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zeqing/Library/CloudStorage/Dropbox/UT Projects/12_PLGA_MP_Dataset/R1/Files/"/>
    </mc:Choice>
  </mc:AlternateContent>
  <xr:revisionPtr revIDLastSave="0" documentId="13_ncr:1_{1B2A6234-718D-434C-B1AB-64AEAECCD0F1}" xr6:coauthVersionLast="47" xr6:coauthVersionMax="47" xr10:uidLastSave="{00000000-0000-0000-0000-000000000000}"/>
  <bookViews>
    <workbookView xWindow="0" yWindow="760" windowWidth="28800" windowHeight="16440" xr2:uid="{86F1F8A4-D36C-A14B-B37C-6A399C3FA81E}"/>
  </bookViews>
  <sheets>
    <sheet name="PLGA_MPs" sheetId="1" r:id="rId1"/>
  </sheets>
  <definedNames>
    <definedName name="_xlnm._FilterDatabase" localSheetId="0" hidden="1">PLGA_MPs!$A$1:$Q$4914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08" i="1" l="1"/>
  <c r="J4890" i="1"/>
  <c r="D4890" i="1"/>
  <c r="J4876" i="1"/>
  <c r="D4876" i="1"/>
  <c r="J4862" i="1"/>
  <c r="D4862" i="1"/>
  <c r="J4848" i="1"/>
  <c r="D4848" i="1"/>
  <c r="J4833" i="1"/>
  <c r="D4833" i="1"/>
  <c r="J4820" i="1"/>
  <c r="D4820" i="1"/>
  <c r="J4807" i="1"/>
  <c r="D4807" i="1"/>
  <c r="J4790" i="1"/>
  <c r="D4790" i="1"/>
  <c r="J4778" i="1"/>
  <c r="D4778" i="1"/>
  <c r="L4767" i="1"/>
  <c r="J4767" i="1" s="1"/>
  <c r="L4756" i="1"/>
  <c r="J4756" i="1" s="1"/>
  <c r="L4747" i="1"/>
  <c r="J4747" i="1" s="1"/>
  <c r="M4736" i="1"/>
  <c r="L4736" i="1"/>
  <c r="M4723" i="1"/>
  <c r="J4723" i="1"/>
  <c r="D4723" i="1"/>
  <c r="M4709" i="1"/>
  <c r="J4709" i="1"/>
  <c r="D4709" i="1"/>
  <c r="K4695" i="1"/>
  <c r="J4695" i="1"/>
  <c r="K4682" i="1"/>
  <c r="J4682" i="1"/>
  <c r="K4666" i="1"/>
  <c r="J4666" i="1"/>
  <c r="K4651" i="1"/>
  <c r="J4651" i="1"/>
  <c r="L4641" i="1"/>
  <c r="L4631" i="1"/>
  <c r="M4620" i="1"/>
  <c r="J4620" i="1"/>
  <c r="M4595" i="1"/>
  <c r="J4595" i="1"/>
  <c r="J4583" i="1"/>
  <c r="L4583" i="1" s="1"/>
  <c r="J4571" i="1"/>
  <c r="L4571" i="1" s="1"/>
  <c r="J4559" i="1"/>
  <c r="L4559" i="1" s="1"/>
  <c r="J4547" i="1"/>
  <c r="L4547" i="1" s="1"/>
  <c r="J4535" i="1"/>
  <c r="L4535" i="1" s="1"/>
  <c r="J4523" i="1"/>
  <c r="L4523" i="1" s="1"/>
  <c r="J4511" i="1"/>
  <c r="L4511" i="1" s="1"/>
  <c r="J4486" i="1"/>
  <c r="J4478" i="1"/>
  <c r="L4478" i="1" s="1"/>
  <c r="J4470" i="1"/>
  <c r="L4470" i="1" s="1"/>
  <c r="L4462" i="1"/>
  <c r="L4454" i="1"/>
  <c r="L4447" i="1"/>
  <c r="J4440" i="1"/>
  <c r="F4440" i="1"/>
  <c r="J4423" i="1"/>
  <c r="F4423" i="1"/>
  <c r="M4400" i="1"/>
  <c r="J4400" i="1"/>
  <c r="M4375" i="1"/>
  <c r="J4375" i="1"/>
  <c r="M4352" i="1"/>
  <c r="J4352" i="1"/>
  <c r="M4331" i="1"/>
  <c r="J4331" i="1"/>
  <c r="M4308" i="1"/>
  <c r="J4308" i="1"/>
  <c r="M4285" i="1"/>
  <c r="J4285" i="1"/>
  <c r="L4264" i="1"/>
  <c r="J4264" i="1"/>
  <c r="L4243" i="1"/>
  <c r="J4243" i="1"/>
  <c r="L4222" i="1"/>
  <c r="J4222" i="1"/>
  <c r="L4201" i="1"/>
  <c r="J4201" i="1"/>
  <c r="L4189" i="1"/>
  <c r="J4189" i="1"/>
  <c r="L4176" i="1"/>
  <c r="D4176" i="1"/>
  <c r="M4165" i="1"/>
  <c r="J4165" i="1"/>
  <c r="D4165" i="1"/>
  <c r="M4154" i="1"/>
  <c r="J4154" i="1"/>
  <c r="D4154" i="1"/>
  <c r="M4143" i="1"/>
  <c r="J4143" i="1"/>
  <c r="D4143" i="1"/>
  <c r="M4131" i="1"/>
  <c r="J4131" i="1"/>
  <c r="D4131" i="1"/>
  <c r="K4122" i="1"/>
  <c r="J4122" i="1"/>
  <c r="L4122" i="1" s="1"/>
  <c r="L4110" i="1"/>
  <c r="J4110" i="1"/>
  <c r="L4069" i="1"/>
  <c r="J4069" i="1"/>
  <c r="F4069" i="1"/>
  <c r="J4053" i="1"/>
  <c r="N4010" i="1"/>
  <c r="L4010" i="1"/>
  <c r="K4010" i="1"/>
  <c r="J4010" i="1"/>
  <c r="E4010" i="1"/>
  <c r="N3980" i="1"/>
  <c r="L3980" i="1"/>
  <c r="K3980" i="1"/>
  <c r="J3980" i="1"/>
  <c r="N3952" i="1"/>
  <c r="L3952" i="1"/>
  <c r="K3952" i="1"/>
  <c r="J3952" i="1"/>
  <c r="E3952" i="1"/>
  <c r="L3939" i="1"/>
  <c r="J3939" i="1"/>
  <c r="D3939" i="1"/>
  <c r="L3932" i="1"/>
  <c r="J3932" i="1"/>
  <c r="L3924" i="1"/>
  <c r="J3924" i="1"/>
  <c r="L3917" i="1"/>
  <c r="L3910" i="1"/>
  <c r="L3903" i="1"/>
  <c r="J3903" i="1"/>
  <c r="L3891" i="1"/>
  <c r="L3874" i="1"/>
  <c r="J3874" i="1"/>
  <c r="J3857" i="1"/>
  <c r="J3840" i="1"/>
  <c r="J3822" i="1"/>
  <c r="J3805" i="1"/>
  <c r="J3788" i="1"/>
  <c r="J3776" i="1"/>
  <c r="J3757" i="1"/>
  <c r="J3738" i="1"/>
  <c r="J3719" i="1"/>
  <c r="J3700" i="1"/>
  <c r="J3681" i="1"/>
  <c r="M3681" i="1" s="1"/>
  <c r="J3663" i="1"/>
  <c r="M3663" i="1" s="1"/>
  <c r="J3645" i="1"/>
  <c r="M3645" i="1" s="1"/>
  <c r="J3627" i="1"/>
  <c r="M3627" i="1" s="1"/>
  <c r="J3609" i="1"/>
  <c r="M3609" i="1" s="1"/>
  <c r="J3591" i="1"/>
  <c r="M3591" i="1" s="1"/>
  <c r="J3573" i="1"/>
  <c r="M3573" i="1" s="1"/>
  <c r="J3555" i="1"/>
  <c r="M3555" i="1" s="1"/>
  <c r="J3537" i="1"/>
  <c r="M3537" i="1" s="1"/>
  <c r="J3519" i="1"/>
  <c r="M3519" i="1" s="1"/>
  <c r="J3501" i="1"/>
  <c r="M3501" i="1" s="1"/>
  <c r="J3483" i="1"/>
  <c r="M3483" i="1" s="1"/>
  <c r="J3465" i="1"/>
  <c r="M3465" i="1" s="1"/>
  <c r="J3447" i="1"/>
  <c r="M3447" i="1" s="1"/>
  <c r="J3427" i="1"/>
  <c r="M3427" i="1" s="1"/>
  <c r="M3411" i="1"/>
  <c r="J3411" i="1"/>
  <c r="M3401" i="1"/>
  <c r="J3401" i="1"/>
  <c r="M3365" i="1"/>
  <c r="J3365" i="1"/>
  <c r="L3348" i="1"/>
  <c r="J3348" i="1"/>
  <c r="L3341" i="1"/>
  <c r="J3341" i="1"/>
  <c r="D3341" i="1"/>
  <c r="J3335" i="1"/>
  <c r="M3335" i="1" s="1"/>
  <c r="D3335" i="1"/>
  <c r="M3324" i="1"/>
  <c r="J3324" i="1"/>
  <c r="D3324" i="1"/>
  <c r="K3300" i="1"/>
  <c r="J3300" i="1"/>
  <c r="L3300" i="1" s="1"/>
  <c r="D3300" i="1"/>
  <c r="K3292" i="1"/>
  <c r="J3292" i="1"/>
  <c r="L3292" i="1" s="1"/>
  <c r="M3291" i="1"/>
  <c r="M3290" i="1"/>
  <c r="M3289" i="1"/>
  <c r="M3288" i="1"/>
  <c r="M3287" i="1"/>
  <c r="M3286" i="1"/>
  <c r="M3285" i="1"/>
  <c r="M3284" i="1"/>
  <c r="M3277" i="1"/>
  <c r="J3268" i="1"/>
  <c r="D3268" i="1"/>
  <c r="J3258" i="1"/>
  <c r="J3247" i="1"/>
  <c r="J3240" i="1"/>
  <c r="J3228" i="1"/>
  <c r="J3206" i="1"/>
  <c r="J3196" i="1"/>
  <c r="J3186" i="1"/>
  <c r="J3175" i="1"/>
  <c r="L3166" i="1"/>
  <c r="J3166" i="1"/>
  <c r="L3150" i="1"/>
  <c r="K3150" i="1"/>
  <c r="J3150" i="1"/>
  <c r="L3143" i="1"/>
  <c r="K3143" i="1"/>
  <c r="J3143" i="1"/>
  <c r="L3136" i="1"/>
  <c r="K3136" i="1"/>
  <c r="J3136" i="1"/>
  <c r="D3136" i="1"/>
  <c r="L3129" i="1"/>
  <c r="K3129" i="1"/>
  <c r="J3129" i="1"/>
  <c r="D3129" i="1"/>
  <c r="L3122" i="1"/>
  <c r="K3122" i="1"/>
  <c r="J3122" i="1"/>
  <c r="D3122" i="1"/>
  <c r="L3115" i="1"/>
  <c r="K3115" i="1"/>
  <c r="J3115" i="1"/>
  <c r="D3115" i="1"/>
  <c r="L3108" i="1"/>
  <c r="K3108" i="1"/>
  <c r="J3108" i="1"/>
  <c r="D3108" i="1"/>
  <c r="L3101" i="1"/>
  <c r="K3101" i="1"/>
  <c r="J3101" i="1"/>
  <c r="D3101" i="1"/>
  <c r="J3095" i="1"/>
  <c r="D3095" i="1"/>
  <c r="J3082" i="1"/>
  <c r="J3069" i="1"/>
  <c r="J3056" i="1"/>
  <c r="J3043" i="1"/>
  <c r="J3030" i="1"/>
  <c r="J3014" i="1"/>
  <c r="L3000" i="1"/>
  <c r="J3000" i="1"/>
  <c r="J2985" i="1"/>
  <c r="J2975" i="1"/>
  <c r="L2967" i="1"/>
  <c r="J2967" i="1"/>
  <c r="M2919" i="1"/>
  <c r="J2919" i="1"/>
  <c r="D2919" i="1"/>
  <c r="M2906" i="1"/>
  <c r="J2906" i="1"/>
  <c r="D2906" i="1"/>
  <c r="M2886" i="1"/>
  <c r="J2886" i="1"/>
  <c r="D2886" i="1"/>
  <c r="J2867" i="1"/>
  <c r="L2867" i="1" s="1"/>
  <c r="J2848" i="1"/>
  <c r="L2848" i="1" s="1"/>
  <c r="K2829" i="1"/>
  <c r="J2829" i="1"/>
  <c r="L2829" i="1" s="1"/>
  <c r="J2815" i="1"/>
  <c r="L2815" i="1" s="1"/>
  <c r="J2802" i="1"/>
  <c r="L2789" i="1"/>
  <c r="J2789" i="1"/>
  <c r="D2789" i="1"/>
  <c r="L2777" i="1"/>
  <c r="J2777" i="1"/>
  <c r="D2777" i="1"/>
  <c r="L2765" i="1"/>
  <c r="J2765" i="1"/>
  <c r="D2765" i="1"/>
  <c r="L2752" i="1"/>
  <c r="J2752" i="1"/>
  <c r="D2752" i="1"/>
  <c r="J2740" i="1"/>
  <c r="J2731" i="1"/>
  <c r="J2722" i="1"/>
  <c r="J2707" i="1"/>
  <c r="J2693" i="1"/>
  <c r="J2679" i="1"/>
  <c r="J2664" i="1"/>
  <c r="J2650" i="1"/>
  <c r="J2636" i="1"/>
  <c r="J2620" i="1"/>
  <c r="J2605" i="1"/>
  <c r="J2590" i="1"/>
  <c r="J2575" i="1"/>
  <c r="J2558" i="1"/>
  <c r="J2544" i="1"/>
  <c r="J2529" i="1"/>
  <c r="J2515" i="1"/>
  <c r="J2502" i="1"/>
  <c r="J2489" i="1"/>
  <c r="L2482" i="1"/>
  <c r="J2482" i="1"/>
  <c r="D2482" i="1"/>
  <c r="J2451" i="1"/>
  <c r="J2420" i="1"/>
  <c r="J2389" i="1"/>
  <c r="J2375" i="1"/>
  <c r="J2352" i="1"/>
  <c r="J2347" i="1"/>
  <c r="L2339" i="1"/>
  <c r="J2339" i="1"/>
  <c r="J2325" i="1"/>
  <c r="D2325" i="1"/>
  <c r="J2305" i="1"/>
  <c r="J2274" i="1"/>
  <c r="D2274" i="1"/>
  <c r="J2248" i="1"/>
  <c r="D2248" i="1"/>
  <c r="J2216" i="1"/>
  <c r="D2216" i="1"/>
  <c r="J2150" i="1"/>
  <c r="D2150" i="1"/>
  <c r="J2115" i="1"/>
  <c r="D2115" i="1"/>
  <c r="J2078" i="1"/>
  <c r="D2078" i="1"/>
  <c r="J2066" i="1"/>
  <c r="J2055" i="1"/>
  <c r="J2044" i="1"/>
  <c r="J2033" i="1"/>
  <c r="J2028" i="1"/>
  <c r="J2015" i="1"/>
  <c r="D2015" i="1"/>
  <c r="J1990" i="1"/>
  <c r="F1990" i="1"/>
  <c r="J1968" i="1"/>
  <c r="F1968" i="1"/>
  <c r="J1943" i="1"/>
  <c r="F1943" i="1"/>
  <c r="J1919" i="1"/>
  <c r="F1919" i="1"/>
  <c r="M1910" i="1"/>
  <c r="J1910" i="1"/>
  <c r="D1910" i="1"/>
  <c r="J1868" i="1"/>
  <c r="D1868" i="1"/>
  <c r="J1835" i="1"/>
  <c r="D1835" i="1"/>
  <c r="J1803" i="1"/>
  <c r="D1803" i="1"/>
  <c r="J1774" i="1"/>
  <c r="D1774" i="1"/>
  <c r="J1742" i="1"/>
  <c r="D1742" i="1"/>
  <c r="J1714" i="1"/>
  <c r="D1714" i="1"/>
  <c r="J1692" i="1"/>
  <c r="D1692" i="1"/>
  <c r="M1672" i="1"/>
  <c r="J1672" i="1"/>
  <c r="F1672" i="1"/>
  <c r="M1648" i="1"/>
  <c r="J1648" i="1"/>
  <c r="F1648" i="1"/>
  <c r="M1616" i="1"/>
  <c r="J1616" i="1"/>
  <c r="F1616" i="1"/>
  <c r="L1604" i="1"/>
  <c r="J1604" i="1"/>
  <c r="M1595" i="1"/>
  <c r="J1595" i="1"/>
  <c r="D1595" i="1"/>
  <c r="M1586" i="1"/>
  <c r="J1586" i="1"/>
  <c r="D1586" i="1"/>
  <c r="L1579" i="1"/>
  <c r="J1579" i="1"/>
  <c r="F1579" i="1"/>
  <c r="L1568" i="1"/>
  <c r="K1568" i="1"/>
  <c r="J1568" i="1"/>
  <c r="F1568" i="1"/>
  <c r="J1556" i="1"/>
  <c r="L1543" i="1"/>
  <c r="D1543" i="1"/>
  <c r="L1529" i="1"/>
  <c r="D1529" i="1"/>
  <c r="L1517" i="1"/>
  <c r="D1517" i="1"/>
  <c r="J1508" i="1"/>
  <c r="D1508" i="1"/>
  <c r="J1499" i="1"/>
  <c r="D1499" i="1"/>
  <c r="J1490" i="1"/>
  <c r="D1490" i="1"/>
  <c r="J1481" i="1"/>
  <c r="D1481" i="1"/>
  <c r="J1472" i="1"/>
  <c r="D1472" i="1"/>
  <c r="J1463" i="1"/>
  <c r="D1463" i="1"/>
  <c r="J1448" i="1"/>
  <c r="J1440" i="1"/>
  <c r="L1419" i="1"/>
  <c r="J1419" i="1"/>
  <c r="L1398" i="1"/>
  <c r="J1398" i="1"/>
  <c r="L1377" i="1"/>
  <c r="J1377" i="1"/>
  <c r="L1356" i="1"/>
  <c r="J1356" i="1"/>
  <c r="L1335" i="1"/>
  <c r="J1335" i="1"/>
  <c r="L1313" i="1"/>
  <c r="J1313" i="1"/>
  <c r="L1292" i="1"/>
  <c r="J1292" i="1"/>
  <c r="L1272" i="1"/>
  <c r="J1272" i="1"/>
  <c r="J1259" i="1"/>
  <c r="J1246" i="1"/>
  <c r="J1233" i="1"/>
  <c r="J1220" i="1"/>
  <c r="J1197" i="1"/>
  <c r="F1197" i="1"/>
  <c r="J1175" i="1"/>
  <c r="F1175" i="1"/>
  <c r="J1174" i="1"/>
  <c r="F1174" i="1"/>
  <c r="J1152" i="1"/>
  <c r="F1152" i="1"/>
  <c r="J1151" i="1"/>
  <c r="F1151" i="1"/>
  <c r="J1121" i="1"/>
  <c r="J1113" i="1"/>
  <c r="J1103" i="1"/>
  <c r="J1095" i="1"/>
  <c r="J1085" i="1"/>
  <c r="J1075" i="1"/>
  <c r="J1066" i="1"/>
  <c r="J1060" i="1"/>
  <c r="J1054" i="1"/>
  <c r="J1045" i="1"/>
  <c r="J1036" i="1"/>
  <c r="J1029" i="1"/>
  <c r="J1022" i="1"/>
  <c r="M1005" i="1"/>
  <c r="J1005" i="1"/>
  <c r="D1005" i="1"/>
  <c r="M988" i="1"/>
  <c r="J988" i="1"/>
  <c r="D988" i="1"/>
  <c r="M972" i="1"/>
  <c r="J972" i="1"/>
  <c r="D972" i="1"/>
  <c r="M956" i="1"/>
  <c r="J956" i="1"/>
  <c r="D956" i="1"/>
  <c r="M941" i="1"/>
  <c r="J941" i="1"/>
  <c r="D941" i="1"/>
  <c r="J915" i="1"/>
  <c r="D915" i="1"/>
  <c r="J902" i="1"/>
  <c r="M891" i="1"/>
  <c r="J891" i="1"/>
  <c r="M880" i="1"/>
  <c r="J880" i="1"/>
  <c r="D880" i="1"/>
  <c r="L863" i="1"/>
  <c r="J863" i="1"/>
  <c r="J844" i="1"/>
  <c r="J826" i="1"/>
  <c r="L826" i="1" s="1"/>
  <c r="D826" i="1"/>
  <c r="J808" i="1"/>
  <c r="L808" i="1" s="1"/>
  <c r="D808" i="1"/>
  <c r="J791" i="1"/>
  <c r="L791" i="1" s="1"/>
  <c r="D791" i="1"/>
  <c r="J776" i="1"/>
  <c r="L776" i="1" s="1"/>
  <c r="D776" i="1"/>
  <c r="J760" i="1"/>
  <c r="L760" i="1" s="1"/>
  <c r="D760" i="1"/>
  <c r="J745" i="1"/>
  <c r="L745" i="1" s="1"/>
  <c r="D745" i="1"/>
  <c r="J729" i="1"/>
  <c r="L729" i="1" s="1"/>
  <c r="D729" i="1"/>
  <c r="J692" i="1"/>
  <c r="M674" i="1"/>
  <c r="J674" i="1"/>
  <c r="L663" i="1"/>
  <c r="J663" i="1"/>
  <c r="D663" i="1"/>
  <c r="J650" i="1"/>
  <c r="F650" i="1"/>
  <c r="J637" i="1"/>
  <c r="F637" i="1"/>
  <c r="J618" i="1"/>
  <c r="J603" i="1"/>
  <c r="J581" i="1"/>
  <c r="J553" i="1"/>
  <c r="J542" i="1"/>
  <c r="L530" i="1"/>
  <c r="L522" i="1"/>
  <c r="J504" i="1"/>
  <c r="J486" i="1"/>
  <c r="J468" i="1"/>
  <c r="J453" i="1"/>
  <c r="J439" i="1"/>
  <c r="J410" i="1"/>
  <c r="J380" i="1"/>
  <c r="J350" i="1"/>
  <c r="L339" i="1"/>
  <c r="J339" i="1"/>
  <c r="D254" i="1"/>
  <c r="K241" i="1"/>
  <c r="J241" i="1"/>
  <c r="D241" i="1"/>
  <c r="K225" i="1"/>
  <c r="J225" i="1"/>
  <c r="D225" i="1"/>
  <c r="K210" i="1"/>
  <c r="J210" i="1"/>
  <c r="D210" i="1"/>
  <c r="K196" i="1"/>
  <c r="J196" i="1"/>
  <c r="D196" i="1"/>
  <c r="K182" i="1"/>
  <c r="J182" i="1"/>
  <c r="D182" i="1"/>
  <c r="K168" i="1"/>
  <c r="J168" i="1"/>
  <c r="D168" i="1"/>
  <c r="K154" i="1"/>
  <c r="J154" i="1"/>
  <c r="D154" i="1"/>
  <c r="K143" i="1"/>
  <c r="J143" i="1"/>
  <c r="D143" i="1"/>
  <c r="K132" i="1"/>
  <c r="J132" i="1"/>
  <c r="D132" i="1"/>
  <c r="K121" i="1"/>
  <c r="J121" i="1"/>
  <c r="D121" i="1"/>
  <c r="K110" i="1"/>
  <c r="J110" i="1"/>
  <c r="D110" i="1"/>
  <c r="J97" i="1"/>
  <c r="D97" i="1"/>
  <c r="J84" i="1"/>
  <c r="D84" i="1"/>
  <c r="J83" i="1"/>
  <c r="D83" i="1"/>
  <c r="J82" i="1"/>
  <c r="D82" i="1"/>
  <c r="J81" i="1"/>
  <c r="D81" i="1"/>
  <c r="J80" i="1"/>
  <c r="D80" i="1"/>
  <c r="J79" i="1"/>
  <c r="D79" i="1"/>
  <c r="J78" i="1"/>
  <c r="D78" i="1"/>
  <c r="J77" i="1"/>
  <c r="D77" i="1"/>
  <c r="J76" i="1"/>
  <c r="D76" i="1"/>
  <c r="J75" i="1"/>
  <c r="D75" i="1"/>
  <c r="J74" i="1"/>
  <c r="D74" i="1"/>
  <c r="J73" i="1"/>
  <c r="D73" i="1"/>
  <c r="J72" i="1"/>
  <c r="D72" i="1"/>
  <c r="J71" i="1"/>
  <c r="D71" i="1"/>
  <c r="J70" i="1"/>
  <c r="D70" i="1"/>
  <c r="J69" i="1"/>
  <c r="D69" i="1"/>
  <c r="J68" i="1"/>
  <c r="D68" i="1"/>
  <c r="J67" i="1"/>
  <c r="D67" i="1"/>
  <c r="J66" i="1"/>
  <c r="D66" i="1"/>
  <c r="J65" i="1"/>
  <c r="D65" i="1"/>
  <c r="J64" i="1"/>
  <c r="D64" i="1"/>
  <c r="J63" i="1"/>
  <c r="D63" i="1"/>
  <c r="J62" i="1"/>
  <c r="D62" i="1"/>
  <c r="J61" i="1"/>
  <c r="D61" i="1"/>
  <c r="J60" i="1"/>
  <c r="D60" i="1"/>
  <c r="J59" i="1"/>
  <c r="D59" i="1"/>
  <c r="J58" i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6" i="1"/>
  <c r="D46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D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4736" i="1" l="1"/>
</calcChain>
</file>

<file path=xl/sharedStrings.xml><?xml version="1.0" encoding="utf-8"?>
<sst xmlns="http://schemas.openxmlformats.org/spreadsheetml/2006/main" count="19669" uniqueCount="311">
  <si>
    <t>Drug</t>
  </si>
  <si>
    <t>LA/GA</t>
  </si>
  <si>
    <t>DOI</t>
  </si>
  <si>
    <t>CC1CC(=CCC2CC(CC3(O2)CC(=NOC)C(C(O3)C(=CC(C)C)C)C)OC(=O)C4C=C(C(C5C4(C(=CC=C1)CO5)O)O)C)C</t>
  </si>
  <si>
    <t xml:space="preserve">moxidectin </t>
  </si>
  <si>
    <t>O/W</t>
  </si>
  <si>
    <t>10.3390/ijms241914729</t>
  </si>
  <si>
    <t>O=C1C=CC2(C(=C1)CCC3C4CC(C)C(O)(C(=O)CO)C4(C)CC(O)C32F)C</t>
  </si>
  <si>
    <t>dexamethasone</t>
  </si>
  <si>
    <t>S/O/W</t>
  </si>
  <si>
    <t xml:space="preserve">10.1016/j.ejpb.2023.08.006 </t>
  </si>
  <si>
    <t>O=C1C=C2CCC3C4CCC(O)(C(=O)CO)C4(C)CC(O)C3C2(C)CC1</t>
  </si>
  <si>
    <t>hydrocortisone</t>
  </si>
  <si>
    <t>O=C(O)C=CC(=O)O.O=C(OC(C)C)C(NP(=O)(OC=1C=CC=CC1)COC(C)CN2C=NC=3C(=NC=NC32)N)C</t>
  </si>
  <si>
    <t>tenofovir alafenamide fumarate</t>
  </si>
  <si>
    <t>10.1016/j.jddst.2023.104762</t>
  </si>
  <si>
    <t>O=N1=C(N=C(C=C1N)N2CCCCC2)N</t>
  </si>
  <si>
    <t xml:space="preserve">minoxidil </t>
  </si>
  <si>
    <t>10.1021/acsami.2c22814</t>
  </si>
  <si>
    <t>Cl.O=C1C2=CC(OC)=C(OC)C=C2CC1CC3CCN(CC=4C=CC=CC4)CC3</t>
  </si>
  <si>
    <t>donepezil HCl</t>
  </si>
  <si>
    <t>10.1016/j.ijpharm.2022.122566</t>
  </si>
  <si>
    <t>O=C(O)C1C2=CC=C(C(=O)C=3C=CC=CC3)N2CC1.OCC(N)(CO)CO</t>
  </si>
  <si>
    <t xml:space="preserve">ketorolac tromethamine </t>
  </si>
  <si>
    <t>W/O/W</t>
  </si>
  <si>
    <t>10.3390/polym15020266</t>
  </si>
  <si>
    <t>O=C(OC1C2=NC(=C(C(=O)N2CCC1)CCN3CCC(C4=NOC=5C=C(F)C=CC54)CC3)C)CCCCCCCCCCCCCCC</t>
  </si>
  <si>
    <t>paliperidone palmitate</t>
  </si>
  <si>
    <t>10.1016/j.jddst.2022.103609</t>
  </si>
  <si>
    <t>CC1CCC2CC(C(=CC=CC=CC(CC(C(=O)C(C(C(=CC(C(=O)CC(OC(=O)C3CCCCN3C(=O)C(=O)C1(O2)O)C(C)CC4CCC(C(C4)OC)O)C)C)O)OC)C)C)C)OC</t>
  </si>
  <si>
    <t>rapamycin</t>
  </si>
  <si>
    <t xml:space="preserve">10.1002/btm2.10298 </t>
  </si>
  <si>
    <t>O=S(=O)(N)C1=CC=C(C=C1)N2N=C(C=C2C=3C=CC(=CC3)C)C(F)(F)F</t>
  </si>
  <si>
    <t xml:space="preserve">10.1177/08853282211056937 </t>
  </si>
  <si>
    <t>O=C1C=C2CCC3C(CCC4(CC)C3CCC4(O)C#C)C2CC1</t>
  </si>
  <si>
    <t>levonorgestrel</t>
  </si>
  <si>
    <t>10.1016/j.jddst.2021.102955</t>
  </si>
  <si>
    <t>Cl.O=C1C2=CC=CC3=C2C(CN1C4CN5CCC4CC5)CCC3</t>
  </si>
  <si>
    <t>palonosetron hydrochlorid</t>
  </si>
  <si>
    <t>10.1016/j.jddst.2021.102775</t>
  </si>
  <si>
    <t>O=C1C2=CC=CC3=C2C(CN1C4CN5CCC4CC5)CCC3</t>
  </si>
  <si>
    <t>palonosetron</t>
  </si>
  <si>
    <t>S/W/O/W</t>
  </si>
  <si>
    <t>O=C1C(=C(N=C2N1CCCC2)C)CCN3CCC(C4=NOC=5C=C(F)C=CC54)CC3</t>
  </si>
  <si>
    <t>risperidone</t>
  </si>
  <si>
    <t xml:space="preserve">10.1007/s12247-021-09544-7 </t>
  </si>
  <si>
    <t>O=C1C=CC2(C(=C1)CCC3C4CC5OC(OC5(C(=O)CO)C4(C)CC(O)C32)CCC)C</t>
  </si>
  <si>
    <t>budesonide</t>
  </si>
  <si>
    <t>10.1016/j.actbio.2020.12.061</t>
  </si>
  <si>
    <t>O=C(O)CC(O)C(=O)O.O=C1NC2=CC=C(F)C=C2C1=CC=3NC(=C(C(=O)NCCN(CC)CC)C3C)C</t>
  </si>
  <si>
    <t xml:space="preserve">sunitinib malate </t>
  </si>
  <si>
    <t xml:space="preserve">10.1208/s12249-020-01877-9 </t>
  </si>
  <si>
    <t>O=C(NC1=CC=C(Cl)C(=C1)C(F)(F)F)NC2=CC=C(OC=3C=CN=C(C3)C(=O)NC)C=C2F</t>
  </si>
  <si>
    <t>regorafenib</t>
  </si>
  <si>
    <t xml:space="preserve">10.1016/j.ajps.2020.01.001 </t>
  </si>
  <si>
    <t>OC=1C=C(C=C(O)C1C2C=C(C)CCC2C(=C)C)CCCCC</t>
  </si>
  <si>
    <t xml:space="preserve">cannabidiol </t>
  </si>
  <si>
    <t>10.1016/j.ejpb.2020.07.008</t>
  </si>
  <si>
    <t>celecoxib</t>
  </si>
  <si>
    <t xml:space="preserve">10.1016/j.ijpharm.2020.119601 </t>
  </si>
  <si>
    <t>clotrimazole</t>
  </si>
  <si>
    <t>ClC=1C=CC=CC1C(C=2C=CC=CC2)(C=3C=CC=CC3)N4C=NC=C4</t>
  </si>
  <si>
    <t>O=C1OC(CC)C(O)(C)C(O)C(C(=O)C(C)CC(O)(C)C(OC2OC(C)CC(N(C)C)C2O)C(C)C(OC3OC(C)C(O)C(OC)(C)C3)C1C)C</t>
  </si>
  <si>
    <t>erythromycin</t>
  </si>
  <si>
    <t>O=C(O)C(C1=CC=C(C=C1)CC(C)C)C</t>
  </si>
  <si>
    <t>ibuprofen</t>
  </si>
  <si>
    <t>O=C(O)CC=1C=2C=C(OC)C=CC2N(C(=O)C3=CC=C(Cl)C=C3)C1C</t>
  </si>
  <si>
    <t>indomethacin</t>
  </si>
  <si>
    <t>O=C1NCCCN1C(C(=O)NC(CC=2C=CC=CC2)CC(O)C(NC(=O)COC=3C(=CC=CC3C)C)CC=4C=CC=CC4)C(C)C</t>
  </si>
  <si>
    <t>lopinavir</t>
  </si>
  <si>
    <t>O=C(OCC=1SC=NC1)NC(CC=2C=CC=CC2)C(O)CC(NC(=O)C(NC(=O)N(C)CC=3N=C(SC3)C(C)C)C(C)C)CC=4C=CC=CC4</t>
  </si>
  <si>
    <t>ritonavir</t>
  </si>
  <si>
    <t>10.1016/j.jddst.2020.101702</t>
  </si>
  <si>
    <t xml:space="preserve">PD98059 </t>
  </si>
  <si>
    <t>COC1=CC=CC(=C1N)C2=CC(=O)C3=CC=CC=C3O2</t>
  </si>
  <si>
    <t xml:space="preserve">10.1007/s13346-020-00758-9 </t>
  </si>
  <si>
    <t>N=1C=C(C(=NC1N)N)CC2=CC(OC)=C(OC)C(OC)=C2</t>
  </si>
  <si>
    <t>trimethoprim</t>
  </si>
  <si>
    <t>10.1021/acsomega.0c00981</t>
  </si>
  <si>
    <t>10.1016/j.ijpharm.2019.118916</t>
  </si>
  <si>
    <t>O=C(O)C=CC(=O)O.ClC1=CC=C2OC=3C=CC=CC3C4CN(C)CC4C2=C1</t>
  </si>
  <si>
    <t>asenapine maleate</t>
  </si>
  <si>
    <t>10.1080/10717544.2020.1815896</t>
  </si>
  <si>
    <t>O=C1C2=C(N=CN2CC(O)CO)N(C(=O)N1C)C</t>
  </si>
  <si>
    <t>diprophylline</t>
  </si>
  <si>
    <t xml:space="preserve">10.1016/j.ijpharm.2019.118819 </t>
  </si>
  <si>
    <t>O=C1C2=C(N=CN2C)N(C(=O)N1C)C</t>
  </si>
  <si>
    <t xml:space="preserve">caffeine </t>
  </si>
  <si>
    <t xml:space="preserve">10.1002/app.48710 </t>
  </si>
  <si>
    <t>COC1=CC=C(C=C1)C=CC(=O)C2=CC=CC=C2</t>
  </si>
  <si>
    <t xml:space="preserve">4-methoxy chalcone </t>
  </si>
  <si>
    <t xml:space="preserve">10.1007/s12247-018-9346-9 </t>
  </si>
  <si>
    <t>O=C1C=C2CCC3C(CCC4(C)C(C(=O)C)CCC34)C2(C)CC1</t>
  </si>
  <si>
    <t>progesterone</t>
  </si>
  <si>
    <t xml:space="preserve">10.1016/j.ajps.2018.05.010 </t>
  </si>
  <si>
    <t>10.1080/02652048.2019.1582723</t>
  </si>
  <si>
    <t>CCCN1CCCCC1C(=O)NC2=C(C=CC=C2C)C.CS(=O)(=O)O</t>
  </si>
  <si>
    <t xml:space="preserve">ropivacaine mesilate </t>
  </si>
  <si>
    <t>10.2174/1567201816666190528122137</t>
  </si>
  <si>
    <t>N=1C=2C=CC=CC2NC=3SC(=CC3C1N4CCN(C)CC4)C</t>
  </si>
  <si>
    <t xml:space="preserve">olanzapine (2-methyl-4-(4-methyl- 1-piperazinyl)-10H thieno[2,3][1,5]benzodiazepine) </t>
  </si>
  <si>
    <t>10.2174/1567201816666181227105930</t>
  </si>
  <si>
    <t>CC1C(C(CC(O1)OC2C(C(C(OC2OC3=C4C=C5C=C3OC6=C(C=C(C=C6)C(C(C(=O)NC(C(=O)NC5C(=O)NC7C8=CC(=C(C=C8)O)C9=C(C=C(C=C9O)O)C(NC(=O)C(C(C1=CC(=C(O4)C=C1)Cl)O)NC7=O)C(=O)O)CC(=O)N)NC(=O)C(CC(C)C)NC)O)Cl)CO)O)O)(C)N)O</t>
  </si>
  <si>
    <t>vancomycin</t>
  </si>
  <si>
    <t>10.12659/MSM.911770</t>
  </si>
  <si>
    <t>CC(C)CC(C(=O)NC(CCCN=C(N)N)C(=O)N1CCCC1C(=O)NNC(=O)N)NC(=O)C(COC(C)(C)C)NC(=O)C(CC2=CC=C(C=C2)O)NC(=O)C(CO)NC(=O)C(CC3=CNC4=CC=CC=C43)NC(=O)C(CC5=CN=CN5)NC(=O)C6CCC(=O)N6.CC(=O)O</t>
  </si>
  <si>
    <t>goserelin acetate</t>
  </si>
  <si>
    <t>10.22377/ajp.v12i02.2417</t>
  </si>
  <si>
    <t xml:space="preserve">10.1016/j.ijpharm.2017.12.006 </t>
  </si>
  <si>
    <t>[K].ClC=1N=C(N(C1CO)CC=2C=CC(=CC2)C=3C=CC=CC3C4=NN=NN4)CCCC</t>
  </si>
  <si>
    <t xml:space="preserve">losartan potassium </t>
  </si>
  <si>
    <t xml:space="preserve">10.1080/21691401.2018.1443940 </t>
  </si>
  <si>
    <t>O=C1OC(CCC2C(C=CC3=CC(C)CC(OC(=O)C(C)(C)CC)C32)C)CC(O)C1</t>
  </si>
  <si>
    <t>simvastatin</t>
  </si>
  <si>
    <t>10.1159/000485502</t>
  </si>
  <si>
    <t>O=C1OC(CC)C(O)(C)C(O)C(C(=O)C(C)CC(OC)(C)C(OC2OC(C)CC(N(C)C)C2O)C(C)C(OC3OC(C)C(O)C(OC)(C)C3)C1C)C</t>
  </si>
  <si>
    <t xml:space="preserve">clarithromycin </t>
  </si>
  <si>
    <t xml:space="preserve">10.1002/jbm.b.33844 </t>
  </si>
  <si>
    <t>Cl.O=C1CCC2(O)C3N(CC=C)CCC42C5=C(OC14)C(O)=CC=C5C3</t>
  </si>
  <si>
    <t>naloxone hydrochloride</t>
  </si>
  <si>
    <t>O=C([O-])C1=C(CSC2N1C(=O)C2NC(=O)C(=NOC)C=3N=C(SC3)N)C[N+]=4C=CC=C5C4CCCC5</t>
  </si>
  <si>
    <t>cefquinome</t>
  </si>
  <si>
    <t xml:space="preserve">10.1007/s11595-017-1624-8 </t>
  </si>
  <si>
    <t>O=C1CCC2(O)C3N(CCC42C5=C(OC14)C(O)=CC=C5C3)CC6CC6</t>
  </si>
  <si>
    <t>naltrexone</t>
  </si>
  <si>
    <t>10.1016/j.jconrel.2017.03.396</t>
  </si>
  <si>
    <t>CC1C=CC=C(C(=O)NC2=C(C(=C3C(=C2O)C(=C(C4=C3C(=O)C(O4)(OC=CC(C(C(C(C(C(C1O)C)O)C)OC(=O)C)C)OC)C)C)O)O)C=NN5CCN(CC5)C)C</t>
  </si>
  <si>
    <t>rifampicin</t>
  </si>
  <si>
    <t>10.2147/DDDT.S138510</t>
  </si>
  <si>
    <t>10.1016/j.ijpharm.2016.08.032</t>
  </si>
  <si>
    <t>O=C(O)C1=CN2C3=C(OCC2C)C(=C(F)C=C3C1=O)N4CCN(C)CC4.O</t>
  </si>
  <si>
    <t xml:space="preserve">levofloxacin hemihydrate </t>
  </si>
  <si>
    <t xml:space="preserve">10.1016/j.ejps.2016.08.024 </t>
  </si>
  <si>
    <t>CCCCCC1=C(NC(=C1)C=C2C(=CC(=N2)C3=CC=CN3)OC)C</t>
  </si>
  <si>
    <t>prodigiosin</t>
  </si>
  <si>
    <t>10.1016/j.msec.2016.04.071</t>
  </si>
  <si>
    <t>O=C(OC1C2C3(OC(=O)C)COC3CC(O)C2(C(=O)C(OC(=O)C)C4=C(C)C(OC(=O)C(O)C(NC(=O)C=5C=CC=CC5)C=6C=CC=CC6)CC1(O)C4(C)C)C)C=7C=CC=CC7</t>
  </si>
  <si>
    <t xml:space="preserve">paclitaxel </t>
  </si>
  <si>
    <t>10.1016/j.ijpharm.2016.02.023</t>
  </si>
  <si>
    <t>CC(=O)NC(C(=O)O)C(C)(C)SN=O</t>
  </si>
  <si>
    <t xml:space="preserve">S- nitroso-N-acetyl-D-penicillamine </t>
  </si>
  <si>
    <t>10.1016/j.jconrel.2015.12.056</t>
  </si>
  <si>
    <t xml:space="preserve">10.3109/03639045.2016.1143952 </t>
  </si>
  <si>
    <t>O=C(O)C1(C)CCC2(C)CCC3(C(=CC(=O)C4C5(C)CCC(O)C(C)(C)C5CCC43C)C2C1)C</t>
  </si>
  <si>
    <t>glycyrrhetinic acid</t>
  </si>
  <si>
    <t>10.1016/j.ijpharm.2015.11.018</t>
  </si>
  <si>
    <t>O=C(NC=1C=CC=CC1C)C(NCCC)C</t>
  </si>
  <si>
    <t>prilocaine</t>
  </si>
  <si>
    <t xml:space="preserve">10.1016/j.jddst.2015.10.009 </t>
  </si>
  <si>
    <t>10.1007/s11095-015-1731-1</t>
  </si>
  <si>
    <t xml:space="preserve">10.1016/j.ajps.2015.06.001 </t>
  </si>
  <si>
    <t xml:space="preserve">10.1002/jbm.a.35463 </t>
  </si>
  <si>
    <t>O=C1OC(C(=CC2CCC(O)C(OC)C2)C)C(C)C(O)CC(=O)C(C=C(C)CC(C)CC(OC)C3OC(O)(C(=O)C(=O)N4CCCCC14)C(C)CC3OC)CC=C</t>
  </si>
  <si>
    <t>tacrolimus</t>
  </si>
  <si>
    <t>10.1016/j.ijpharm.2015.07.004</t>
  </si>
  <si>
    <t xml:space="preserve">10.3109/02652048.2015.1065914 </t>
  </si>
  <si>
    <t>CC1=CN(C(=O)C=C1)C2=CC(=CC=C2)F</t>
  </si>
  <si>
    <t xml:space="preserve">fluorofenidone </t>
  </si>
  <si>
    <t xml:space="preserve">10.1039/c5ra00656b </t>
  </si>
  <si>
    <t>CC1C=CC=C(C(=O)NC2=C(C(=C3C(=C2O)C(=C(C4=C3C(=O)C(O4)(OC=CC(C(C(C(C(C(C1O)C)O)C)OC(=O)C)C)OC)C)C)O)O)C=NN5CCN(CC5)C6CCCC6)C</t>
  </si>
  <si>
    <t>rifapentine</t>
  </si>
  <si>
    <t>10.2147/DDDT.S78407</t>
  </si>
  <si>
    <t xml:space="preserve">10.1016/j.actbio.2014.06.038 </t>
  </si>
  <si>
    <t xml:space="preserve">β-methasone </t>
  </si>
  <si>
    <t xml:space="preserve">10.3109/10837450.2011.635152 </t>
  </si>
  <si>
    <t>Cl.OC1=CC=C2C(=C1O)C=3C=CC=C4C3C(N(C)CC4)C2</t>
  </si>
  <si>
    <t xml:space="preserve">apomorphine hydrochloride </t>
  </si>
  <si>
    <t xml:space="preserve">10.1016/j.jconrel.2012.12.024 </t>
  </si>
  <si>
    <t>Cl.ClC1=CC=CC(Cl)=C1NC2=NCCN2</t>
  </si>
  <si>
    <t>clonidine hydrochloride</t>
  </si>
  <si>
    <t xml:space="preserve">10.3109/02652048.2013.778905 </t>
  </si>
  <si>
    <t xml:space="preserve">10.1016/j.ijpharm.2012.07.036 </t>
  </si>
  <si>
    <t>CCN(CC)C1=CC2=C(C=C1)C(=C3C=CC(=[N+](CC)CC)C=C3O2)C4=CC=CC=C4C(=O)O.[Cl-]</t>
  </si>
  <si>
    <t xml:space="preserve">rhodamine-B </t>
  </si>
  <si>
    <t>10.1021/ja306866w</t>
  </si>
  <si>
    <t>10.1016/j.ijpharm.2012.04.053</t>
  </si>
  <si>
    <t>O=C1OCC=2C(=O)N3C(=CC2C1(O)CC)C=4N=C5C=CC=CC5=CC4C3</t>
  </si>
  <si>
    <t xml:space="preserve">10.1016/j.ijpharm.2012.02.012 </t>
  </si>
  <si>
    <t>OC=1C=C2C(=CC1OC)C3CCC4(C)C(O)CCC4C3CC2</t>
  </si>
  <si>
    <t xml:space="preserve">2-methoxyestradiol </t>
  </si>
  <si>
    <t xml:space="preserve">10.3109/10717544.2012.657719 </t>
  </si>
  <si>
    <t>O=C1C=CC2(C(=C1)C(C)CC3C4CCC(O)(C(=O)CO)C4(C)CC(O)C32)C</t>
  </si>
  <si>
    <t xml:space="preserve">methylprednisolone </t>
  </si>
  <si>
    <t>10.1002/jps.22722</t>
  </si>
  <si>
    <t>CS(=O)(=O)O.C#CCNC1CCC2=CC=CC=C12</t>
  </si>
  <si>
    <t xml:space="preserve">rasagiline mesylate </t>
  </si>
  <si>
    <t xml:space="preserve">10.1016/j.ijpharm.2011.07.029 </t>
  </si>
  <si>
    <t>O=C(NC1=NC=CC=C1)C2=C(O)C=3SC(Cl)=CC3S(=O)(=O)N2C</t>
  </si>
  <si>
    <t xml:space="preserve">lornoxicam </t>
  </si>
  <si>
    <t xml:space="preserve">10.3109/10717544.2011.596584 </t>
  </si>
  <si>
    <t>10.1016/j.ijpharm.2011.05.007</t>
  </si>
  <si>
    <t xml:space="preserve">10.1016/j.ijpharm.2010.11.022 </t>
  </si>
  <si>
    <t>O=C(C=C(C=CC=C(C=CC1=C(C)CCCC1(C)C)C)C)NC2=CC=C(O)C=C2</t>
  </si>
  <si>
    <t xml:space="preserve">fenretinide </t>
  </si>
  <si>
    <t xml:space="preserve">10.1007/s11095-010-0202-y </t>
  </si>
  <si>
    <t xml:space="preserve">camptothecin </t>
  </si>
  <si>
    <t>10.1248/cpb.58.1142</t>
  </si>
  <si>
    <t>O=C1C=CC2(C(=C1)CCC3C4CCC(O)(C(=O)CO)C4(C)CC(O)C32)C</t>
  </si>
  <si>
    <t xml:space="preserve">prednisolone </t>
  </si>
  <si>
    <t xml:space="preserve">10.1208/s12249-010-9445-5 </t>
  </si>
  <si>
    <t xml:space="preserve">10.1002/jbm.a.32512 </t>
  </si>
  <si>
    <t>O=C(NC=1C(=CC=CC1C)C)CN(CC)CC</t>
  </si>
  <si>
    <t>lidocaine</t>
  </si>
  <si>
    <t>10.1002/lary.20713</t>
  </si>
  <si>
    <t xml:space="preserve">10.1007/s10544-009-9327-3 </t>
  </si>
  <si>
    <t xml:space="preserve">10.1016/j.exer.2009.03.012 </t>
  </si>
  <si>
    <t>O=C(O)C(OC1=CC=C(C=C1)C(=O)C2=CC=C(Cl)C=C2)(C)C</t>
  </si>
  <si>
    <t xml:space="preserve">fenofibric acid </t>
  </si>
  <si>
    <t xml:space="preserve">10.1016/j.ejps.2008.12.016 </t>
  </si>
  <si>
    <t>CC(C)NCC(COC1=CC=CC2=CC=CC=C21)O.Cl</t>
  </si>
  <si>
    <t>propanolol hydrochloride</t>
  </si>
  <si>
    <t xml:space="preserve">10.1007/s11095-008-9747-4 </t>
  </si>
  <si>
    <t>O=C(NC1=CC=C(C(=C1)NC=2N=CC=C(N2)C3=CN=CC=C3)C)C4=CC=C(C=C4)CN5CCN(C)CC5.O=S(=O)(O)C</t>
  </si>
  <si>
    <t xml:space="preserve">imatinib mesylate </t>
  </si>
  <si>
    <t>10.1158/1078-0432.CCR-08-1316</t>
  </si>
  <si>
    <t>CC(C1CCC(C(O1)OC2C(CC(C(C2O)OC3C(C(C(CO3)(C)O)NC)O)N)N)N)N.CC(C1CCC(C(O1)OC2C(CC(C(C2O)OC3C(C(C(CO3)(C)O)NC)O)N)N)N)NC.CC1(COC(C(C1NC)O)OC2C(CC(C(C2O)OC3C(CCC(O3)CN)N)N)N)O.OS(=O)(=O)O</t>
  </si>
  <si>
    <t xml:space="preserve">gentamicin sulphate </t>
  </si>
  <si>
    <t xml:space="preserve">10.1016/j.apsusc.2008.06.085 </t>
  </si>
  <si>
    <t>[Na].O=C(O)C1=C(CSC2=NN=C(S2)C)CSC3N1C(=O)C3NC(=O)CN4N=NN=C4</t>
  </si>
  <si>
    <t xml:space="preserve">cefazolin sodium </t>
  </si>
  <si>
    <t xml:space="preserve">10.1016/j.ijpharm.2008.01.017 </t>
  </si>
  <si>
    <t xml:space="preserve">10.1016/j.jconrel.2008.01.004 </t>
  </si>
  <si>
    <t>CCCCN(CCCC)C(=O)CN1CC(C(C1C2=CC=C(C=C2)OC)C(=O)O)C3=CC4=C(C=C3)OCO4</t>
  </si>
  <si>
    <t xml:space="preserve">ABT627 </t>
  </si>
  <si>
    <t xml:space="preserve">10.1016/j.ejpb.2007.06.008 </t>
  </si>
  <si>
    <t>Cl.O=C1C=CC2(C(=C1)CCC3C2C(=O)CC4(C)C3CCC4(O)C(=O)CO)C</t>
  </si>
  <si>
    <t xml:space="preserve">prednisone hydrochloride </t>
  </si>
  <si>
    <t xml:space="preserve">10.1002/jps.21073 </t>
  </si>
  <si>
    <t>O=C1N=C(N)NC2=C1N=CN2COC(CO)CO</t>
  </si>
  <si>
    <t>10.1089/jop.2006.132</t>
  </si>
  <si>
    <t>Cl.O=C(N)C=1C(=O)C2(O)C(O)=C3C(=O)C=4C(O)=CC=CC4C(C)C3C(O)C2C(C1O)N(C)C</t>
  </si>
  <si>
    <t xml:space="preserve">doxycycline HCL </t>
  </si>
  <si>
    <t>10.1016/j.jconrel.2007.01.008</t>
  </si>
  <si>
    <t>O=C(N)C=1N=CN2C(=O)N(N=NC12)C</t>
  </si>
  <si>
    <t xml:space="preserve">temozolomide </t>
  </si>
  <si>
    <t xml:space="preserve">10.1016/j.ijpharm.2006.08.027 </t>
  </si>
  <si>
    <t>ClC=1C=CC=CC1C2=NCC3=NN=C(N3C=4SC(=CC24)CC)C</t>
  </si>
  <si>
    <t xml:space="preserve">etizolam </t>
  </si>
  <si>
    <t xml:space="preserve">10.1080/02652040601058152 </t>
  </si>
  <si>
    <t>O=C1OCC2C(OC3OC4COC(OC4C(O)C3O)C)C5=CC=6OCOC6C=C5C(C7=CC(OC)=C(O)C(OC)=C7)C12</t>
  </si>
  <si>
    <t xml:space="preserve">etoposide </t>
  </si>
  <si>
    <t xml:space="preserve">10.1080/10837450601168581 </t>
  </si>
  <si>
    <t>Cl.O=C1C=2C(O)=CC=C(O)C2C(=O)C=3C(=CC=C(NCCNCCO)C13)NCCNCCO</t>
  </si>
  <si>
    <t xml:space="preserve">mitoxantrone dihydrochloride </t>
  </si>
  <si>
    <t>OCCN(C=1N=C2C(N=C(N=C2N3CCCCC3)N(CCO)CCO)=C(N1)N4CCCCC4)CCO</t>
  </si>
  <si>
    <t xml:space="preserve">dipyridamole </t>
  </si>
  <si>
    <t xml:space="preserve">10.1002/jbm.b.30412 </t>
  </si>
  <si>
    <t>O=C1C2=CC=C3OC(C(=C)C)CC3=C2OC4COC5=CC(OC)=C(OC)C=C5C14</t>
  </si>
  <si>
    <t xml:space="preserve">rotenone </t>
  </si>
  <si>
    <t xml:space="preserve">10.1016/j.biomaterials.2005.07.005 </t>
  </si>
  <si>
    <t>ganciclovir</t>
  </si>
  <si>
    <t xml:space="preserve">10.1007/s11095-005-9042-6 </t>
  </si>
  <si>
    <t xml:space="preserve">10.1080/02652040500273902 </t>
  </si>
  <si>
    <t>10.1021/bm050228k</t>
  </si>
  <si>
    <t>10.1016/S1773-2247(05)50032-7</t>
  </si>
  <si>
    <t>10.1208/aapsj070122</t>
  </si>
  <si>
    <t xml:space="preserve">10.1016/j.colsurfb.2004.08.016 </t>
  </si>
  <si>
    <t>O=C1NC=C(F)C(=O)N1</t>
  </si>
  <si>
    <t xml:space="preserve">10.1016/j.jconrel.2004.01.011 </t>
  </si>
  <si>
    <t xml:space="preserve">10.1081/LABB-200039635 </t>
  </si>
  <si>
    <t>O=C(N(C=1C=CC=CC1)C2CCN(CCC=3C=CC=CC3)CC2)CC</t>
  </si>
  <si>
    <t>fentanyl</t>
  </si>
  <si>
    <t>10.3109/02652040309178347</t>
  </si>
  <si>
    <t>O=C1C(=COC2=CC(OC(C)C)=CC=C21)C=3C=CC=CC3</t>
  </si>
  <si>
    <t>ipriflavone</t>
  </si>
  <si>
    <t xml:space="preserve">10.1016/S0378-5173(03)00072-3 </t>
  </si>
  <si>
    <t>10.1007/BF03218313</t>
  </si>
  <si>
    <t>10.1016/S0928-0987(02)00023-4</t>
  </si>
  <si>
    <t>[Na].O=C(O)C(C1=CC=C2C=C(OC)C=CC2=C1)C</t>
  </si>
  <si>
    <t xml:space="preserve">naproxen sodium </t>
  </si>
  <si>
    <t xml:space="preserve">10.1080/02652040010018641 </t>
  </si>
  <si>
    <t>10.1023/A:1007527204887</t>
  </si>
  <si>
    <t>O=C1N=C(N)NC2=C1N=CN2C3OC(CO)C(O)C3O</t>
  </si>
  <si>
    <t>guanosine</t>
  </si>
  <si>
    <t xml:space="preserve">10.1081/PDT-100100542 </t>
  </si>
  <si>
    <t>O=C(OC)C1=C(NC(=C(C(=O)OC)C1C=2C=CC=CC2N(=O)=O)C)C</t>
  </si>
  <si>
    <t xml:space="preserve">nifedipine </t>
  </si>
  <si>
    <t xml:space="preserve">10.3109/02652049809008239 </t>
  </si>
  <si>
    <t>Cl.S1C=2C=CC=CC2N(C3=CC(SC)=CC=C13)CCC4N(C)CCCC4</t>
  </si>
  <si>
    <t xml:space="preserve">thioridazine hydrochloride </t>
  </si>
  <si>
    <t>10.1016/S0939-6411(97)00126-4</t>
  </si>
  <si>
    <t>Cl.O=C(N)C=1C(=O)C2(O)C(O)=C3C(=O)C=4C(O)=CC=CC4C(C)C3C(O)C2C(C1O)N(C)C.O.OCC</t>
  </si>
  <si>
    <t>doxycycline hyclate</t>
  </si>
  <si>
    <t>10.1208/s12249-024-02760-7</t>
  </si>
  <si>
    <t>10.1016/j.ijbiomac.2024.130356</t>
  </si>
  <si>
    <t>O=C(NC1=CC(O)=C(C=C1C(C)(C)C)C(C)(C)C)C2=CNC=3C=CC=CC3C2=O</t>
  </si>
  <si>
    <t>ivacaftor</t>
  </si>
  <si>
    <t>10.1016/j.ijpharm.2023.123693</t>
  </si>
  <si>
    <t>O=C(OC1=CC=CC(=C1)C(N(C)C)C)N(C)CC</t>
  </si>
  <si>
    <t>rivastigmine base</t>
  </si>
  <si>
    <t>10.1016/j.xphs.2023.08.011</t>
  </si>
  <si>
    <t>O=C1OCC2=C1CCC3(C)C2CC4OC45C(O)C6(OC6C7OC753)C(C)C</t>
  </si>
  <si>
    <t xml:space="preserve">triptolide </t>
  </si>
  <si>
    <t xml:space="preserve">10.1371/journal. pone.0292861 </t>
  </si>
  <si>
    <t>Release</t>
  </si>
  <si>
    <t>Initial Drug-to-Polymer Ratio</t>
  </si>
  <si>
    <t>Time</t>
  </si>
  <si>
    <t>5-fluorouracil</t>
  </si>
  <si>
    <t>Drug SMILES</t>
  </si>
  <si>
    <t>Formulation Method</t>
  </si>
  <si>
    <t>Particle Size</t>
  </si>
  <si>
    <t>Drug Loading Capacity</t>
  </si>
  <si>
    <t>Solubility Enhancer Concentration</t>
  </si>
  <si>
    <t>Formulation Index</t>
  </si>
  <si>
    <t>Polymer Mw</t>
  </si>
  <si>
    <t>Polymer Mn</t>
  </si>
  <si>
    <t>10.1166/jnn.2017.13892</t>
  </si>
  <si>
    <t>10.1227/01.NEU.0000245607.99946.8F</t>
  </si>
  <si>
    <t>Polymer Molecular Weight (unit not specified)</t>
  </si>
  <si>
    <t>PDI</t>
  </si>
  <si>
    <t>Drug Encapsulation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</si>
</sst>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rgb="FF111827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26262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5" fillId="0" borderId="0" xfId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/>
    <xf numFmtId="0" fontId="0" fillId="0" borderId="0" xfId="0" quotePrefix="1"/>
    <xf numFmtId="0" fontId="1" fillId="0" borderId="0" xfId="1" applyFont="1" applyFill="1" applyBorder="1"/>
    <xf numFmtId="0" fontId="6" fillId="0" borderId="0" xfId="0" applyFont="1"/>
    <xf numFmtId="10" fontId="0" fillId="0" borderId="0" xfId="0" quotePrefix="1" applyNumberFormat="1"/>
    <xf numFmtId="0" fontId="3" fillId="0" borderId="0" xfId="0" applyFont="1"/>
    <xf numFmtId="0" fontId="7" fillId="0" borderId="0" xfId="0" applyFont="1"/>
    <xf numFmtId="1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3390/ijms241914729" TargetMode="External"/><Relationship Id="rId13" Type="http://schemas.openxmlformats.org/officeDocument/2006/relationships/hyperlink" Target="https://doi.org/10.3390/ijms241914729" TargetMode="External"/><Relationship Id="rId18" Type="http://schemas.openxmlformats.org/officeDocument/2006/relationships/hyperlink" Target="https://doi.org/10.3390/ijms241914729" TargetMode="External"/><Relationship Id="rId3" Type="http://schemas.openxmlformats.org/officeDocument/2006/relationships/hyperlink" Target="https://doi.org/10.1016/j.ejpb.2020.07.008" TargetMode="External"/><Relationship Id="rId7" Type="http://schemas.openxmlformats.org/officeDocument/2006/relationships/hyperlink" Target="https://doi.org/10.3390/ijms241914729" TargetMode="External"/><Relationship Id="rId12" Type="http://schemas.openxmlformats.org/officeDocument/2006/relationships/hyperlink" Target="https://doi.org/10.3390/ijms241914729" TargetMode="External"/><Relationship Id="rId17" Type="http://schemas.openxmlformats.org/officeDocument/2006/relationships/hyperlink" Target="https://doi.org/10.3390/ijms241914729" TargetMode="External"/><Relationship Id="rId2" Type="http://schemas.openxmlformats.org/officeDocument/2006/relationships/hyperlink" Target="https://doi.org/10.1021/acsami.2c22814" TargetMode="External"/><Relationship Id="rId16" Type="http://schemas.openxmlformats.org/officeDocument/2006/relationships/hyperlink" Target="https://doi.org/10.3390/ijms241914729" TargetMode="External"/><Relationship Id="rId20" Type="http://schemas.openxmlformats.org/officeDocument/2006/relationships/hyperlink" Target="https://doi.org/10.3390/ijms241914729" TargetMode="External"/><Relationship Id="rId1" Type="http://schemas.openxmlformats.org/officeDocument/2006/relationships/hyperlink" Target="https://doi.org/10.3390/ijms241914729" TargetMode="External"/><Relationship Id="rId6" Type="http://schemas.openxmlformats.org/officeDocument/2006/relationships/hyperlink" Target="https://doi.org/10.3390/ijms241914729" TargetMode="External"/><Relationship Id="rId11" Type="http://schemas.openxmlformats.org/officeDocument/2006/relationships/hyperlink" Target="https://doi.org/10.3390/ijms241914729" TargetMode="External"/><Relationship Id="rId5" Type="http://schemas.openxmlformats.org/officeDocument/2006/relationships/hyperlink" Target="https://doi.org/10.1016/j.ijpharm.2022.122567" TargetMode="External"/><Relationship Id="rId15" Type="http://schemas.openxmlformats.org/officeDocument/2006/relationships/hyperlink" Target="https://doi.org/10.3390/ijms241914729" TargetMode="External"/><Relationship Id="rId10" Type="http://schemas.openxmlformats.org/officeDocument/2006/relationships/hyperlink" Target="https://doi.org/10.3390/ijms241914729" TargetMode="External"/><Relationship Id="rId19" Type="http://schemas.openxmlformats.org/officeDocument/2006/relationships/hyperlink" Target="https://doi.org/10.3390/ijms241914729" TargetMode="External"/><Relationship Id="rId4" Type="http://schemas.openxmlformats.org/officeDocument/2006/relationships/hyperlink" Target="https://doi.org/10.1016/j.jddst.2022.103609" TargetMode="External"/><Relationship Id="rId9" Type="http://schemas.openxmlformats.org/officeDocument/2006/relationships/hyperlink" Target="https://doi.org/10.3390/ijms241914729" TargetMode="External"/><Relationship Id="rId14" Type="http://schemas.openxmlformats.org/officeDocument/2006/relationships/hyperlink" Target="https://doi.org/10.3390/ijms241914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709D-65B0-0E4E-A63F-07717F2C8237}">
  <dimension ref="A1:Q4914"/>
  <sheetViews>
    <sheetView tabSelected="1" topLeftCell="H1" zoomScale="125" zoomScaleNormal="110" workbookViewId="0">
      <pane ySplit="1" topLeftCell="A2" activePane="bottomLeft" state="frozen"/>
      <selection pane="bottomLeft" activeCell="M6" sqref="M6"/>
    </sheetView>
  </sheetViews>
  <sheetFormatPr baseColWidth="10" defaultColWidth="11" defaultRowHeight="15.75" customHeight="1" x14ac:dyDescent="0.2"/>
  <cols>
    <col min="1" max="1" width="12.5" customWidth="1"/>
    <col min="2" max="2" width="75" customWidth="1"/>
    <col min="3" max="3" width="25.83203125" customWidth="1"/>
    <col min="4" max="7" width="26.5" customWidth="1"/>
    <col min="8" max="9" width="12.5" customWidth="1"/>
    <col min="10" max="10" width="33" customWidth="1"/>
    <col min="11" max="11" width="12.5" customWidth="1"/>
    <col min="12" max="12" width="27.33203125" customWidth="1"/>
    <col min="13" max="13" width="16" customWidth="1"/>
    <col min="14" max="14" width="30.33203125" customWidth="1"/>
    <col min="17" max="17" width="36.83203125" bestFit="1" customWidth="1"/>
  </cols>
  <sheetData>
    <row r="1" spans="1:17" s="1" customFormat="1" ht="30" customHeight="1" x14ac:dyDescent="0.2">
      <c r="A1" s="3" t="s">
        <v>303</v>
      </c>
      <c r="B1" s="3" t="s">
        <v>0</v>
      </c>
      <c r="C1" s="3" t="s">
        <v>298</v>
      </c>
      <c r="D1" s="3" t="s">
        <v>304</v>
      </c>
      <c r="E1" s="3" t="s">
        <v>305</v>
      </c>
      <c r="F1" s="3" t="s">
        <v>308</v>
      </c>
      <c r="G1" s="3" t="s">
        <v>309</v>
      </c>
      <c r="H1" s="3" t="s">
        <v>1</v>
      </c>
      <c r="I1" s="3" t="s">
        <v>299</v>
      </c>
      <c r="J1" s="3" t="s">
        <v>295</v>
      </c>
      <c r="K1" s="3" t="s">
        <v>300</v>
      </c>
      <c r="L1" s="3" t="s">
        <v>301</v>
      </c>
      <c r="M1" s="3" t="s">
        <v>310</v>
      </c>
      <c r="N1" s="3" t="s">
        <v>302</v>
      </c>
      <c r="O1" s="4" t="s">
        <v>296</v>
      </c>
      <c r="P1" s="4" t="s">
        <v>294</v>
      </c>
      <c r="Q1" s="3" t="s">
        <v>2</v>
      </c>
    </row>
    <row r="2" spans="1:17" ht="16" x14ac:dyDescent="0.2">
      <c r="A2">
        <v>1</v>
      </c>
      <c r="B2" s="5" t="s">
        <v>4</v>
      </c>
      <c r="C2" s="6" t="s">
        <v>3</v>
      </c>
      <c r="D2">
        <v>75</v>
      </c>
      <c r="H2" s="7">
        <v>3</v>
      </c>
      <c r="I2" t="s">
        <v>5</v>
      </c>
      <c r="J2">
        <f>600/900</f>
        <v>0.66666666666666663</v>
      </c>
      <c r="K2">
        <v>47.722999999999999</v>
      </c>
      <c r="L2">
        <v>35.409999999999997</v>
      </c>
      <c r="M2">
        <v>88.3</v>
      </c>
      <c r="N2">
        <v>0.5</v>
      </c>
      <c r="O2">
        <v>0</v>
      </c>
      <c r="P2">
        <v>0</v>
      </c>
      <c r="Q2" s="8" t="s">
        <v>6</v>
      </c>
    </row>
    <row r="3" spans="1:17" ht="16" x14ac:dyDescent="0.2">
      <c r="A3">
        <v>1</v>
      </c>
      <c r="B3" s="5" t="s">
        <v>4</v>
      </c>
      <c r="C3" s="6" t="s">
        <v>3</v>
      </c>
      <c r="D3">
        <v>75</v>
      </c>
      <c r="H3" s="7">
        <v>3</v>
      </c>
      <c r="I3" t="s">
        <v>5</v>
      </c>
      <c r="J3">
        <f t="shared" ref="J3:J17" si="0">600/900</f>
        <v>0.66666666666666663</v>
      </c>
      <c r="K3">
        <v>47.722999999999999</v>
      </c>
      <c r="L3">
        <v>35.409999999999997</v>
      </c>
      <c r="M3">
        <v>88.3</v>
      </c>
      <c r="N3">
        <v>0.5</v>
      </c>
      <c r="O3">
        <v>1.8897637795275599</v>
      </c>
      <c r="P3">
        <v>6.2622309197651604E-2</v>
      </c>
      <c r="Q3" s="8" t="s">
        <v>6</v>
      </c>
    </row>
    <row r="4" spans="1:17" ht="16" x14ac:dyDescent="0.2">
      <c r="A4">
        <v>1</v>
      </c>
      <c r="B4" s="5" t="s">
        <v>4</v>
      </c>
      <c r="C4" s="6" t="s">
        <v>3</v>
      </c>
      <c r="D4">
        <v>75</v>
      </c>
      <c r="H4" s="7">
        <v>3</v>
      </c>
      <c r="I4" t="s">
        <v>5</v>
      </c>
      <c r="J4">
        <f t="shared" si="0"/>
        <v>0.66666666666666663</v>
      </c>
      <c r="K4">
        <v>47.722999999999999</v>
      </c>
      <c r="L4">
        <v>35.409999999999997</v>
      </c>
      <c r="M4">
        <v>88.3</v>
      </c>
      <c r="N4">
        <v>0.5</v>
      </c>
      <c r="O4">
        <v>7.1811023622047196</v>
      </c>
      <c r="P4">
        <v>5.6751467710371699E-2</v>
      </c>
      <c r="Q4" s="8" t="s">
        <v>6</v>
      </c>
    </row>
    <row r="5" spans="1:17" ht="16" x14ac:dyDescent="0.2">
      <c r="A5">
        <v>1</v>
      </c>
      <c r="B5" s="5" t="s">
        <v>4</v>
      </c>
      <c r="C5" s="6" t="s">
        <v>3</v>
      </c>
      <c r="D5">
        <v>75</v>
      </c>
      <c r="H5" s="7">
        <v>3</v>
      </c>
      <c r="I5" t="s">
        <v>5</v>
      </c>
      <c r="J5">
        <f t="shared" si="0"/>
        <v>0.66666666666666663</v>
      </c>
      <c r="K5">
        <v>47.722999999999999</v>
      </c>
      <c r="L5">
        <v>35.409999999999997</v>
      </c>
      <c r="M5">
        <v>88.3</v>
      </c>
      <c r="N5">
        <v>0.5</v>
      </c>
      <c r="O5">
        <v>13.9842519685039</v>
      </c>
      <c r="P5">
        <v>5.8708414872798501E-2</v>
      </c>
      <c r="Q5" s="8" t="s">
        <v>6</v>
      </c>
    </row>
    <row r="6" spans="1:17" ht="16" x14ac:dyDescent="0.2">
      <c r="A6">
        <v>1</v>
      </c>
      <c r="B6" s="5" t="s">
        <v>4</v>
      </c>
      <c r="C6" s="6" t="s">
        <v>3</v>
      </c>
      <c r="D6">
        <v>75</v>
      </c>
      <c r="H6" s="7">
        <v>3</v>
      </c>
      <c r="I6" t="s">
        <v>5</v>
      </c>
      <c r="J6">
        <f t="shared" si="0"/>
        <v>0.66666666666666663</v>
      </c>
      <c r="K6">
        <v>47.722999999999999</v>
      </c>
      <c r="L6">
        <v>35.409999999999997</v>
      </c>
      <c r="M6">
        <v>88.3</v>
      </c>
      <c r="N6">
        <v>0.5</v>
      </c>
      <c r="O6">
        <v>27.968503937007799</v>
      </c>
      <c r="P6">
        <v>5.8708414872798501E-2</v>
      </c>
      <c r="Q6" s="8" t="s">
        <v>6</v>
      </c>
    </row>
    <row r="7" spans="1:17" ht="16" x14ac:dyDescent="0.2">
      <c r="A7">
        <v>1</v>
      </c>
      <c r="B7" s="5" t="s">
        <v>4</v>
      </c>
      <c r="C7" s="6" t="s">
        <v>3</v>
      </c>
      <c r="D7">
        <v>75</v>
      </c>
      <c r="H7" s="7">
        <v>3</v>
      </c>
      <c r="I7" t="s">
        <v>5</v>
      </c>
      <c r="J7">
        <f t="shared" si="0"/>
        <v>0.66666666666666663</v>
      </c>
      <c r="K7">
        <v>47.722999999999999</v>
      </c>
      <c r="L7">
        <v>35.409999999999997</v>
      </c>
      <c r="M7">
        <v>88.3</v>
      </c>
      <c r="N7">
        <v>0.5</v>
      </c>
      <c r="O7">
        <v>48.755905511811001</v>
      </c>
      <c r="P7">
        <v>4.8923679060665297E-2</v>
      </c>
      <c r="Q7" s="8" t="s">
        <v>6</v>
      </c>
    </row>
    <row r="8" spans="1:17" ht="16" x14ac:dyDescent="0.2">
      <c r="A8">
        <v>1</v>
      </c>
      <c r="B8" s="5" t="s">
        <v>4</v>
      </c>
      <c r="C8" s="6" t="s">
        <v>3</v>
      </c>
      <c r="D8">
        <v>75</v>
      </c>
      <c r="H8" s="7">
        <v>3</v>
      </c>
      <c r="I8" t="s">
        <v>5</v>
      </c>
      <c r="J8">
        <f t="shared" si="0"/>
        <v>0.66666666666666663</v>
      </c>
      <c r="K8">
        <v>47.722999999999999</v>
      </c>
      <c r="L8">
        <v>35.409999999999997</v>
      </c>
      <c r="M8">
        <v>88.3</v>
      </c>
      <c r="N8">
        <v>0.5</v>
      </c>
      <c r="O8">
        <v>62.740157480314899</v>
      </c>
      <c r="P8">
        <v>4.5009784735812103E-2</v>
      </c>
      <c r="Q8" s="8" t="s">
        <v>6</v>
      </c>
    </row>
    <row r="9" spans="1:17" ht="16" x14ac:dyDescent="0.2">
      <c r="A9">
        <v>1</v>
      </c>
      <c r="B9" s="5" t="s">
        <v>4</v>
      </c>
      <c r="C9" s="6" t="s">
        <v>3</v>
      </c>
      <c r="D9">
        <v>75</v>
      </c>
      <c r="H9" s="7">
        <v>3</v>
      </c>
      <c r="I9" t="s">
        <v>5</v>
      </c>
      <c r="J9">
        <f t="shared" si="0"/>
        <v>0.66666666666666663</v>
      </c>
      <c r="K9">
        <v>47.722999999999999</v>
      </c>
      <c r="L9">
        <v>35.409999999999997</v>
      </c>
      <c r="M9">
        <v>88.3</v>
      </c>
      <c r="N9">
        <v>0.5</v>
      </c>
      <c r="O9">
        <v>69.543307086614107</v>
      </c>
      <c r="P9">
        <v>4.5009784735812103E-2</v>
      </c>
      <c r="Q9" s="8" t="s">
        <v>6</v>
      </c>
    </row>
    <row r="10" spans="1:17" ht="16" x14ac:dyDescent="0.2">
      <c r="A10">
        <v>1</v>
      </c>
      <c r="B10" s="5" t="s">
        <v>4</v>
      </c>
      <c r="C10" s="6" t="s">
        <v>3</v>
      </c>
      <c r="D10">
        <v>75</v>
      </c>
      <c r="H10" s="7">
        <v>3</v>
      </c>
      <c r="I10" t="s">
        <v>5</v>
      </c>
      <c r="J10">
        <f t="shared" si="0"/>
        <v>0.66666666666666663</v>
      </c>
      <c r="K10">
        <v>47.722999999999999</v>
      </c>
      <c r="L10">
        <v>35.409999999999997</v>
      </c>
      <c r="M10">
        <v>88.3</v>
      </c>
      <c r="N10">
        <v>0.5</v>
      </c>
      <c r="O10">
        <v>76.724409448818903</v>
      </c>
      <c r="P10">
        <v>4.6966731898238703E-2</v>
      </c>
      <c r="Q10" s="8" t="s">
        <v>6</v>
      </c>
    </row>
    <row r="11" spans="1:17" ht="16" x14ac:dyDescent="0.2">
      <c r="A11">
        <v>1</v>
      </c>
      <c r="B11" s="5" t="s">
        <v>4</v>
      </c>
      <c r="C11" s="6" t="s">
        <v>3</v>
      </c>
      <c r="D11">
        <v>75</v>
      </c>
      <c r="H11" s="7">
        <v>3</v>
      </c>
      <c r="I11" t="s">
        <v>5</v>
      </c>
      <c r="J11">
        <f t="shared" si="0"/>
        <v>0.66666666666666663</v>
      </c>
      <c r="K11">
        <v>47.722999999999999</v>
      </c>
      <c r="L11">
        <v>35.409999999999997</v>
      </c>
      <c r="M11">
        <v>88.3</v>
      </c>
      <c r="N11">
        <v>0.5</v>
      </c>
      <c r="O11">
        <v>107.71653543307001</v>
      </c>
      <c r="P11">
        <v>8.2191780821917804E-2</v>
      </c>
      <c r="Q11" s="8" t="s">
        <v>6</v>
      </c>
    </row>
    <row r="12" spans="1:17" ht="16" x14ac:dyDescent="0.2">
      <c r="A12">
        <v>1</v>
      </c>
      <c r="B12" s="5" t="s">
        <v>4</v>
      </c>
      <c r="C12" s="6" t="s">
        <v>3</v>
      </c>
      <c r="D12">
        <v>75</v>
      </c>
      <c r="H12" s="7">
        <v>3</v>
      </c>
      <c r="I12" t="s">
        <v>5</v>
      </c>
      <c r="J12">
        <f t="shared" si="0"/>
        <v>0.66666666666666663</v>
      </c>
      <c r="K12">
        <v>47.722999999999999</v>
      </c>
      <c r="L12">
        <v>35.409999999999997</v>
      </c>
      <c r="M12">
        <v>88.3</v>
      </c>
      <c r="N12">
        <v>0.5</v>
      </c>
      <c r="O12">
        <v>143.62204724409401</v>
      </c>
      <c r="P12">
        <v>9.9804305283757194E-2</v>
      </c>
      <c r="Q12" s="8" t="s">
        <v>6</v>
      </c>
    </row>
    <row r="13" spans="1:17" ht="16" x14ac:dyDescent="0.2">
      <c r="A13">
        <v>1</v>
      </c>
      <c r="B13" s="5" t="s">
        <v>4</v>
      </c>
      <c r="C13" s="6" t="s">
        <v>3</v>
      </c>
      <c r="D13">
        <v>75</v>
      </c>
      <c r="H13" s="7">
        <v>3</v>
      </c>
      <c r="I13" t="s">
        <v>5</v>
      </c>
      <c r="J13">
        <f t="shared" si="0"/>
        <v>0.66666666666666663</v>
      </c>
      <c r="K13">
        <v>47.722999999999999</v>
      </c>
      <c r="L13">
        <v>35.409999999999997</v>
      </c>
      <c r="M13">
        <v>88.3</v>
      </c>
      <c r="N13">
        <v>0.5</v>
      </c>
      <c r="O13">
        <v>164.03149606299201</v>
      </c>
      <c r="P13">
        <v>0.217221135029354</v>
      </c>
      <c r="Q13" s="8" t="s">
        <v>6</v>
      </c>
    </row>
    <row r="14" spans="1:17" ht="16" x14ac:dyDescent="0.2">
      <c r="A14">
        <v>1</v>
      </c>
      <c r="B14" s="5" t="s">
        <v>4</v>
      </c>
      <c r="C14" s="6" t="s">
        <v>3</v>
      </c>
      <c r="D14">
        <v>75</v>
      </c>
      <c r="H14" s="7">
        <v>3</v>
      </c>
      <c r="I14" t="s">
        <v>5</v>
      </c>
      <c r="J14">
        <f t="shared" si="0"/>
        <v>0.66666666666666663</v>
      </c>
      <c r="K14">
        <v>47.722999999999999</v>
      </c>
      <c r="L14">
        <v>35.409999999999997</v>
      </c>
      <c r="M14">
        <v>88.3</v>
      </c>
      <c r="N14">
        <v>0.5</v>
      </c>
      <c r="O14">
        <v>179.90551181102299</v>
      </c>
      <c r="P14">
        <v>0.598825831702544</v>
      </c>
      <c r="Q14" s="8" t="s">
        <v>6</v>
      </c>
    </row>
    <row r="15" spans="1:17" ht="16" x14ac:dyDescent="0.2">
      <c r="A15">
        <v>1</v>
      </c>
      <c r="B15" s="5" t="s">
        <v>4</v>
      </c>
      <c r="C15" s="6" t="s">
        <v>3</v>
      </c>
      <c r="D15">
        <v>75</v>
      </c>
      <c r="H15" s="7">
        <v>3</v>
      </c>
      <c r="I15" t="s">
        <v>5</v>
      </c>
      <c r="J15">
        <f t="shared" si="0"/>
        <v>0.66666666666666663</v>
      </c>
      <c r="K15">
        <v>47.722999999999999</v>
      </c>
      <c r="L15">
        <v>35.409999999999997</v>
      </c>
      <c r="M15">
        <v>88.3</v>
      </c>
      <c r="N15">
        <v>0.5</v>
      </c>
      <c r="O15">
        <v>193.88976377952699</v>
      </c>
      <c r="P15">
        <v>0.81800391389432403</v>
      </c>
      <c r="Q15" s="8" t="s">
        <v>6</v>
      </c>
    </row>
    <row r="16" spans="1:17" ht="16" x14ac:dyDescent="0.2">
      <c r="A16">
        <v>1</v>
      </c>
      <c r="B16" s="5" t="s">
        <v>4</v>
      </c>
      <c r="C16" s="6" t="s">
        <v>3</v>
      </c>
      <c r="D16">
        <v>75</v>
      </c>
      <c r="H16" s="7">
        <v>3</v>
      </c>
      <c r="I16" t="s">
        <v>5</v>
      </c>
      <c r="J16">
        <f t="shared" si="0"/>
        <v>0.66666666666666663</v>
      </c>
      <c r="K16">
        <v>47.722999999999999</v>
      </c>
      <c r="L16">
        <v>35.409999999999997</v>
      </c>
      <c r="M16">
        <v>88.3</v>
      </c>
      <c r="N16">
        <v>0.5</v>
      </c>
      <c r="O16">
        <v>219.968503937007</v>
      </c>
      <c r="P16">
        <v>0.91780821917808197</v>
      </c>
      <c r="Q16" s="8" t="s">
        <v>6</v>
      </c>
    </row>
    <row r="17" spans="1:17" ht="16" x14ac:dyDescent="0.2">
      <c r="A17">
        <v>1</v>
      </c>
      <c r="B17" s="5" t="s">
        <v>4</v>
      </c>
      <c r="C17" s="6" t="s">
        <v>3</v>
      </c>
      <c r="D17">
        <v>75</v>
      </c>
      <c r="H17" s="7">
        <v>3</v>
      </c>
      <c r="I17" t="s">
        <v>5</v>
      </c>
      <c r="J17">
        <f t="shared" si="0"/>
        <v>0.66666666666666663</v>
      </c>
      <c r="K17">
        <v>47.722999999999999</v>
      </c>
      <c r="L17">
        <v>35.409999999999997</v>
      </c>
      <c r="M17">
        <v>88.3</v>
      </c>
      <c r="N17">
        <v>0.5</v>
      </c>
      <c r="O17">
        <v>237.732283464566</v>
      </c>
      <c r="P17">
        <v>0.91780821917808197</v>
      </c>
      <c r="Q17" s="8" t="s">
        <v>6</v>
      </c>
    </row>
    <row r="18" spans="1:17" ht="16" x14ac:dyDescent="0.2">
      <c r="A18">
        <v>2</v>
      </c>
      <c r="B18" t="s">
        <v>8</v>
      </c>
      <c r="C18" s="10" t="s">
        <v>7</v>
      </c>
      <c r="D18">
        <f t="shared" ref="D18:D26" si="1">(7+17)/2</f>
        <v>12</v>
      </c>
      <c r="H18" s="7">
        <v>1</v>
      </c>
      <c r="I18" t="s">
        <v>9</v>
      </c>
      <c r="J18">
        <f t="shared" ref="J18:J81" si="2">0.03/0.27</f>
        <v>0.1111111111111111</v>
      </c>
      <c r="K18">
        <v>1.8</v>
      </c>
      <c r="L18">
        <v>6.6</v>
      </c>
      <c r="M18">
        <v>66</v>
      </c>
      <c r="N18">
        <v>0</v>
      </c>
      <c r="O18">
        <v>0</v>
      </c>
      <c r="P18">
        <v>0</v>
      </c>
      <c r="Q18" t="s">
        <v>10</v>
      </c>
    </row>
    <row r="19" spans="1:17" ht="16" x14ac:dyDescent="0.2">
      <c r="A19">
        <v>2</v>
      </c>
      <c r="B19" t="s">
        <v>8</v>
      </c>
      <c r="C19" s="10" t="s">
        <v>7</v>
      </c>
      <c r="D19">
        <f t="shared" si="1"/>
        <v>12</v>
      </c>
      <c r="H19" s="7">
        <v>1</v>
      </c>
      <c r="I19" t="s">
        <v>9</v>
      </c>
      <c r="J19">
        <f t="shared" si="2"/>
        <v>0.1111111111111111</v>
      </c>
      <c r="K19">
        <v>1.8</v>
      </c>
      <c r="L19">
        <v>6.6</v>
      </c>
      <c r="M19">
        <v>66</v>
      </c>
      <c r="N19">
        <v>0</v>
      </c>
      <c r="O19">
        <v>0.99191134876929599</v>
      </c>
      <c r="P19">
        <v>0.57513549578645495</v>
      </c>
      <c r="Q19" t="s">
        <v>10</v>
      </c>
    </row>
    <row r="20" spans="1:17" ht="16" x14ac:dyDescent="0.2">
      <c r="A20">
        <v>2</v>
      </c>
      <c r="B20" t="s">
        <v>8</v>
      </c>
      <c r="C20" s="10" t="s">
        <v>7</v>
      </c>
      <c r="D20">
        <f t="shared" si="1"/>
        <v>12</v>
      </c>
      <c r="H20" s="7">
        <v>1</v>
      </c>
      <c r="I20" t="s">
        <v>9</v>
      </c>
      <c r="J20">
        <f t="shared" si="2"/>
        <v>0.1111111111111111</v>
      </c>
      <c r="K20">
        <v>1.8</v>
      </c>
      <c r="L20">
        <v>6.6</v>
      </c>
      <c r="M20">
        <v>66</v>
      </c>
      <c r="N20">
        <v>0</v>
      </c>
      <c r="O20">
        <v>2.0035487567264401</v>
      </c>
      <c r="P20">
        <v>0.69865543699506305</v>
      </c>
      <c r="Q20" t="s">
        <v>10</v>
      </c>
    </row>
    <row r="21" spans="1:17" ht="16" x14ac:dyDescent="0.2">
      <c r="A21">
        <v>2</v>
      </c>
      <c r="B21" t="s">
        <v>8</v>
      </c>
      <c r="C21" s="10" t="s">
        <v>7</v>
      </c>
      <c r="D21">
        <f t="shared" si="1"/>
        <v>12</v>
      </c>
      <c r="H21" s="7">
        <v>1</v>
      </c>
      <c r="I21" t="s">
        <v>9</v>
      </c>
      <c r="J21">
        <f t="shared" si="2"/>
        <v>0.1111111111111111</v>
      </c>
      <c r="K21">
        <v>1.8</v>
      </c>
      <c r="L21">
        <v>6.6</v>
      </c>
      <c r="M21">
        <v>66</v>
      </c>
      <c r="N21">
        <v>0</v>
      </c>
      <c r="O21">
        <v>3.04961007189375</v>
      </c>
      <c r="P21">
        <v>0.77915999864624996</v>
      </c>
      <c r="Q21" t="s">
        <v>10</v>
      </c>
    </row>
    <row r="22" spans="1:17" ht="16" x14ac:dyDescent="0.2">
      <c r="A22">
        <v>2</v>
      </c>
      <c r="B22" t="s">
        <v>8</v>
      </c>
      <c r="C22" s="10" t="s">
        <v>7</v>
      </c>
      <c r="D22">
        <f t="shared" si="1"/>
        <v>12</v>
      </c>
      <c r="H22" s="7">
        <v>1</v>
      </c>
      <c r="I22" t="s">
        <v>9</v>
      </c>
      <c r="J22">
        <f t="shared" si="2"/>
        <v>0.1111111111111111</v>
      </c>
      <c r="K22">
        <v>1.8</v>
      </c>
      <c r="L22">
        <v>6.6</v>
      </c>
      <c r="M22">
        <v>66</v>
      </c>
      <c r="N22">
        <v>0</v>
      </c>
      <c r="O22">
        <v>5.0321757166409604</v>
      </c>
      <c r="P22">
        <v>0.89448492261873103</v>
      </c>
      <c r="Q22" t="s">
        <v>10</v>
      </c>
    </row>
    <row r="23" spans="1:17" ht="16" x14ac:dyDescent="0.2">
      <c r="A23">
        <v>2</v>
      </c>
      <c r="B23" t="s">
        <v>8</v>
      </c>
      <c r="C23" s="10" t="s">
        <v>7</v>
      </c>
      <c r="D23">
        <f t="shared" si="1"/>
        <v>12</v>
      </c>
      <c r="H23" s="7">
        <v>1</v>
      </c>
      <c r="I23" t="s">
        <v>9</v>
      </c>
      <c r="J23">
        <f t="shared" si="2"/>
        <v>0.1111111111111111</v>
      </c>
      <c r="K23">
        <v>1.8</v>
      </c>
      <c r="L23">
        <v>6.6</v>
      </c>
      <c r="M23">
        <v>66</v>
      </c>
      <c r="N23">
        <v>0</v>
      </c>
      <c r="O23">
        <v>7.0124206485425402</v>
      </c>
      <c r="P23">
        <v>0.94529402948272201</v>
      </c>
      <c r="Q23" t="s">
        <v>10</v>
      </c>
    </row>
    <row r="24" spans="1:17" ht="16" x14ac:dyDescent="0.2">
      <c r="A24">
        <v>2</v>
      </c>
      <c r="B24" t="s">
        <v>8</v>
      </c>
      <c r="C24" s="10" t="s">
        <v>7</v>
      </c>
      <c r="D24">
        <f t="shared" si="1"/>
        <v>12</v>
      </c>
      <c r="H24" s="7">
        <v>1</v>
      </c>
      <c r="I24" t="s">
        <v>9</v>
      </c>
      <c r="J24">
        <f t="shared" si="2"/>
        <v>0.1111111111111111</v>
      </c>
      <c r="K24">
        <v>1.8</v>
      </c>
      <c r="L24">
        <v>6.6</v>
      </c>
      <c r="M24">
        <v>66</v>
      </c>
      <c r="N24">
        <v>0</v>
      </c>
      <c r="O24">
        <v>9.9983078135500598</v>
      </c>
      <c r="P24">
        <v>0.95295721669172695</v>
      </c>
      <c r="Q24" t="s">
        <v>10</v>
      </c>
    </row>
    <row r="25" spans="1:17" ht="16" x14ac:dyDescent="0.2">
      <c r="A25">
        <v>2</v>
      </c>
      <c r="B25" t="s">
        <v>8</v>
      </c>
      <c r="C25" s="10" t="s">
        <v>7</v>
      </c>
      <c r="D25">
        <f t="shared" si="1"/>
        <v>12</v>
      </c>
      <c r="H25" s="7">
        <v>1</v>
      </c>
      <c r="I25" t="s">
        <v>9</v>
      </c>
      <c r="J25">
        <f t="shared" si="2"/>
        <v>0.1111111111111111</v>
      </c>
      <c r="K25">
        <v>1.8</v>
      </c>
      <c r="L25">
        <v>6.6</v>
      </c>
      <c r="M25">
        <v>66</v>
      </c>
      <c r="N25">
        <v>0</v>
      </c>
      <c r="O25">
        <v>14.028032277247799</v>
      </c>
      <c r="P25">
        <v>0.97929730748961696</v>
      </c>
      <c r="Q25" t="s">
        <v>10</v>
      </c>
    </row>
    <row r="26" spans="1:17" ht="16" x14ac:dyDescent="0.2">
      <c r="A26">
        <v>2</v>
      </c>
      <c r="B26" t="s">
        <v>8</v>
      </c>
      <c r="C26" s="10" t="s">
        <v>7</v>
      </c>
      <c r="D26">
        <f t="shared" si="1"/>
        <v>12</v>
      </c>
      <c r="H26" s="7">
        <v>1</v>
      </c>
      <c r="I26" t="s">
        <v>9</v>
      </c>
      <c r="J26">
        <f t="shared" si="2"/>
        <v>0.1111111111111111</v>
      </c>
      <c r="K26">
        <v>1.8</v>
      </c>
      <c r="L26">
        <v>6.6</v>
      </c>
      <c r="M26">
        <v>66</v>
      </c>
      <c r="N26">
        <v>0</v>
      </c>
      <c r="O26">
        <v>18.021205513626899</v>
      </c>
      <c r="P26">
        <v>0.98951327882881301</v>
      </c>
      <c r="Q26" t="s">
        <v>10</v>
      </c>
    </row>
    <row r="27" spans="1:17" ht="16" x14ac:dyDescent="0.2">
      <c r="A27">
        <v>2</v>
      </c>
      <c r="B27" t="s">
        <v>8</v>
      </c>
      <c r="C27" s="10" t="s">
        <v>7</v>
      </c>
      <c r="D27">
        <f>(7+17)/2</f>
        <v>12</v>
      </c>
      <c r="H27" s="7">
        <v>1</v>
      </c>
      <c r="I27" t="s">
        <v>9</v>
      </c>
      <c r="J27">
        <f t="shared" si="2"/>
        <v>0.1111111111111111</v>
      </c>
      <c r="K27">
        <v>1.8</v>
      </c>
      <c r="L27">
        <v>6.6</v>
      </c>
      <c r="M27">
        <v>66</v>
      </c>
      <c r="N27">
        <v>0</v>
      </c>
      <c r="O27">
        <v>20.0356809600015</v>
      </c>
      <c r="P27">
        <v>0.99193068804300999</v>
      </c>
      <c r="Q27" t="s">
        <v>10</v>
      </c>
    </row>
    <row r="28" spans="1:17" ht="16" x14ac:dyDescent="0.2">
      <c r="A28">
        <v>3</v>
      </c>
      <c r="B28" t="s">
        <v>8</v>
      </c>
      <c r="C28" s="10" t="s">
        <v>7</v>
      </c>
      <c r="D28">
        <f>(7+17)/2</f>
        <v>12</v>
      </c>
      <c r="H28" s="7">
        <v>1</v>
      </c>
      <c r="I28" t="s">
        <v>9</v>
      </c>
      <c r="J28">
        <f t="shared" si="2"/>
        <v>0.1111111111111111</v>
      </c>
      <c r="K28">
        <v>12.5</v>
      </c>
      <c r="L28">
        <v>8.6</v>
      </c>
      <c r="M28">
        <v>85.9</v>
      </c>
      <c r="N28">
        <v>0</v>
      </c>
      <c r="O28">
        <v>0</v>
      </c>
      <c r="P28">
        <v>0</v>
      </c>
      <c r="Q28" t="s">
        <v>10</v>
      </c>
    </row>
    <row r="29" spans="1:17" ht="16" x14ac:dyDescent="0.2">
      <c r="A29">
        <v>3</v>
      </c>
      <c r="B29" t="s">
        <v>8</v>
      </c>
      <c r="C29" s="10" t="s">
        <v>7</v>
      </c>
      <c r="D29">
        <f t="shared" ref="D29:D37" si="3">(7+17)/2</f>
        <v>12</v>
      </c>
      <c r="H29" s="7">
        <v>1</v>
      </c>
      <c r="I29" t="s">
        <v>9</v>
      </c>
      <c r="J29">
        <f t="shared" si="2"/>
        <v>0.1111111111111111</v>
      </c>
      <c r="K29">
        <v>12.5</v>
      </c>
      <c r="L29">
        <v>8.6</v>
      </c>
      <c r="M29">
        <v>85.9</v>
      </c>
      <c r="N29">
        <v>0</v>
      </c>
      <c r="O29">
        <v>1.0135713353285001</v>
      </c>
      <c r="P29">
        <v>0.17728312213234801</v>
      </c>
      <c r="Q29" t="s">
        <v>10</v>
      </c>
    </row>
    <row r="30" spans="1:17" ht="16" x14ac:dyDescent="0.2">
      <c r="A30">
        <v>3</v>
      </c>
      <c r="B30" t="s">
        <v>8</v>
      </c>
      <c r="C30" s="10" t="s">
        <v>7</v>
      </c>
      <c r="D30">
        <f t="shared" si="3"/>
        <v>12</v>
      </c>
      <c r="H30" s="7">
        <v>1</v>
      </c>
      <c r="I30" t="s">
        <v>9</v>
      </c>
      <c r="J30">
        <f t="shared" si="2"/>
        <v>0.1111111111111111</v>
      </c>
      <c r="K30">
        <v>12.5</v>
      </c>
      <c r="L30">
        <v>8.6</v>
      </c>
      <c r="M30">
        <v>85.9</v>
      </c>
      <c r="N30">
        <v>0</v>
      </c>
      <c r="O30">
        <v>2.02230785222861</v>
      </c>
      <c r="P30">
        <v>0.220158291955345</v>
      </c>
      <c r="Q30" t="s">
        <v>10</v>
      </c>
    </row>
    <row r="31" spans="1:17" ht="16" x14ac:dyDescent="0.2">
      <c r="A31">
        <v>3</v>
      </c>
      <c r="B31" t="s">
        <v>8</v>
      </c>
      <c r="C31" s="10" t="s">
        <v>7</v>
      </c>
      <c r="D31">
        <f t="shared" si="3"/>
        <v>12</v>
      </c>
      <c r="H31" s="7">
        <v>1</v>
      </c>
      <c r="I31" t="s">
        <v>9</v>
      </c>
      <c r="J31">
        <f t="shared" si="2"/>
        <v>0.1111111111111111</v>
      </c>
      <c r="K31">
        <v>12.5</v>
      </c>
      <c r="L31">
        <v>8.6</v>
      </c>
      <c r="M31">
        <v>85.9</v>
      </c>
      <c r="N31">
        <v>0</v>
      </c>
      <c r="O31">
        <v>2.9982643001842</v>
      </c>
      <c r="P31">
        <v>0.35174754512094297</v>
      </c>
      <c r="Q31" t="s">
        <v>10</v>
      </c>
    </row>
    <row r="32" spans="1:17" ht="16" x14ac:dyDescent="0.2">
      <c r="A32">
        <v>3</v>
      </c>
      <c r="B32" t="s">
        <v>8</v>
      </c>
      <c r="C32" s="10" t="s">
        <v>7</v>
      </c>
      <c r="D32">
        <f t="shared" si="3"/>
        <v>12</v>
      </c>
      <c r="H32" s="7">
        <v>1</v>
      </c>
      <c r="I32" t="s">
        <v>9</v>
      </c>
      <c r="J32">
        <f t="shared" si="2"/>
        <v>0.1111111111111111</v>
      </c>
      <c r="K32">
        <v>12.5</v>
      </c>
      <c r="L32">
        <v>8.6</v>
      </c>
      <c r="M32">
        <v>85.9</v>
      </c>
      <c r="N32">
        <v>0</v>
      </c>
      <c r="O32">
        <v>5.01805804683005</v>
      </c>
      <c r="P32">
        <v>0.50201370187542604</v>
      </c>
      <c r="Q32" t="s">
        <v>10</v>
      </c>
    </row>
    <row r="33" spans="1:17" ht="16" x14ac:dyDescent="0.2">
      <c r="A33">
        <v>3</v>
      </c>
      <c r="B33" t="s">
        <v>8</v>
      </c>
      <c r="C33" s="10" t="s">
        <v>7</v>
      </c>
      <c r="D33">
        <f t="shared" si="3"/>
        <v>12</v>
      </c>
      <c r="H33" s="7">
        <v>1</v>
      </c>
      <c r="I33" t="s">
        <v>9</v>
      </c>
      <c r="J33">
        <f t="shared" si="2"/>
        <v>0.1111111111111111</v>
      </c>
      <c r="K33">
        <v>12.5</v>
      </c>
      <c r="L33">
        <v>8.6</v>
      </c>
      <c r="M33">
        <v>85.9</v>
      </c>
      <c r="N33">
        <v>0</v>
      </c>
      <c r="O33">
        <v>7.0363046515788099</v>
      </c>
      <c r="P33">
        <v>0.60926931389091599</v>
      </c>
      <c r="Q33" t="s">
        <v>10</v>
      </c>
    </row>
    <row r="34" spans="1:17" ht="16" x14ac:dyDescent="0.2">
      <c r="A34">
        <v>3</v>
      </c>
      <c r="B34" t="s">
        <v>8</v>
      </c>
      <c r="C34" s="10" t="s">
        <v>7</v>
      </c>
      <c r="D34">
        <f t="shared" si="3"/>
        <v>12</v>
      </c>
      <c r="H34" s="7">
        <v>1</v>
      </c>
      <c r="I34" t="s">
        <v>9</v>
      </c>
      <c r="J34">
        <f t="shared" si="2"/>
        <v>0.1111111111111111</v>
      </c>
      <c r="K34">
        <v>12.5</v>
      </c>
      <c r="L34">
        <v>8.6</v>
      </c>
      <c r="M34">
        <v>85.9</v>
      </c>
      <c r="N34">
        <v>0</v>
      </c>
      <c r="O34">
        <v>10.0301209188088</v>
      </c>
      <c r="P34">
        <v>0.83736154288725695</v>
      </c>
      <c r="Q34" t="s">
        <v>10</v>
      </c>
    </row>
    <row r="35" spans="1:17" ht="16" x14ac:dyDescent="0.2">
      <c r="A35">
        <v>3</v>
      </c>
      <c r="B35" t="s">
        <v>8</v>
      </c>
      <c r="C35" s="10" t="s">
        <v>7</v>
      </c>
      <c r="D35">
        <f t="shared" si="3"/>
        <v>12</v>
      </c>
      <c r="H35" s="7">
        <v>1</v>
      </c>
      <c r="I35" t="s">
        <v>9</v>
      </c>
      <c r="J35">
        <f t="shared" si="2"/>
        <v>0.1111111111111111</v>
      </c>
      <c r="K35">
        <v>12.5</v>
      </c>
      <c r="L35">
        <v>8.6</v>
      </c>
      <c r="M35">
        <v>85.9</v>
      </c>
      <c r="N35">
        <v>0</v>
      </c>
      <c r="O35">
        <v>13.9903206935063</v>
      </c>
      <c r="P35">
        <v>0.93091527947667896</v>
      </c>
      <c r="Q35" t="s">
        <v>10</v>
      </c>
    </row>
    <row r="36" spans="1:17" ht="16" x14ac:dyDescent="0.2">
      <c r="A36">
        <v>3</v>
      </c>
      <c r="B36" t="s">
        <v>8</v>
      </c>
      <c r="C36" s="10" t="s">
        <v>7</v>
      </c>
      <c r="D36">
        <f t="shared" si="3"/>
        <v>12</v>
      </c>
      <c r="H36" s="7">
        <v>1</v>
      </c>
      <c r="I36" t="s">
        <v>9</v>
      </c>
      <c r="J36">
        <f t="shared" si="2"/>
        <v>0.1111111111111111</v>
      </c>
      <c r="K36">
        <v>12.5</v>
      </c>
      <c r="L36">
        <v>8.6</v>
      </c>
      <c r="M36">
        <v>85.9</v>
      </c>
      <c r="N36">
        <v>0</v>
      </c>
      <c r="O36">
        <v>18.019948460835501</v>
      </c>
      <c r="P36">
        <v>0.95456721122838195</v>
      </c>
      <c r="Q36" t="s">
        <v>10</v>
      </c>
    </row>
    <row r="37" spans="1:17" ht="16" x14ac:dyDescent="0.2">
      <c r="A37">
        <v>3</v>
      </c>
      <c r="B37" t="s">
        <v>8</v>
      </c>
      <c r="C37" s="10" t="s">
        <v>7</v>
      </c>
      <c r="D37">
        <f t="shared" si="3"/>
        <v>12</v>
      </c>
      <c r="H37" s="7">
        <v>1</v>
      </c>
      <c r="I37" t="s">
        <v>9</v>
      </c>
      <c r="J37">
        <f t="shared" si="2"/>
        <v>0.1111111111111111</v>
      </c>
      <c r="K37">
        <v>12.5</v>
      </c>
      <c r="L37">
        <v>8.6</v>
      </c>
      <c r="M37">
        <v>85.9</v>
      </c>
      <c r="N37">
        <v>0</v>
      </c>
      <c r="O37">
        <v>20.035004085421502</v>
      </c>
      <c r="P37">
        <v>0.97311357471970095</v>
      </c>
      <c r="Q37" t="s">
        <v>10</v>
      </c>
    </row>
    <row r="38" spans="1:17" ht="16" x14ac:dyDescent="0.2">
      <c r="A38">
        <v>4</v>
      </c>
      <c r="B38" t="s">
        <v>8</v>
      </c>
      <c r="C38" s="10" t="s">
        <v>7</v>
      </c>
      <c r="D38">
        <f>(7+17)/2</f>
        <v>12</v>
      </c>
      <c r="H38" s="7">
        <v>1</v>
      </c>
      <c r="I38" t="s">
        <v>9</v>
      </c>
      <c r="J38">
        <f t="shared" si="2"/>
        <v>0.1111111111111111</v>
      </c>
      <c r="K38">
        <v>29.3</v>
      </c>
      <c r="L38">
        <v>8.6999999999999993</v>
      </c>
      <c r="M38">
        <v>86.8</v>
      </c>
      <c r="N38">
        <v>0</v>
      </c>
      <c r="O38">
        <v>0</v>
      </c>
      <c r="P38">
        <v>0</v>
      </c>
      <c r="Q38" t="s">
        <v>10</v>
      </c>
    </row>
    <row r="39" spans="1:17" ht="16" x14ac:dyDescent="0.2">
      <c r="A39">
        <v>4</v>
      </c>
      <c r="B39" t="s">
        <v>8</v>
      </c>
      <c r="C39" s="10" t="s">
        <v>7</v>
      </c>
      <c r="D39">
        <f t="shared" ref="D39:D47" si="4">(7+17)/2</f>
        <v>12</v>
      </c>
      <c r="H39" s="7">
        <v>1</v>
      </c>
      <c r="I39" t="s">
        <v>9</v>
      </c>
      <c r="J39">
        <f t="shared" si="2"/>
        <v>0.1111111111111111</v>
      </c>
      <c r="K39">
        <v>29.3</v>
      </c>
      <c r="L39">
        <v>8.6999999999999993</v>
      </c>
      <c r="M39">
        <v>86.8</v>
      </c>
      <c r="N39">
        <v>0</v>
      </c>
      <c r="O39">
        <v>0.97440930605850995</v>
      </c>
      <c r="P39">
        <v>8.8578708426604896E-2</v>
      </c>
      <c r="Q39" t="s">
        <v>10</v>
      </c>
    </row>
    <row r="40" spans="1:17" ht="16" x14ac:dyDescent="0.2">
      <c r="A40">
        <v>4</v>
      </c>
      <c r="B40" t="s">
        <v>8</v>
      </c>
      <c r="C40" s="10" t="s">
        <v>7</v>
      </c>
      <c r="D40">
        <f t="shared" si="4"/>
        <v>12</v>
      </c>
      <c r="H40" s="7">
        <v>1</v>
      </c>
      <c r="I40" t="s">
        <v>9</v>
      </c>
      <c r="J40">
        <f t="shared" si="2"/>
        <v>0.1111111111111111</v>
      </c>
      <c r="K40">
        <v>29.3</v>
      </c>
      <c r="L40">
        <v>8.6999999999999993</v>
      </c>
      <c r="M40">
        <v>86.8</v>
      </c>
      <c r="N40">
        <v>0</v>
      </c>
      <c r="O40">
        <v>1.98275903748434</v>
      </c>
      <c r="P40">
        <v>0.120701242064854</v>
      </c>
      <c r="Q40" t="s">
        <v>10</v>
      </c>
    </row>
    <row r="41" spans="1:17" ht="16" x14ac:dyDescent="0.2">
      <c r="A41">
        <v>4</v>
      </c>
      <c r="B41" t="s">
        <v>8</v>
      </c>
      <c r="C41" s="10" t="s">
        <v>7</v>
      </c>
      <c r="D41">
        <f t="shared" si="4"/>
        <v>12</v>
      </c>
      <c r="H41" s="7">
        <v>1</v>
      </c>
      <c r="I41" t="s">
        <v>9</v>
      </c>
      <c r="J41">
        <f t="shared" si="2"/>
        <v>0.1111111111111111</v>
      </c>
      <c r="K41">
        <v>29.3</v>
      </c>
      <c r="L41">
        <v>8.6999999999999993</v>
      </c>
      <c r="M41">
        <v>86.8</v>
      </c>
      <c r="N41">
        <v>0</v>
      </c>
      <c r="O41">
        <v>2.9942030527043499</v>
      </c>
      <c r="P41">
        <v>0.238844865181088</v>
      </c>
      <c r="Q41" t="s">
        <v>10</v>
      </c>
    </row>
    <row r="42" spans="1:17" ht="16" x14ac:dyDescent="0.2">
      <c r="A42">
        <v>4</v>
      </c>
      <c r="B42" t="s">
        <v>8</v>
      </c>
      <c r="C42" s="10" t="s">
        <v>7</v>
      </c>
      <c r="D42">
        <f t="shared" si="4"/>
        <v>12</v>
      </c>
      <c r="H42" s="7">
        <v>1</v>
      </c>
      <c r="I42" t="s">
        <v>9</v>
      </c>
      <c r="J42">
        <f t="shared" si="2"/>
        <v>0.1111111111111111</v>
      </c>
      <c r="K42">
        <v>29.3</v>
      </c>
      <c r="L42">
        <v>8.6999999999999993</v>
      </c>
      <c r="M42">
        <v>86.8</v>
      </c>
      <c r="N42">
        <v>0</v>
      </c>
      <c r="O42">
        <v>4.9777356611372401</v>
      </c>
      <c r="P42">
        <v>0.381051379615438</v>
      </c>
      <c r="Q42" t="s">
        <v>10</v>
      </c>
    </row>
    <row r="43" spans="1:17" ht="16" x14ac:dyDescent="0.2">
      <c r="A43">
        <v>4</v>
      </c>
      <c r="B43" t="s">
        <v>8</v>
      </c>
      <c r="C43" s="10" t="s">
        <v>7</v>
      </c>
      <c r="D43">
        <f t="shared" si="4"/>
        <v>12</v>
      </c>
      <c r="H43" s="7">
        <v>1</v>
      </c>
      <c r="I43" t="s">
        <v>9</v>
      </c>
      <c r="J43">
        <f t="shared" si="2"/>
        <v>0.1111111111111111</v>
      </c>
      <c r="K43">
        <v>29.3</v>
      </c>
      <c r="L43">
        <v>8.6999999999999993</v>
      </c>
      <c r="M43">
        <v>86.8</v>
      </c>
      <c r="N43">
        <v>0</v>
      </c>
      <c r="O43">
        <v>6.9974327114145201</v>
      </c>
      <c r="P43">
        <v>0.52862937732373405</v>
      </c>
      <c r="Q43" t="s">
        <v>10</v>
      </c>
    </row>
    <row r="44" spans="1:17" ht="16" x14ac:dyDescent="0.2">
      <c r="A44">
        <v>4</v>
      </c>
      <c r="B44" t="s">
        <v>8</v>
      </c>
      <c r="C44" s="10" t="s">
        <v>7</v>
      </c>
      <c r="D44">
        <f t="shared" si="4"/>
        <v>12</v>
      </c>
      <c r="H44" s="7">
        <v>1</v>
      </c>
      <c r="I44" t="s">
        <v>9</v>
      </c>
      <c r="J44">
        <f t="shared" si="2"/>
        <v>0.1111111111111111</v>
      </c>
      <c r="K44">
        <v>29.3</v>
      </c>
      <c r="L44">
        <v>8.6999999999999993</v>
      </c>
      <c r="M44">
        <v>86.8</v>
      </c>
      <c r="N44">
        <v>0</v>
      </c>
      <c r="O44">
        <v>10.0323449352859</v>
      </c>
      <c r="P44">
        <v>0.89918920094955801</v>
      </c>
      <c r="Q44" t="s">
        <v>10</v>
      </c>
    </row>
    <row r="45" spans="1:17" ht="16" x14ac:dyDescent="0.2">
      <c r="A45">
        <v>4</v>
      </c>
      <c r="B45" t="s">
        <v>8</v>
      </c>
      <c r="C45" s="10" t="s">
        <v>7</v>
      </c>
      <c r="D45">
        <f t="shared" si="4"/>
        <v>12</v>
      </c>
      <c r="H45" s="7">
        <v>1</v>
      </c>
      <c r="I45" t="s">
        <v>9</v>
      </c>
      <c r="J45">
        <f t="shared" si="2"/>
        <v>0.1111111111111111</v>
      </c>
      <c r="K45">
        <v>29.3</v>
      </c>
      <c r="L45">
        <v>8.6999999999999993</v>
      </c>
      <c r="M45">
        <v>86.8</v>
      </c>
      <c r="N45">
        <v>0</v>
      </c>
      <c r="O45">
        <v>13.992157924509099</v>
      </c>
      <c r="P45">
        <v>0.98199030135423204</v>
      </c>
      <c r="Q45" t="s">
        <v>10</v>
      </c>
    </row>
    <row r="46" spans="1:17" ht="16" x14ac:dyDescent="0.2">
      <c r="A46">
        <v>4</v>
      </c>
      <c r="B46" t="s">
        <v>8</v>
      </c>
      <c r="C46" s="10" t="s">
        <v>7</v>
      </c>
      <c r="D46">
        <f t="shared" si="4"/>
        <v>12</v>
      </c>
      <c r="H46" s="7">
        <v>1</v>
      </c>
      <c r="I46" t="s">
        <v>9</v>
      </c>
      <c r="J46">
        <f t="shared" si="2"/>
        <v>0.1111111111111111</v>
      </c>
      <c r="K46">
        <v>29.3</v>
      </c>
      <c r="L46">
        <v>8.6999999999999993</v>
      </c>
      <c r="M46">
        <v>86.8</v>
      </c>
      <c r="N46">
        <v>0</v>
      </c>
      <c r="O46">
        <v>18.0566930808913</v>
      </c>
      <c r="P46">
        <v>0.97606764877944996</v>
      </c>
      <c r="Q46" t="s">
        <v>10</v>
      </c>
    </row>
    <row r="47" spans="1:17" ht="16" x14ac:dyDescent="0.2">
      <c r="A47">
        <v>4</v>
      </c>
      <c r="B47" t="s">
        <v>8</v>
      </c>
      <c r="C47" s="10" t="s">
        <v>7</v>
      </c>
      <c r="D47">
        <f t="shared" si="4"/>
        <v>12</v>
      </c>
      <c r="H47" s="7">
        <v>1</v>
      </c>
      <c r="I47" t="s">
        <v>9</v>
      </c>
      <c r="J47">
        <f t="shared" si="2"/>
        <v>0.1111111111111111</v>
      </c>
      <c r="K47">
        <v>29.3</v>
      </c>
      <c r="L47">
        <v>8.6999999999999993</v>
      </c>
      <c r="M47">
        <v>86.8</v>
      </c>
      <c r="N47">
        <v>0</v>
      </c>
      <c r="O47">
        <v>20.035777656370101</v>
      </c>
      <c r="P47">
        <v>0.99461884708919701</v>
      </c>
      <c r="Q47" t="s">
        <v>10</v>
      </c>
    </row>
    <row r="48" spans="1:17" ht="16" x14ac:dyDescent="0.2">
      <c r="A48">
        <v>5</v>
      </c>
      <c r="B48" t="s">
        <v>8</v>
      </c>
      <c r="C48" s="10" t="s">
        <v>7</v>
      </c>
      <c r="D48">
        <f>(7+17)/2</f>
        <v>12</v>
      </c>
      <c r="H48" s="7">
        <v>1</v>
      </c>
      <c r="I48" t="s">
        <v>9</v>
      </c>
      <c r="J48">
        <f t="shared" si="2"/>
        <v>0.1111111111111111</v>
      </c>
      <c r="K48">
        <v>58</v>
      </c>
      <c r="L48">
        <v>9</v>
      </c>
      <c r="M48">
        <v>90.1</v>
      </c>
      <c r="N48">
        <v>0</v>
      </c>
      <c r="O48">
        <v>0</v>
      </c>
      <c r="P48">
        <v>0</v>
      </c>
      <c r="Q48" t="s">
        <v>10</v>
      </c>
    </row>
    <row r="49" spans="1:17" ht="16" x14ac:dyDescent="0.2">
      <c r="A49">
        <v>5</v>
      </c>
      <c r="B49" t="s">
        <v>8</v>
      </c>
      <c r="C49" s="10" t="s">
        <v>7</v>
      </c>
      <c r="D49">
        <f t="shared" ref="D49:D57" si="5">(7+17)/2</f>
        <v>12</v>
      </c>
      <c r="H49" s="7">
        <v>1</v>
      </c>
      <c r="I49" t="s">
        <v>9</v>
      </c>
      <c r="J49">
        <f t="shared" si="2"/>
        <v>0.1111111111111111</v>
      </c>
      <c r="K49">
        <v>58</v>
      </c>
      <c r="L49">
        <v>9</v>
      </c>
      <c r="M49">
        <v>90.1</v>
      </c>
      <c r="N49">
        <v>0</v>
      </c>
      <c r="O49">
        <v>1.00941339148008</v>
      </c>
      <c r="P49">
        <v>6.1692283146306197E-2</v>
      </c>
      <c r="Q49" t="s">
        <v>10</v>
      </c>
    </row>
    <row r="50" spans="1:17" ht="16" x14ac:dyDescent="0.2">
      <c r="A50">
        <v>5</v>
      </c>
      <c r="B50" t="s">
        <v>8</v>
      </c>
      <c r="C50" s="10" t="s">
        <v>7</v>
      </c>
      <c r="D50">
        <f t="shared" si="5"/>
        <v>12</v>
      </c>
      <c r="H50" s="7">
        <v>1</v>
      </c>
      <c r="I50" t="s">
        <v>9</v>
      </c>
      <c r="J50">
        <f t="shared" si="2"/>
        <v>0.1111111111111111</v>
      </c>
      <c r="K50">
        <v>58</v>
      </c>
      <c r="L50">
        <v>9</v>
      </c>
      <c r="M50">
        <v>90.1</v>
      </c>
      <c r="N50">
        <v>0</v>
      </c>
      <c r="O50">
        <v>1.9817920737986601</v>
      </c>
      <c r="P50">
        <v>9.3819651602984305E-2</v>
      </c>
      <c r="Q50" t="s">
        <v>10</v>
      </c>
    </row>
    <row r="51" spans="1:17" ht="16" x14ac:dyDescent="0.2">
      <c r="A51">
        <v>5</v>
      </c>
      <c r="B51" t="s">
        <v>8</v>
      </c>
      <c r="C51" s="10" t="s">
        <v>7</v>
      </c>
      <c r="D51">
        <f t="shared" si="5"/>
        <v>12</v>
      </c>
      <c r="H51" s="7">
        <v>1</v>
      </c>
      <c r="I51" t="s">
        <v>9</v>
      </c>
      <c r="J51">
        <f t="shared" si="2"/>
        <v>0.1111111111111111</v>
      </c>
      <c r="K51">
        <v>58</v>
      </c>
      <c r="L51">
        <v>9</v>
      </c>
      <c r="M51">
        <v>90.1</v>
      </c>
      <c r="N51">
        <v>0</v>
      </c>
      <c r="O51">
        <v>2.9928493035443999</v>
      </c>
      <c r="P51">
        <v>0.20121063853446899</v>
      </c>
      <c r="Q51" t="s">
        <v>10</v>
      </c>
    </row>
    <row r="52" spans="1:17" ht="16" x14ac:dyDescent="0.2">
      <c r="A52">
        <v>5</v>
      </c>
      <c r="B52" t="s">
        <v>8</v>
      </c>
      <c r="C52" s="10" t="s">
        <v>7</v>
      </c>
      <c r="D52">
        <f t="shared" si="5"/>
        <v>12</v>
      </c>
      <c r="H52" s="7">
        <v>1</v>
      </c>
      <c r="I52" t="s">
        <v>9</v>
      </c>
      <c r="J52">
        <f t="shared" si="2"/>
        <v>0.1111111111111111</v>
      </c>
      <c r="K52">
        <v>58</v>
      </c>
      <c r="L52">
        <v>9</v>
      </c>
      <c r="M52">
        <v>90.1</v>
      </c>
      <c r="N52">
        <v>0</v>
      </c>
      <c r="O52">
        <v>5.0121595683474096</v>
      </c>
      <c r="P52">
        <v>0.33803600005801698</v>
      </c>
      <c r="Q52" t="s">
        <v>10</v>
      </c>
    </row>
    <row r="53" spans="1:17" ht="16" x14ac:dyDescent="0.2">
      <c r="A53">
        <v>5</v>
      </c>
      <c r="B53" t="s">
        <v>8</v>
      </c>
      <c r="C53" s="10" t="s">
        <v>7</v>
      </c>
      <c r="D53">
        <f t="shared" si="5"/>
        <v>12</v>
      </c>
      <c r="H53" s="7">
        <v>1</v>
      </c>
      <c r="I53" t="s">
        <v>9</v>
      </c>
      <c r="J53">
        <f t="shared" si="2"/>
        <v>0.1111111111111111</v>
      </c>
      <c r="K53">
        <v>58</v>
      </c>
      <c r="L53">
        <v>9</v>
      </c>
      <c r="M53">
        <v>90.1</v>
      </c>
      <c r="N53">
        <v>0</v>
      </c>
      <c r="O53">
        <v>6.9965624440974103</v>
      </c>
      <c r="P53">
        <v>0.50443594590805096</v>
      </c>
      <c r="Q53" t="s">
        <v>10</v>
      </c>
    </row>
    <row r="54" spans="1:17" ht="16" x14ac:dyDescent="0.2">
      <c r="A54">
        <v>5</v>
      </c>
      <c r="B54" t="s">
        <v>8</v>
      </c>
      <c r="C54" s="10" t="s">
        <v>7</v>
      </c>
      <c r="D54">
        <f t="shared" si="5"/>
        <v>12</v>
      </c>
      <c r="H54" s="7">
        <v>1</v>
      </c>
      <c r="I54" t="s">
        <v>9</v>
      </c>
      <c r="J54">
        <f t="shared" si="2"/>
        <v>0.1111111111111111</v>
      </c>
      <c r="K54">
        <v>58</v>
      </c>
      <c r="L54">
        <v>9</v>
      </c>
      <c r="M54">
        <v>90.1</v>
      </c>
      <c r="N54">
        <v>0</v>
      </c>
      <c r="O54">
        <v>10.066478753390401</v>
      </c>
      <c r="P54">
        <v>0.84810934425357598</v>
      </c>
      <c r="Q54" t="s">
        <v>10</v>
      </c>
    </row>
    <row r="55" spans="1:17" ht="16" x14ac:dyDescent="0.2">
      <c r="A55">
        <v>5</v>
      </c>
      <c r="B55" t="s">
        <v>8</v>
      </c>
      <c r="C55" s="10" t="s">
        <v>7</v>
      </c>
      <c r="D55">
        <f t="shared" si="5"/>
        <v>12</v>
      </c>
      <c r="H55" s="7">
        <v>1</v>
      </c>
      <c r="I55" t="s">
        <v>9</v>
      </c>
      <c r="J55">
        <f t="shared" si="2"/>
        <v>0.1111111111111111</v>
      </c>
      <c r="K55">
        <v>58</v>
      </c>
      <c r="L55">
        <v>9</v>
      </c>
      <c r="M55">
        <v>90.1</v>
      </c>
      <c r="N55">
        <v>0</v>
      </c>
      <c r="O55">
        <v>14.0629396663008</v>
      </c>
      <c r="P55">
        <v>0.949722723163131</v>
      </c>
      <c r="Q55" t="s">
        <v>10</v>
      </c>
    </row>
    <row r="56" spans="1:17" ht="16" x14ac:dyDescent="0.2">
      <c r="A56">
        <v>5</v>
      </c>
      <c r="B56" t="s">
        <v>8</v>
      </c>
      <c r="C56" s="10" t="s">
        <v>7</v>
      </c>
      <c r="D56">
        <f t="shared" si="5"/>
        <v>12</v>
      </c>
      <c r="H56" s="7">
        <v>1</v>
      </c>
      <c r="I56" t="s">
        <v>9</v>
      </c>
      <c r="J56">
        <f t="shared" si="2"/>
        <v>0.1111111111111111</v>
      </c>
      <c r="K56">
        <v>58</v>
      </c>
      <c r="L56">
        <v>9</v>
      </c>
      <c r="M56">
        <v>90.1</v>
      </c>
      <c r="N56">
        <v>0</v>
      </c>
      <c r="O56">
        <v>18.019561675361199</v>
      </c>
      <c r="P56">
        <v>0.94381457504363397</v>
      </c>
      <c r="Q56" t="s">
        <v>10</v>
      </c>
    </row>
    <row r="57" spans="1:17" ht="16" x14ac:dyDescent="0.2">
      <c r="A57">
        <v>5</v>
      </c>
      <c r="B57" t="s">
        <v>8</v>
      </c>
      <c r="C57" s="10" t="s">
        <v>7</v>
      </c>
      <c r="D57">
        <f t="shared" si="5"/>
        <v>12</v>
      </c>
      <c r="H57" s="7">
        <v>1</v>
      </c>
      <c r="I57" t="s">
        <v>9</v>
      </c>
      <c r="J57">
        <f t="shared" si="2"/>
        <v>0.1111111111111111</v>
      </c>
      <c r="K57">
        <v>58</v>
      </c>
      <c r="L57">
        <v>9</v>
      </c>
      <c r="M57">
        <v>90.1</v>
      </c>
      <c r="N57">
        <v>0</v>
      </c>
      <c r="O57">
        <v>20.035004085421502</v>
      </c>
      <c r="P57">
        <v>0.97311357471970095</v>
      </c>
      <c r="Q57" t="s">
        <v>10</v>
      </c>
    </row>
    <row r="58" spans="1:17" ht="16" x14ac:dyDescent="0.2">
      <c r="A58">
        <v>6</v>
      </c>
      <c r="B58" t="s">
        <v>8</v>
      </c>
      <c r="C58" s="10" t="s">
        <v>7</v>
      </c>
      <c r="D58">
        <f t="shared" ref="D58:D69" si="6">(24+38)/2</f>
        <v>31</v>
      </c>
      <c r="H58" s="7">
        <v>1</v>
      </c>
      <c r="I58" t="s">
        <v>9</v>
      </c>
      <c r="J58">
        <f t="shared" si="2"/>
        <v>0.1111111111111111</v>
      </c>
      <c r="K58">
        <v>1.5</v>
      </c>
      <c r="L58">
        <v>5.8</v>
      </c>
      <c r="M58">
        <v>58.1</v>
      </c>
      <c r="N58">
        <v>0</v>
      </c>
      <c r="O58">
        <v>0</v>
      </c>
      <c r="P58">
        <v>0</v>
      </c>
      <c r="Q58" t="s">
        <v>10</v>
      </c>
    </row>
    <row r="59" spans="1:17" ht="16" x14ac:dyDescent="0.2">
      <c r="A59">
        <v>6</v>
      </c>
      <c r="B59" t="s">
        <v>8</v>
      </c>
      <c r="C59" s="10" t="s">
        <v>7</v>
      </c>
      <c r="D59">
        <f t="shared" si="6"/>
        <v>31</v>
      </c>
      <c r="H59" s="7">
        <v>1</v>
      </c>
      <c r="I59" t="s">
        <v>9</v>
      </c>
      <c r="J59">
        <f t="shared" si="2"/>
        <v>0.1111111111111111</v>
      </c>
      <c r="K59">
        <v>1.5</v>
      </c>
      <c r="L59">
        <v>5.8</v>
      </c>
      <c r="M59">
        <v>58.1</v>
      </c>
      <c r="N59">
        <v>0</v>
      </c>
      <c r="O59">
        <v>1.0521974674527299</v>
      </c>
      <c r="P59">
        <v>0.14854111405835499</v>
      </c>
      <c r="Q59" t="s">
        <v>10</v>
      </c>
    </row>
    <row r="60" spans="1:17" ht="16" x14ac:dyDescent="0.2">
      <c r="A60">
        <v>6</v>
      </c>
      <c r="B60" t="s">
        <v>8</v>
      </c>
      <c r="C60" s="10" t="s">
        <v>7</v>
      </c>
      <c r="D60">
        <f t="shared" si="6"/>
        <v>31</v>
      </c>
      <c r="H60" s="7">
        <v>1</v>
      </c>
      <c r="I60" t="s">
        <v>9</v>
      </c>
      <c r="J60">
        <f t="shared" si="2"/>
        <v>0.1111111111111111</v>
      </c>
      <c r="K60">
        <v>1.5</v>
      </c>
      <c r="L60">
        <v>5.8</v>
      </c>
      <c r="M60">
        <v>58.1</v>
      </c>
      <c r="N60">
        <v>0</v>
      </c>
      <c r="O60">
        <v>2.1095968732132899</v>
      </c>
      <c r="P60">
        <v>0.19893899204244</v>
      </c>
      <c r="Q60" t="s">
        <v>10</v>
      </c>
    </row>
    <row r="61" spans="1:17" ht="16" x14ac:dyDescent="0.2">
      <c r="A61">
        <v>6</v>
      </c>
      <c r="B61" t="s">
        <v>8</v>
      </c>
      <c r="C61" s="10" t="s">
        <v>7</v>
      </c>
      <c r="D61">
        <f t="shared" si="6"/>
        <v>31</v>
      </c>
      <c r="H61" s="7">
        <v>1</v>
      </c>
      <c r="I61" t="s">
        <v>9</v>
      </c>
      <c r="J61">
        <f t="shared" si="2"/>
        <v>0.1111111111111111</v>
      </c>
      <c r="K61">
        <v>1.5</v>
      </c>
      <c r="L61">
        <v>5.8</v>
      </c>
      <c r="M61">
        <v>58.1</v>
      </c>
      <c r="N61">
        <v>0</v>
      </c>
      <c r="O61">
        <v>3.0604268401270902</v>
      </c>
      <c r="P61">
        <v>0.259946949602121</v>
      </c>
      <c r="Q61" t="s">
        <v>10</v>
      </c>
    </row>
    <row r="62" spans="1:17" ht="16" x14ac:dyDescent="0.2">
      <c r="A62">
        <v>6</v>
      </c>
      <c r="B62" t="s">
        <v>8</v>
      </c>
      <c r="C62" s="10" t="s">
        <v>7</v>
      </c>
      <c r="D62">
        <f t="shared" si="6"/>
        <v>31</v>
      </c>
      <c r="H62" s="7">
        <v>1</v>
      </c>
      <c r="I62" t="s">
        <v>9</v>
      </c>
      <c r="J62">
        <f t="shared" si="2"/>
        <v>0.1111111111111111</v>
      </c>
      <c r="K62">
        <v>1.5</v>
      </c>
      <c r="L62">
        <v>5.8</v>
      </c>
      <c r="M62">
        <v>58.1</v>
      </c>
      <c r="N62">
        <v>0</v>
      </c>
      <c r="O62">
        <v>5.0689373986559296</v>
      </c>
      <c r="P62">
        <v>0.36604774535808998</v>
      </c>
      <c r="Q62" t="s">
        <v>10</v>
      </c>
    </row>
    <row r="63" spans="1:17" ht="16" x14ac:dyDescent="0.2">
      <c r="A63">
        <v>6</v>
      </c>
      <c r="B63" t="s">
        <v>8</v>
      </c>
      <c r="C63" s="10" t="s">
        <v>7</v>
      </c>
      <c r="D63">
        <f t="shared" si="6"/>
        <v>31</v>
      </c>
      <c r="H63" s="7">
        <v>1</v>
      </c>
      <c r="I63" t="s">
        <v>9</v>
      </c>
      <c r="J63">
        <f t="shared" si="2"/>
        <v>0.1111111111111111</v>
      </c>
      <c r="K63">
        <v>1.5</v>
      </c>
      <c r="L63">
        <v>5.8</v>
      </c>
      <c r="M63">
        <v>58.1</v>
      </c>
      <c r="N63">
        <v>0</v>
      </c>
      <c r="O63">
        <v>7.0805410015840096</v>
      </c>
      <c r="P63">
        <v>0.41379310344827502</v>
      </c>
      <c r="Q63" t="s">
        <v>10</v>
      </c>
    </row>
    <row r="64" spans="1:17" ht="16" x14ac:dyDescent="0.2">
      <c r="A64">
        <v>6</v>
      </c>
      <c r="B64" t="s">
        <v>8</v>
      </c>
      <c r="C64" s="10" t="s">
        <v>7</v>
      </c>
      <c r="D64">
        <f t="shared" si="6"/>
        <v>31</v>
      </c>
      <c r="H64" s="7">
        <v>1</v>
      </c>
      <c r="I64" t="s">
        <v>9</v>
      </c>
      <c r="J64">
        <f t="shared" si="2"/>
        <v>0.1111111111111111</v>
      </c>
      <c r="K64">
        <v>1.5</v>
      </c>
      <c r="L64">
        <v>5.8</v>
      </c>
      <c r="M64">
        <v>58.1</v>
      </c>
      <c r="N64">
        <v>0</v>
      </c>
      <c r="O64">
        <v>10.093306839377201</v>
      </c>
      <c r="P64">
        <v>0.57294429708222805</v>
      </c>
      <c r="Q64" t="s">
        <v>10</v>
      </c>
    </row>
    <row r="65" spans="1:17" ht="16" x14ac:dyDescent="0.2">
      <c r="A65">
        <v>6</v>
      </c>
      <c r="B65" t="s">
        <v>8</v>
      </c>
      <c r="C65" s="10" t="s">
        <v>7</v>
      </c>
      <c r="D65">
        <f t="shared" si="6"/>
        <v>31</v>
      </c>
      <c r="H65" s="7">
        <v>1</v>
      </c>
      <c r="I65" t="s">
        <v>9</v>
      </c>
      <c r="J65">
        <f t="shared" si="2"/>
        <v>0.1111111111111111</v>
      </c>
      <c r="K65">
        <v>1.5</v>
      </c>
      <c r="L65">
        <v>5.8</v>
      </c>
      <c r="M65">
        <v>58.1</v>
      </c>
      <c r="N65">
        <v>0</v>
      </c>
      <c r="O65">
        <v>14.002493181243</v>
      </c>
      <c r="P65">
        <v>0.81962864721485396</v>
      </c>
      <c r="Q65" t="s">
        <v>10</v>
      </c>
    </row>
    <row r="66" spans="1:17" ht="16" x14ac:dyDescent="0.2">
      <c r="A66">
        <v>6</v>
      </c>
      <c r="B66" t="s">
        <v>8</v>
      </c>
      <c r="C66" s="10" t="s">
        <v>7</v>
      </c>
      <c r="D66">
        <f t="shared" si="6"/>
        <v>31</v>
      </c>
      <c r="H66" s="7">
        <v>1</v>
      </c>
      <c r="I66" t="s">
        <v>9</v>
      </c>
      <c r="J66">
        <f t="shared" si="2"/>
        <v>0.1111111111111111</v>
      </c>
      <c r="K66">
        <v>1.5</v>
      </c>
      <c r="L66">
        <v>5.8</v>
      </c>
      <c r="M66">
        <v>58.1</v>
      </c>
      <c r="N66">
        <v>0</v>
      </c>
      <c r="O66">
        <v>18.028090466862199</v>
      </c>
      <c r="P66">
        <v>0.87002652519893897</v>
      </c>
      <c r="Q66" t="s">
        <v>10</v>
      </c>
    </row>
    <row r="67" spans="1:17" ht="16" x14ac:dyDescent="0.2">
      <c r="A67">
        <v>6</v>
      </c>
      <c r="B67" t="s">
        <v>8</v>
      </c>
      <c r="C67" s="10" t="s">
        <v>7</v>
      </c>
      <c r="D67">
        <f t="shared" si="6"/>
        <v>31</v>
      </c>
      <c r="H67" s="7">
        <v>1</v>
      </c>
      <c r="I67" t="s">
        <v>9</v>
      </c>
      <c r="J67">
        <f t="shared" si="2"/>
        <v>0.1111111111111111</v>
      </c>
      <c r="K67">
        <v>1.5</v>
      </c>
      <c r="L67">
        <v>5.8</v>
      </c>
      <c r="M67">
        <v>58.1</v>
      </c>
      <c r="N67">
        <v>0</v>
      </c>
      <c r="O67">
        <v>20.940191768752701</v>
      </c>
      <c r="P67">
        <v>0.92838196286472097</v>
      </c>
      <c r="Q67" t="s">
        <v>10</v>
      </c>
    </row>
    <row r="68" spans="1:17" ht="16" x14ac:dyDescent="0.2">
      <c r="A68">
        <v>6</v>
      </c>
      <c r="B68" t="s">
        <v>8</v>
      </c>
      <c r="C68" s="10" t="s">
        <v>7</v>
      </c>
      <c r="D68">
        <f t="shared" si="6"/>
        <v>31</v>
      </c>
      <c r="H68" s="7">
        <v>1</v>
      </c>
      <c r="I68" t="s">
        <v>9</v>
      </c>
      <c r="J68">
        <f t="shared" si="2"/>
        <v>0.1111111111111111</v>
      </c>
      <c r="K68">
        <v>1.5</v>
      </c>
      <c r="L68">
        <v>5.8</v>
      </c>
      <c r="M68">
        <v>58.1</v>
      </c>
      <c r="N68">
        <v>0</v>
      </c>
      <c r="O68">
        <v>23.959003102417199</v>
      </c>
      <c r="P68">
        <v>0.97347480106100803</v>
      </c>
      <c r="Q68" t="s">
        <v>10</v>
      </c>
    </row>
    <row r="69" spans="1:17" ht="16" x14ac:dyDescent="0.2">
      <c r="A69">
        <v>6</v>
      </c>
      <c r="B69" t="s">
        <v>8</v>
      </c>
      <c r="C69" s="10" t="s">
        <v>7</v>
      </c>
      <c r="D69">
        <f t="shared" si="6"/>
        <v>31</v>
      </c>
      <c r="H69" s="7">
        <v>1</v>
      </c>
      <c r="I69" t="s">
        <v>9</v>
      </c>
      <c r="J69">
        <f t="shared" si="2"/>
        <v>0.1111111111111111</v>
      </c>
      <c r="K69">
        <v>1.5</v>
      </c>
      <c r="L69">
        <v>5.8</v>
      </c>
      <c r="M69">
        <v>58.1</v>
      </c>
      <c r="N69">
        <v>0</v>
      </c>
      <c r="O69">
        <v>27.880561621879998</v>
      </c>
      <c r="P69">
        <v>0.98673740053050396</v>
      </c>
      <c r="Q69" t="s">
        <v>10</v>
      </c>
    </row>
    <row r="70" spans="1:17" ht="16" x14ac:dyDescent="0.2">
      <c r="A70">
        <v>6</v>
      </c>
      <c r="B70" t="s">
        <v>8</v>
      </c>
      <c r="C70" s="10" t="s">
        <v>7</v>
      </c>
      <c r="D70">
        <f>(24+38)/2</f>
        <v>31</v>
      </c>
      <c r="H70" s="7">
        <v>1</v>
      </c>
      <c r="I70" t="s">
        <v>9</v>
      </c>
      <c r="J70">
        <f t="shared" si="2"/>
        <v>0.1111111111111111</v>
      </c>
      <c r="K70">
        <v>1.5</v>
      </c>
      <c r="L70">
        <v>5.8</v>
      </c>
      <c r="M70">
        <v>58.1</v>
      </c>
      <c r="N70">
        <v>0</v>
      </c>
      <c r="O70">
        <v>29.946996466431099</v>
      </c>
      <c r="P70">
        <v>1</v>
      </c>
      <c r="Q70" t="s">
        <v>10</v>
      </c>
    </row>
    <row r="71" spans="1:17" ht="16" x14ac:dyDescent="0.2">
      <c r="A71">
        <v>7</v>
      </c>
      <c r="B71" t="s">
        <v>8</v>
      </c>
      <c r="C71" s="10" t="s">
        <v>7</v>
      </c>
      <c r="D71">
        <f>(24+38)/2</f>
        <v>31</v>
      </c>
      <c r="H71" s="7">
        <v>1</v>
      </c>
      <c r="I71" t="s">
        <v>9</v>
      </c>
      <c r="J71">
        <f t="shared" si="2"/>
        <v>0.1111111111111111</v>
      </c>
      <c r="K71">
        <v>12.9</v>
      </c>
      <c r="L71">
        <v>7.5</v>
      </c>
      <c r="M71">
        <v>75.3</v>
      </c>
      <c r="N71">
        <v>0</v>
      </c>
      <c r="O71">
        <v>0</v>
      </c>
      <c r="P71">
        <v>0</v>
      </c>
      <c r="Q71" t="s">
        <v>10</v>
      </c>
    </row>
    <row r="72" spans="1:17" ht="16" x14ac:dyDescent="0.2">
      <c r="A72">
        <v>7</v>
      </c>
      <c r="B72" t="s">
        <v>8</v>
      </c>
      <c r="C72" s="10" t="s">
        <v>7</v>
      </c>
      <c r="D72">
        <f t="shared" ref="D72:D83" si="7">(24+38)/2</f>
        <v>31</v>
      </c>
      <c r="H72" s="7">
        <v>1</v>
      </c>
      <c r="I72" t="s">
        <v>9</v>
      </c>
      <c r="J72">
        <f t="shared" si="2"/>
        <v>0.1111111111111111</v>
      </c>
      <c r="K72">
        <v>12.9</v>
      </c>
      <c r="L72">
        <v>7.5</v>
      </c>
      <c r="M72">
        <v>75.3</v>
      </c>
      <c r="N72">
        <v>0</v>
      </c>
      <c r="O72">
        <v>1.05768059161503</v>
      </c>
      <c r="P72">
        <v>4.5092838196286497E-2</v>
      </c>
      <c r="Q72" t="s">
        <v>10</v>
      </c>
    </row>
    <row r="73" spans="1:17" ht="16" x14ac:dyDescent="0.2">
      <c r="A73">
        <v>7</v>
      </c>
      <c r="B73" t="s">
        <v>8</v>
      </c>
      <c r="C73" s="10" t="s">
        <v>7</v>
      </c>
      <c r="D73">
        <f t="shared" si="7"/>
        <v>31</v>
      </c>
      <c r="H73" s="7">
        <v>1</v>
      </c>
      <c r="I73" t="s">
        <v>9</v>
      </c>
      <c r="J73">
        <f t="shared" si="2"/>
        <v>0.1111111111111111</v>
      </c>
      <c r="K73">
        <v>12.9</v>
      </c>
      <c r="L73">
        <v>7.5</v>
      </c>
      <c r="M73">
        <v>75.3</v>
      </c>
      <c r="N73">
        <v>0</v>
      </c>
      <c r="O73">
        <v>2.06418535771527</v>
      </c>
      <c r="P73">
        <v>5.5702917771883298E-2</v>
      </c>
      <c r="Q73" t="s">
        <v>10</v>
      </c>
    </row>
    <row r="74" spans="1:17" ht="16" x14ac:dyDescent="0.2">
      <c r="A74">
        <v>7</v>
      </c>
      <c r="B74" t="s">
        <v>8</v>
      </c>
      <c r="C74" s="10" t="s">
        <v>7</v>
      </c>
      <c r="D74">
        <f t="shared" si="7"/>
        <v>31</v>
      </c>
      <c r="H74" s="7">
        <v>1</v>
      </c>
      <c r="I74" t="s">
        <v>9</v>
      </c>
      <c r="J74">
        <f t="shared" si="2"/>
        <v>0.1111111111111111</v>
      </c>
      <c r="K74">
        <v>12.9</v>
      </c>
      <c r="L74">
        <v>7.5</v>
      </c>
      <c r="M74">
        <v>75.3</v>
      </c>
      <c r="N74">
        <v>0</v>
      </c>
      <c r="O74">
        <v>3.06998715917931</v>
      </c>
      <c r="P74">
        <v>7.9575596816975999E-2</v>
      </c>
      <c r="Q74" t="s">
        <v>10</v>
      </c>
    </row>
    <row r="75" spans="1:17" ht="16" x14ac:dyDescent="0.2">
      <c r="A75">
        <v>7</v>
      </c>
      <c r="B75" t="s">
        <v>8</v>
      </c>
      <c r="C75" s="10" t="s">
        <v>7</v>
      </c>
      <c r="D75">
        <f t="shared" si="7"/>
        <v>31</v>
      </c>
      <c r="H75" s="7">
        <v>1</v>
      </c>
      <c r="I75" t="s">
        <v>9</v>
      </c>
      <c r="J75">
        <f t="shared" si="2"/>
        <v>0.1111111111111111</v>
      </c>
      <c r="K75">
        <v>12.9</v>
      </c>
      <c r="L75">
        <v>7.5</v>
      </c>
      <c r="M75">
        <v>75.3</v>
      </c>
      <c r="N75">
        <v>0</v>
      </c>
      <c r="O75">
        <v>5.0278842639022896</v>
      </c>
      <c r="P75">
        <v>0.14058355437665701</v>
      </c>
      <c r="Q75" t="s">
        <v>10</v>
      </c>
    </row>
    <row r="76" spans="1:17" ht="16" x14ac:dyDescent="0.2">
      <c r="A76">
        <v>7</v>
      </c>
      <c r="B76" t="s">
        <v>8</v>
      </c>
      <c r="C76" s="10" t="s">
        <v>7</v>
      </c>
      <c r="D76">
        <f t="shared" si="7"/>
        <v>31</v>
      </c>
      <c r="H76" s="7">
        <v>1</v>
      </c>
      <c r="I76" t="s">
        <v>9</v>
      </c>
      <c r="J76">
        <f t="shared" si="2"/>
        <v>0.1111111111111111</v>
      </c>
      <c r="K76">
        <v>12.9</v>
      </c>
      <c r="L76">
        <v>7.5</v>
      </c>
      <c r="M76">
        <v>75.3</v>
      </c>
      <c r="N76">
        <v>0</v>
      </c>
      <c r="O76">
        <v>7.0399096456120898</v>
      </c>
      <c r="P76">
        <v>0.18037135278514499</v>
      </c>
      <c r="Q76" t="s">
        <v>10</v>
      </c>
    </row>
    <row r="77" spans="1:17" ht="16" x14ac:dyDescent="0.2">
      <c r="A77">
        <v>7</v>
      </c>
      <c r="B77" t="s">
        <v>8</v>
      </c>
      <c r="C77" s="10" t="s">
        <v>7</v>
      </c>
      <c r="D77">
        <f t="shared" si="7"/>
        <v>31</v>
      </c>
      <c r="H77" s="7">
        <v>1</v>
      </c>
      <c r="I77" t="s">
        <v>9</v>
      </c>
      <c r="J77">
        <f t="shared" si="2"/>
        <v>0.1111111111111111</v>
      </c>
      <c r="K77">
        <v>12.9</v>
      </c>
      <c r="L77">
        <v>7.5</v>
      </c>
      <c r="M77">
        <v>75.3</v>
      </c>
      <c r="N77">
        <v>0</v>
      </c>
      <c r="O77">
        <v>10.108912654300701</v>
      </c>
      <c r="P77">
        <v>0.27851458885941599</v>
      </c>
      <c r="Q77" t="s">
        <v>10</v>
      </c>
    </row>
    <row r="78" spans="1:17" ht="16" x14ac:dyDescent="0.2">
      <c r="A78">
        <v>7</v>
      </c>
      <c r="B78" t="s">
        <v>8</v>
      </c>
      <c r="C78" s="10" t="s">
        <v>7</v>
      </c>
      <c r="D78">
        <f t="shared" si="7"/>
        <v>31</v>
      </c>
      <c r="H78" s="7">
        <v>1</v>
      </c>
      <c r="I78" t="s">
        <v>9</v>
      </c>
      <c r="J78">
        <f t="shared" si="2"/>
        <v>0.1111111111111111</v>
      </c>
      <c r="K78">
        <v>12.9</v>
      </c>
      <c r="L78">
        <v>7.5</v>
      </c>
      <c r="M78">
        <v>75.3</v>
      </c>
      <c r="N78">
        <v>0</v>
      </c>
      <c r="O78">
        <v>14.0218950052019</v>
      </c>
      <c r="P78">
        <v>0.45358090185676397</v>
      </c>
      <c r="Q78" t="s">
        <v>10</v>
      </c>
    </row>
    <row r="79" spans="1:17" ht="16" x14ac:dyDescent="0.2">
      <c r="A79">
        <v>7</v>
      </c>
      <c r="B79" t="s">
        <v>8</v>
      </c>
      <c r="C79" s="10" t="s">
        <v>7</v>
      </c>
      <c r="D79">
        <f t="shared" si="7"/>
        <v>31</v>
      </c>
      <c r="H79" s="7">
        <v>1</v>
      </c>
      <c r="I79" t="s">
        <v>9</v>
      </c>
      <c r="J79">
        <f t="shared" si="2"/>
        <v>0.1111111111111111</v>
      </c>
      <c r="K79">
        <v>12.9</v>
      </c>
      <c r="L79">
        <v>7.5</v>
      </c>
      <c r="M79">
        <v>75.3</v>
      </c>
      <c r="N79">
        <v>0</v>
      </c>
      <c r="O79">
        <v>17.982819544291399</v>
      </c>
      <c r="P79">
        <v>0.72413793103448199</v>
      </c>
      <c r="Q79" t="s">
        <v>10</v>
      </c>
    </row>
    <row r="80" spans="1:17" ht="16" x14ac:dyDescent="0.2">
      <c r="A80">
        <v>7</v>
      </c>
      <c r="B80" t="s">
        <v>8</v>
      </c>
      <c r="C80" s="10" t="s">
        <v>7</v>
      </c>
      <c r="D80">
        <f t="shared" si="7"/>
        <v>31</v>
      </c>
      <c r="H80" s="7">
        <v>1</v>
      </c>
      <c r="I80" t="s">
        <v>9</v>
      </c>
      <c r="J80">
        <f t="shared" si="2"/>
        <v>0.1111111111111111</v>
      </c>
      <c r="K80">
        <v>12.9</v>
      </c>
      <c r="L80">
        <v>7.5</v>
      </c>
      <c r="M80">
        <v>75.3</v>
      </c>
      <c r="N80">
        <v>0</v>
      </c>
      <c r="O80">
        <v>20.9434254060792</v>
      </c>
      <c r="P80">
        <v>0.86737400530503905</v>
      </c>
      <c r="Q80" t="s">
        <v>10</v>
      </c>
    </row>
    <row r="81" spans="1:17" ht="16" x14ac:dyDescent="0.2">
      <c r="A81">
        <v>7</v>
      </c>
      <c r="B81" t="s">
        <v>8</v>
      </c>
      <c r="C81" s="10" t="s">
        <v>7</v>
      </c>
      <c r="D81">
        <f t="shared" si="7"/>
        <v>31</v>
      </c>
      <c r="H81" s="7">
        <v>1</v>
      </c>
      <c r="I81" t="s">
        <v>9</v>
      </c>
      <c r="J81">
        <f t="shared" si="2"/>
        <v>0.1111111111111111</v>
      </c>
      <c r="K81">
        <v>12.9</v>
      </c>
      <c r="L81">
        <v>7.5</v>
      </c>
      <c r="M81">
        <v>75.3</v>
      </c>
      <c r="N81">
        <v>0</v>
      </c>
      <c r="O81">
        <v>24.016505609657798</v>
      </c>
      <c r="P81">
        <v>0.88859416445623296</v>
      </c>
      <c r="Q81" t="s">
        <v>10</v>
      </c>
    </row>
    <row r="82" spans="1:17" ht="16" x14ac:dyDescent="0.2">
      <c r="A82">
        <v>7</v>
      </c>
      <c r="B82" t="s">
        <v>8</v>
      </c>
      <c r="C82" s="10" t="s">
        <v>7</v>
      </c>
      <c r="D82">
        <f t="shared" si="7"/>
        <v>31</v>
      </c>
      <c r="H82" s="7">
        <v>1</v>
      </c>
      <c r="I82" t="s">
        <v>9</v>
      </c>
      <c r="J82">
        <f t="shared" ref="J82:J97" si="8">0.03/0.27</f>
        <v>0.1111111111111111</v>
      </c>
      <c r="K82">
        <v>12.9</v>
      </c>
      <c r="L82">
        <v>7.5</v>
      </c>
      <c r="M82">
        <v>75.3</v>
      </c>
      <c r="N82">
        <v>0</v>
      </c>
      <c r="O82">
        <v>27.988818175853599</v>
      </c>
      <c r="P82">
        <v>0.94429708222811604</v>
      </c>
      <c r="Q82" t="s">
        <v>10</v>
      </c>
    </row>
    <row r="83" spans="1:17" ht="16" x14ac:dyDescent="0.2">
      <c r="A83">
        <v>7</v>
      </c>
      <c r="B83" t="s">
        <v>8</v>
      </c>
      <c r="C83" s="10" t="s">
        <v>7</v>
      </c>
      <c r="D83">
        <f t="shared" si="7"/>
        <v>31</v>
      </c>
      <c r="H83" s="7">
        <v>1</v>
      </c>
      <c r="I83" t="s">
        <v>9</v>
      </c>
      <c r="J83">
        <f t="shared" si="8"/>
        <v>0.1111111111111111</v>
      </c>
      <c r="K83">
        <v>12.9</v>
      </c>
      <c r="L83">
        <v>7.5</v>
      </c>
      <c r="M83">
        <v>75.3</v>
      </c>
      <c r="N83">
        <v>0</v>
      </c>
      <c r="O83">
        <v>29.946996466431099</v>
      </c>
      <c r="P83">
        <v>1</v>
      </c>
      <c r="Q83" t="s">
        <v>10</v>
      </c>
    </row>
    <row r="84" spans="1:17" ht="16" x14ac:dyDescent="0.2">
      <c r="A84">
        <v>8</v>
      </c>
      <c r="B84" t="s">
        <v>8</v>
      </c>
      <c r="C84" s="10" t="s">
        <v>7</v>
      </c>
      <c r="D84">
        <f>(24+38)/2</f>
        <v>31</v>
      </c>
      <c r="H84" s="7">
        <v>1</v>
      </c>
      <c r="I84" t="s">
        <v>9</v>
      </c>
      <c r="J84">
        <f t="shared" si="8"/>
        <v>0.1111111111111111</v>
      </c>
      <c r="K84">
        <v>34.799999999999997</v>
      </c>
      <c r="L84">
        <v>8.5</v>
      </c>
      <c r="M84">
        <v>85.3</v>
      </c>
      <c r="N84">
        <v>0</v>
      </c>
      <c r="O84">
        <v>0</v>
      </c>
      <c r="P84">
        <v>0</v>
      </c>
      <c r="Q84" t="s">
        <v>10</v>
      </c>
    </row>
    <row r="85" spans="1:17" ht="16" x14ac:dyDescent="0.2">
      <c r="A85">
        <v>8</v>
      </c>
      <c r="B85" t="s">
        <v>8</v>
      </c>
      <c r="C85" s="10" t="s">
        <v>7</v>
      </c>
      <c r="D85">
        <v>31</v>
      </c>
      <c r="H85" s="7">
        <v>1</v>
      </c>
      <c r="I85" t="s">
        <v>9</v>
      </c>
      <c r="J85">
        <v>0.1111111111111111</v>
      </c>
      <c r="K85">
        <v>34.799999999999997</v>
      </c>
      <c r="L85">
        <v>8.5</v>
      </c>
      <c r="M85">
        <v>85.3</v>
      </c>
      <c r="N85">
        <v>0</v>
      </c>
      <c r="O85">
        <v>1.0588053350329401</v>
      </c>
      <c r="P85">
        <v>2.3872679045092701E-2</v>
      </c>
      <c r="Q85" t="s">
        <v>10</v>
      </c>
    </row>
    <row r="86" spans="1:17" ht="16" x14ac:dyDescent="0.2">
      <c r="A86">
        <v>8</v>
      </c>
      <c r="B86" t="s">
        <v>8</v>
      </c>
      <c r="C86" s="10" t="s">
        <v>7</v>
      </c>
      <c r="D86">
        <v>31</v>
      </c>
      <c r="H86" s="7">
        <v>1</v>
      </c>
      <c r="I86" t="s">
        <v>9</v>
      </c>
      <c r="J86">
        <v>0.1111111111111111</v>
      </c>
      <c r="K86">
        <v>34.799999999999997</v>
      </c>
      <c r="L86">
        <v>8.5</v>
      </c>
      <c r="M86">
        <v>85.3</v>
      </c>
      <c r="N86">
        <v>0</v>
      </c>
      <c r="O86">
        <v>2.1181730417748401</v>
      </c>
      <c r="P86">
        <v>3.7135278514588803E-2</v>
      </c>
      <c r="Q86" t="s">
        <v>10</v>
      </c>
    </row>
    <row r="87" spans="1:17" ht="16" x14ac:dyDescent="0.2">
      <c r="A87">
        <v>8</v>
      </c>
      <c r="B87" t="s">
        <v>8</v>
      </c>
      <c r="C87" s="10" t="s">
        <v>7</v>
      </c>
      <c r="D87">
        <v>31</v>
      </c>
      <c r="H87" s="7">
        <v>1</v>
      </c>
      <c r="I87" t="s">
        <v>9</v>
      </c>
      <c r="J87">
        <v>0.1111111111111111</v>
      </c>
      <c r="K87">
        <v>34.799999999999997</v>
      </c>
      <c r="L87">
        <v>8.5</v>
      </c>
      <c r="M87">
        <v>85.3</v>
      </c>
      <c r="N87">
        <v>0</v>
      </c>
      <c r="O87">
        <v>3.07097130966998</v>
      </c>
      <c r="P87">
        <v>6.1007957559681497E-2</v>
      </c>
      <c r="Q87" t="s">
        <v>10</v>
      </c>
    </row>
    <row r="88" spans="1:17" ht="16" x14ac:dyDescent="0.2">
      <c r="A88">
        <v>8</v>
      </c>
      <c r="B88" t="s">
        <v>8</v>
      </c>
      <c r="C88" s="10" t="s">
        <v>7</v>
      </c>
      <c r="D88">
        <v>31</v>
      </c>
      <c r="H88" s="7">
        <v>1</v>
      </c>
      <c r="I88" t="s">
        <v>9</v>
      </c>
      <c r="J88">
        <v>0.1111111111111111</v>
      </c>
      <c r="K88">
        <v>34.799999999999997</v>
      </c>
      <c r="L88">
        <v>8.5</v>
      </c>
      <c r="M88">
        <v>85.3</v>
      </c>
      <c r="N88">
        <v>0</v>
      </c>
      <c r="O88">
        <v>5.08426202772492</v>
      </c>
      <c r="P88">
        <v>7.6923076923076802E-2</v>
      </c>
      <c r="Q88" t="s">
        <v>10</v>
      </c>
    </row>
    <row r="89" spans="1:17" ht="16" x14ac:dyDescent="0.2">
      <c r="A89">
        <v>8</v>
      </c>
      <c r="B89" t="s">
        <v>8</v>
      </c>
      <c r="C89" s="10" t="s">
        <v>7</v>
      </c>
      <c r="D89">
        <v>31</v>
      </c>
      <c r="H89" s="7">
        <v>1</v>
      </c>
      <c r="I89" t="s">
        <v>9</v>
      </c>
      <c r="J89">
        <v>0.1111111111111111</v>
      </c>
      <c r="K89">
        <v>34.799999999999997</v>
      </c>
      <c r="L89">
        <v>8.5</v>
      </c>
      <c r="M89">
        <v>85.3</v>
      </c>
      <c r="N89">
        <v>0</v>
      </c>
      <c r="O89">
        <v>7.0441274334292503</v>
      </c>
      <c r="P89">
        <v>0.100795755968169</v>
      </c>
      <c r="Q89" t="s">
        <v>10</v>
      </c>
    </row>
    <row r="90" spans="1:17" ht="16" x14ac:dyDescent="0.2">
      <c r="A90">
        <v>8</v>
      </c>
      <c r="B90" t="s">
        <v>8</v>
      </c>
      <c r="C90" s="10" t="s">
        <v>7</v>
      </c>
      <c r="D90">
        <v>31</v>
      </c>
      <c r="H90" s="7">
        <v>1</v>
      </c>
      <c r="I90" t="s">
        <v>9</v>
      </c>
      <c r="J90">
        <v>0.1111111111111111</v>
      </c>
      <c r="K90">
        <v>34.799999999999997</v>
      </c>
      <c r="L90">
        <v>8.5</v>
      </c>
      <c r="M90">
        <v>85.3</v>
      </c>
      <c r="N90">
        <v>0</v>
      </c>
      <c r="O90">
        <v>10.061954616603</v>
      </c>
      <c r="P90">
        <v>0.16445623342175</v>
      </c>
      <c r="Q90" t="s">
        <v>10</v>
      </c>
    </row>
    <row r="91" spans="1:17" ht="16" x14ac:dyDescent="0.2">
      <c r="A91">
        <v>8</v>
      </c>
      <c r="B91" t="s">
        <v>8</v>
      </c>
      <c r="C91" s="10" t="s">
        <v>7</v>
      </c>
      <c r="D91">
        <v>31</v>
      </c>
      <c r="H91" s="7">
        <v>1</v>
      </c>
      <c r="I91" t="s">
        <v>9</v>
      </c>
      <c r="J91">
        <v>0.1111111111111111</v>
      </c>
      <c r="K91">
        <v>34.799999999999997</v>
      </c>
      <c r="L91">
        <v>8.5</v>
      </c>
      <c r="M91">
        <v>85.3</v>
      </c>
      <c r="N91">
        <v>0</v>
      </c>
      <c r="O91">
        <v>14.0234415274015</v>
      </c>
      <c r="P91">
        <v>0.42440318302387198</v>
      </c>
      <c r="Q91" t="s">
        <v>10</v>
      </c>
    </row>
    <row r="92" spans="1:17" ht="16" x14ac:dyDescent="0.2">
      <c r="A92">
        <v>8</v>
      </c>
      <c r="B92" t="s">
        <v>8</v>
      </c>
      <c r="C92" s="10" t="s">
        <v>7</v>
      </c>
      <c r="D92">
        <v>31</v>
      </c>
      <c r="H92" s="7">
        <v>1</v>
      </c>
      <c r="I92" t="s">
        <v>9</v>
      </c>
      <c r="J92">
        <v>0.1111111111111111</v>
      </c>
      <c r="K92">
        <v>34.799999999999997</v>
      </c>
      <c r="L92">
        <v>8.5</v>
      </c>
      <c r="M92">
        <v>85.3</v>
      </c>
      <c r="N92">
        <v>0</v>
      </c>
      <c r="O92">
        <v>18.034135962733501</v>
      </c>
      <c r="P92">
        <v>0.75596816976127301</v>
      </c>
      <c r="Q92" t="s">
        <v>10</v>
      </c>
    </row>
    <row r="93" spans="1:17" ht="16" x14ac:dyDescent="0.2">
      <c r="A93">
        <v>8</v>
      </c>
      <c r="B93" t="s">
        <v>8</v>
      </c>
      <c r="C93" s="10" t="s">
        <v>7</v>
      </c>
      <c r="D93">
        <v>31</v>
      </c>
      <c r="H93" s="7">
        <v>1</v>
      </c>
      <c r="I93" t="s">
        <v>9</v>
      </c>
      <c r="J93">
        <v>0.1111111111111111</v>
      </c>
      <c r="K93">
        <v>34.799999999999997</v>
      </c>
      <c r="L93">
        <v>8.5</v>
      </c>
      <c r="M93">
        <v>85.3</v>
      </c>
      <c r="N93">
        <v>0</v>
      </c>
      <c r="O93">
        <v>20.9930547093944</v>
      </c>
      <c r="P93">
        <v>0.93103448275862</v>
      </c>
      <c r="Q93" t="s">
        <v>10</v>
      </c>
    </row>
    <row r="94" spans="1:17" ht="16" x14ac:dyDescent="0.2">
      <c r="A94">
        <v>8</v>
      </c>
      <c r="B94" t="s">
        <v>8</v>
      </c>
      <c r="C94" s="10" t="s">
        <v>7</v>
      </c>
      <c r="D94">
        <v>31</v>
      </c>
      <c r="H94" s="7">
        <v>1</v>
      </c>
      <c r="I94" t="s">
        <v>9</v>
      </c>
      <c r="J94">
        <v>0.1111111111111111</v>
      </c>
      <c r="K94">
        <v>34.799999999999997</v>
      </c>
      <c r="L94">
        <v>8.5</v>
      </c>
      <c r="M94">
        <v>85.3</v>
      </c>
      <c r="N94">
        <v>0</v>
      </c>
      <c r="O94">
        <v>23.9597060670534</v>
      </c>
      <c r="P94">
        <v>0.96021220159151199</v>
      </c>
      <c r="Q94" t="s">
        <v>10</v>
      </c>
    </row>
    <row r="95" spans="1:17" ht="16" x14ac:dyDescent="0.2">
      <c r="A95">
        <v>8</v>
      </c>
      <c r="B95" t="s">
        <v>8</v>
      </c>
      <c r="C95" s="10" t="s">
        <v>7</v>
      </c>
      <c r="D95">
        <v>31</v>
      </c>
      <c r="H95" s="7">
        <v>1</v>
      </c>
      <c r="I95" t="s">
        <v>9</v>
      </c>
      <c r="J95">
        <v>0.1111111111111111</v>
      </c>
      <c r="K95">
        <v>34.799999999999997</v>
      </c>
      <c r="L95">
        <v>8.5</v>
      </c>
      <c r="M95">
        <v>85.3</v>
      </c>
      <c r="N95">
        <v>0</v>
      </c>
      <c r="O95">
        <v>27.9331433766672</v>
      </c>
      <c r="P95">
        <v>0.99469496021220105</v>
      </c>
      <c r="Q95" t="s">
        <v>10</v>
      </c>
    </row>
    <row r="96" spans="1:17" ht="16" x14ac:dyDescent="0.2">
      <c r="A96">
        <v>8</v>
      </c>
      <c r="B96" t="s">
        <v>8</v>
      </c>
      <c r="C96" s="10" t="s">
        <v>7</v>
      </c>
      <c r="D96">
        <v>31</v>
      </c>
      <c r="H96" s="7">
        <v>1</v>
      </c>
      <c r="I96" t="s">
        <v>9</v>
      </c>
      <c r="J96">
        <v>0.1111111111111111</v>
      </c>
      <c r="K96">
        <v>34.799999999999997</v>
      </c>
      <c r="L96">
        <v>8.5</v>
      </c>
      <c r="M96">
        <v>85.3</v>
      </c>
      <c r="N96">
        <v>0</v>
      </c>
      <c r="O96">
        <v>29.946996466431099</v>
      </c>
      <c r="P96">
        <v>1</v>
      </c>
      <c r="Q96" t="s">
        <v>10</v>
      </c>
    </row>
    <row r="97" spans="1:17" ht="16" x14ac:dyDescent="0.2">
      <c r="A97">
        <v>9</v>
      </c>
      <c r="B97" t="s">
        <v>8</v>
      </c>
      <c r="C97" s="10" t="s">
        <v>7</v>
      </c>
      <c r="D97">
        <f>(24+38)/2</f>
        <v>31</v>
      </c>
      <c r="H97" s="7">
        <v>1</v>
      </c>
      <c r="I97" t="s">
        <v>9</v>
      </c>
      <c r="J97">
        <f t="shared" si="8"/>
        <v>0.1111111111111111</v>
      </c>
      <c r="K97">
        <v>61.3</v>
      </c>
      <c r="L97">
        <v>8.6</v>
      </c>
      <c r="M97">
        <v>86.1</v>
      </c>
      <c r="N97">
        <v>0</v>
      </c>
      <c r="O97">
        <v>0</v>
      </c>
      <c r="P97">
        <v>0</v>
      </c>
      <c r="Q97" t="s">
        <v>10</v>
      </c>
    </row>
    <row r="98" spans="1:17" ht="16" x14ac:dyDescent="0.2">
      <c r="A98">
        <v>9</v>
      </c>
      <c r="B98" t="s">
        <v>8</v>
      </c>
      <c r="C98" s="10" t="s">
        <v>7</v>
      </c>
      <c r="D98">
        <v>31</v>
      </c>
      <c r="H98" s="7">
        <v>1</v>
      </c>
      <c r="I98" t="s">
        <v>9</v>
      </c>
      <c r="J98">
        <v>0.1111111111111111</v>
      </c>
      <c r="K98">
        <v>61.3</v>
      </c>
      <c r="L98">
        <v>8.6</v>
      </c>
      <c r="M98">
        <v>86.1</v>
      </c>
      <c r="N98">
        <v>0</v>
      </c>
      <c r="O98">
        <v>1.1122306473835599</v>
      </c>
      <c r="P98">
        <v>1.5915119363395201E-2</v>
      </c>
      <c r="Q98" t="s">
        <v>10</v>
      </c>
    </row>
    <row r="99" spans="1:17" ht="16" x14ac:dyDescent="0.2">
      <c r="A99">
        <v>9</v>
      </c>
      <c r="B99" t="s">
        <v>8</v>
      </c>
      <c r="C99" s="10" t="s">
        <v>7</v>
      </c>
      <c r="D99">
        <v>31</v>
      </c>
      <c r="H99" s="7">
        <v>1</v>
      </c>
      <c r="I99" t="s">
        <v>9</v>
      </c>
      <c r="J99">
        <v>0.1111111111111111</v>
      </c>
      <c r="K99">
        <v>61.3</v>
      </c>
      <c r="L99">
        <v>8.6</v>
      </c>
      <c r="M99">
        <v>86.1</v>
      </c>
      <c r="N99">
        <v>0</v>
      </c>
      <c r="O99">
        <v>2.1187354134837899</v>
      </c>
      <c r="P99">
        <v>2.6525198938991999E-2</v>
      </c>
      <c r="Q99" t="s">
        <v>10</v>
      </c>
    </row>
    <row r="100" spans="1:17" ht="16" x14ac:dyDescent="0.2">
      <c r="A100">
        <v>9</v>
      </c>
      <c r="B100" t="s">
        <v>8</v>
      </c>
      <c r="C100" s="10" t="s">
        <v>7</v>
      </c>
      <c r="D100">
        <v>31</v>
      </c>
      <c r="H100" s="7">
        <v>1</v>
      </c>
      <c r="I100" t="s">
        <v>9</v>
      </c>
      <c r="J100">
        <v>0.1111111111111111</v>
      </c>
      <c r="K100">
        <v>61.3</v>
      </c>
      <c r="L100">
        <v>8.6</v>
      </c>
      <c r="M100">
        <v>86.1</v>
      </c>
      <c r="N100">
        <v>0</v>
      </c>
      <c r="O100">
        <v>3.07237723894236</v>
      </c>
      <c r="P100">
        <v>3.4482758620689502E-2</v>
      </c>
      <c r="Q100" t="s">
        <v>10</v>
      </c>
    </row>
    <row r="101" spans="1:17" ht="16" x14ac:dyDescent="0.2">
      <c r="A101">
        <v>9</v>
      </c>
      <c r="B101" t="s">
        <v>8</v>
      </c>
      <c r="C101" s="10" t="s">
        <v>7</v>
      </c>
      <c r="D101">
        <v>31</v>
      </c>
      <c r="H101" s="7">
        <v>1</v>
      </c>
      <c r="I101" t="s">
        <v>9</v>
      </c>
      <c r="J101">
        <v>0.1111111111111111</v>
      </c>
      <c r="K101">
        <v>61.3</v>
      </c>
      <c r="L101">
        <v>8.6</v>
      </c>
      <c r="M101">
        <v>86.1</v>
      </c>
      <c r="N101">
        <v>0</v>
      </c>
      <c r="O101">
        <v>5.0329456092828799</v>
      </c>
      <c r="P101">
        <v>4.5092838196286497E-2</v>
      </c>
      <c r="Q101" t="s">
        <v>10</v>
      </c>
    </row>
    <row r="102" spans="1:17" ht="16" x14ac:dyDescent="0.2">
      <c r="A102">
        <v>9</v>
      </c>
      <c r="B102" t="s">
        <v>8</v>
      </c>
      <c r="C102" s="10" t="s">
        <v>7</v>
      </c>
      <c r="D102">
        <v>31</v>
      </c>
      <c r="H102" s="7">
        <v>1</v>
      </c>
      <c r="I102" t="s">
        <v>9</v>
      </c>
      <c r="J102">
        <v>0.1111111111111111</v>
      </c>
      <c r="K102">
        <v>61.3</v>
      </c>
      <c r="L102">
        <v>8.6</v>
      </c>
      <c r="M102">
        <v>86.1</v>
      </c>
      <c r="N102">
        <v>0</v>
      </c>
      <c r="O102">
        <v>7.09909926797949</v>
      </c>
      <c r="P102">
        <v>6.3660477453580902E-2</v>
      </c>
      <c r="Q102" t="s">
        <v>10</v>
      </c>
    </row>
    <row r="103" spans="1:17" ht="16" x14ac:dyDescent="0.2">
      <c r="A103">
        <v>9</v>
      </c>
      <c r="B103" t="s">
        <v>8</v>
      </c>
      <c r="C103" s="10" t="s">
        <v>7</v>
      </c>
      <c r="D103">
        <v>31</v>
      </c>
      <c r="H103" s="7">
        <v>1</v>
      </c>
      <c r="I103" t="s">
        <v>9</v>
      </c>
      <c r="J103">
        <v>0.1111111111111111</v>
      </c>
      <c r="K103">
        <v>61.3</v>
      </c>
      <c r="L103">
        <v>8.6</v>
      </c>
      <c r="M103">
        <v>86.1</v>
      </c>
      <c r="N103">
        <v>0</v>
      </c>
      <c r="O103">
        <v>10.061954616603</v>
      </c>
      <c r="P103">
        <v>0.16445623342175</v>
      </c>
      <c r="Q103" t="s">
        <v>10</v>
      </c>
    </row>
    <row r="104" spans="1:17" ht="16" x14ac:dyDescent="0.2">
      <c r="A104">
        <v>9</v>
      </c>
      <c r="B104" t="s">
        <v>8</v>
      </c>
      <c r="C104" s="10" t="s">
        <v>7</v>
      </c>
      <c r="D104">
        <v>31</v>
      </c>
      <c r="H104" s="7">
        <v>1</v>
      </c>
      <c r="I104" t="s">
        <v>9</v>
      </c>
      <c r="J104">
        <v>0.1111111111111111</v>
      </c>
      <c r="K104">
        <v>61.3</v>
      </c>
      <c r="L104">
        <v>8.6</v>
      </c>
      <c r="M104">
        <v>86.1</v>
      </c>
      <c r="N104">
        <v>0</v>
      </c>
      <c r="O104">
        <v>13.9697350291964</v>
      </c>
      <c r="P104">
        <v>0.43766578249336802</v>
      </c>
      <c r="Q104" t="s">
        <v>10</v>
      </c>
    </row>
    <row r="105" spans="1:17" ht="16" x14ac:dyDescent="0.2">
      <c r="A105">
        <v>9</v>
      </c>
      <c r="B105" t="s">
        <v>8</v>
      </c>
      <c r="C105" s="10" t="s">
        <v>7</v>
      </c>
      <c r="D105">
        <v>31</v>
      </c>
      <c r="H105" s="7">
        <v>1</v>
      </c>
      <c r="I105" t="s">
        <v>9</v>
      </c>
      <c r="J105">
        <v>0.1111111111111111</v>
      </c>
      <c r="K105">
        <v>61.3</v>
      </c>
      <c r="L105">
        <v>8.6</v>
      </c>
      <c r="M105">
        <v>86.1</v>
      </c>
      <c r="N105">
        <v>0</v>
      </c>
      <c r="O105">
        <v>17.9811324291646</v>
      </c>
      <c r="P105">
        <v>0.75596816976127301</v>
      </c>
      <c r="Q105" t="s">
        <v>10</v>
      </c>
    </row>
    <row r="106" spans="1:17" ht="16" x14ac:dyDescent="0.2">
      <c r="A106">
        <v>9</v>
      </c>
      <c r="B106" t="s">
        <v>8</v>
      </c>
      <c r="C106" s="10" t="s">
        <v>7</v>
      </c>
      <c r="D106">
        <v>31</v>
      </c>
      <c r="H106" s="7">
        <v>1</v>
      </c>
      <c r="I106" t="s">
        <v>9</v>
      </c>
      <c r="J106">
        <v>0.1111111111111111</v>
      </c>
      <c r="K106">
        <v>61.3</v>
      </c>
      <c r="L106">
        <v>8.6</v>
      </c>
      <c r="M106">
        <v>86.1</v>
      </c>
      <c r="N106">
        <v>0</v>
      </c>
      <c r="O106">
        <v>20.993335895248801</v>
      </c>
      <c r="P106">
        <v>0.92572944297082205</v>
      </c>
      <c r="Q106" t="s">
        <v>10</v>
      </c>
    </row>
    <row r="107" spans="1:17" ht="16" x14ac:dyDescent="0.2">
      <c r="A107">
        <v>9</v>
      </c>
      <c r="B107" t="s">
        <v>8</v>
      </c>
      <c r="C107" s="10" t="s">
        <v>7</v>
      </c>
      <c r="D107">
        <v>31</v>
      </c>
      <c r="H107" s="7">
        <v>1</v>
      </c>
      <c r="I107" t="s">
        <v>9</v>
      </c>
      <c r="J107">
        <v>0.1111111111111111</v>
      </c>
      <c r="K107">
        <v>61.3</v>
      </c>
      <c r="L107">
        <v>8.6</v>
      </c>
      <c r="M107">
        <v>86.1</v>
      </c>
      <c r="N107">
        <v>0</v>
      </c>
      <c r="O107">
        <v>23.9057183829938</v>
      </c>
      <c r="P107">
        <v>0.97877984084880598</v>
      </c>
      <c r="Q107" t="s">
        <v>10</v>
      </c>
    </row>
    <row r="108" spans="1:17" ht="16" x14ac:dyDescent="0.2">
      <c r="A108">
        <v>9</v>
      </c>
      <c r="B108" t="s">
        <v>8</v>
      </c>
      <c r="C108" s="10" t="s">
        <v>7</v>
      </c>
      <c r="D108">
        <v>31</v>
      </c>
      <c r="H108" s="7">
        <v>1</v>
      </c>
      <c r="I108" t="s">
        <v>9</v>
      </c>
      <c r="J108">
        <v>0.1111111111111111</v>
      </c>
      <c r="K108">
        <v>61.3</v>
      </c>
      <c r="L108">
        <v>8.6</v>
      </c>
      <c r="M108">
        <v>86.1</v>
      </c>
      <c r="N108">
        <v>0</v>
      </c>
      <c r="O108">
        <v>27.933424562521601</v>
      </c>
      <c r="P108">
        <v>0.98938992042440299</v>
      </c>
      <c r="Q108" t="s">
        <v>10</v>
      </c>
    </row>
    <row r="109" spans="1:17" ht="16" x14ac:dyDescent="0.2">
      <c r="A109">
        <v>9</v>
      </c>
      <c r="B109" t="s">
        <v>8</v>
      </c>
      <c r="C109" s="10" t="s">
        <v>7</v>
      </c>
      <c r="D109">
        <v>31</v>
      </c>
      <c r="H109" s="7">
        <v>1</v>
      </c>
      <c r="I109" t="s">
        <v>9</v>
      </c>
      <c r="J109">
        <v>0.1111111111111111</v>
      </c>
      <c r="K109">
        <v>61.3</v>
      </c>
      <c r="L109">
        <v>8.6</v>
      </c>
      <c r="M109">
        <v>86.1</v>
      </c>
      <c r="N109">
        <v>0</v>
      </c>
      <c r="O109">
        <v>29.946996466431099</v>
      </c>
      <c r="P109">
        <v>1</v>
      </c>
      <c r="Q109" t="s">
        <v>10</v>
      </c>
    </row>
    <row r="110" spans="1:17" ht="16" x14ac:dyDescent="0.2">
      <c r="A110">
        <v>10</v>
      </c>
      <c r="B110" t="s">
        <v>8</v>
      </c>
      <c r="C110" s="10" t="s">
        <v>7</v>
      </c>
      <c r="D110">
        <f>(7+17)/2</f>
        <v>12</v>
      </c>
      <c r="H110" s="7">
        <v>1</v>
      </c>
      <c r="I110" t="s">
        <v>9</v>
      </c>
      <c r="J110">
        <f>0.015/0.285</f>
        <v>5.2631578947368425E-2</v>
      </c>
      <c r="K110">
        <f t="shared" ref="K110:K196" si="9">(20+50)/2</f>
        <v>35</v>
      </c>
      <c r="L110">
        <v>4.3</v>
      </c>
      <c r="M110">
        <v>86</v>
      </c>
      <c r="N110">
        <v>0</v>
      </c>
      <c r="O110">
        <v>0</v>
      </c>
      <c r="P110">
        <v>0</v>
      </c>
      <c r="Q110" t="s">
        <v>10</v>
      </c>
    </row>
    <row r="111" spans="1:17" ht="16" x14ac:dyDescent="0.2">
      <c r="A111">
        <v>10</v>
      </c>
      <c r="B111" t="s">
        <v>8</v>
      </c>
      <c r="C111" s="10" t="s">
        <v>7</v>
      </c>
      <c r="D111">
        <v>12</v>
      </c>
      <c r="H111" s="7">
        <v>1</v>
      </c>
      <c r="I111" t="s">
        <v>9</v>
      </c>
      <c r="J111">
        <v>5.2631578947368425E-2</v>
      </c>
      <c r="K111">
        <v>35</v>
      </c>
      <c r="L111">
        <v>4.3</v>
      </c>
      <c r="M111">
        <v>86</v>
      </c>
      <c r="N111">
        <v>0</v>
      </c>
      <c r="O111">
        <v>1.06943425125243</v>
      </c>
      <c r="P111">
        <v>6.1425061425061503E-2</v>
      </c>
      <c r="Q111" t="s">
        <v>10</v>
      </c>
    </row>
    <row r="112" spans="1:17" ht="16" x14ac:dyDescent="0.2">
      <c r="A112">
        <v>10</v>
      </c>
      <c r="B112" t="s">
        <v>8</v>
      </c>
      <c r="C112" s="10" t="s">
        <v>7</v>
      </c>
      <c r="D112">
        <v>12</v>
      </c>
      <c r="H112" s="7">
        <v>1</v>
      </c>
      <c r="I112" t="s">
        <v>9</v>
      </c>
      <c r="J112">
        <v>5.2631578947368425E-2</v>
      </c>
      <c r="K112">
        <v>35</v>
      </c>
      <c r="L112">
        <v>4.3</v>
      </c>
      <c r="M112">
        <v>86</v>
      </c>
      <c r="N112">
        <v>0</v>
      </c>
      <c r="O112">
        <v>2.0405086314177199</v>
      </c>
      <c r="P112">
        <v>0.15233415233415201</v>
      </c>
      <c r="Q112" t="s">
        <v>10</v>
      </c>
    </row>
    <row r="113" spans="1:17" ht="16" x14ac:dyDescent="0.2">
      <c r="A113">
        <v>10</v>
      </c>
      <c r="B113" t="s">
        <v>8</v>
      </c>
      <c r="C113" s="10" t="s">
        <v>7</v>
      </c>
      <c r="D113">
        <v>12</v>
      </c>
      <c r="H113" s="7">
        <v>1</v>
      </c>
      <c r="I113" t="s">
        <v>9</v>
      </c>
      <c r="J113">
        <v>5.2631578947368425E-2</v>
      </c>
      <c r="K113">
        <v>35</v>
      </c>
      <c r="L113">
        <v>4.3</v>
      </c>
      <c r="M113">
        <v>86</v>
      </c>
      <c r="N113">
        <v>0</v>
      </c>
      <c r="O113">
        <v>3.04133826861099</v>
      </c>
      <c r="P113">
        <v>0.32678132678132699</v>
      </c>
      <c r="Q113" t="s">
        <v>10</v>
      </c>
    </row>
    <row r="114" spans="1:17" ht="16" x14ac:dyDescent="0.2">
      <c r="A114">
        <v>10</v>
      </c>
      <c r="B114" t="s">
        <v>8</v>
      </c>
      <c r="C114" s="10" t="s">
        <v>7</v>
      </c>
      <c r="D114">
        <v>12</v>
      </c>
      <c r="H114" s="7">
        <v>1</v>
      </c>
      <c r="I114" t="s">
        <v>9</v>
      </c>
      <c r="J114">
        <v>5.2631578947368425E-2</v>
      </c>
      <c r="K114">
        <v>35</v>
      </c>
      <c r="L114">
        <v>4.3</v>
      </c>
      <c r="M114">
        <v>86</v>
      </c>
      <c r="N114">
        <v>0</v>
      </c>
      <c r="O114">
        <v>5.0181882000063798</v>
      </c>
      <c r="P114">
        <v>0.439803439803439</v>
      </c>
      <c r="Q114" t="s">
        <v>10</v>
      </c>
    </row>
    <row r="115" spans="1:17" ht="16" x14ac:dyDescent="0.2">
      <c r="A115">
        <v>10</v>
      </c>
      <c r="B115" t="s">
        <v>8</v>
      </c>
      <c r="C115" s="10" t="s">
        <v>7</v>
      </c>
      <c r="D115">
        <v>12</v>
      </c>
      <c r="H115" s="7">
        <v>1</v>
      </c>
      <c r="I115" t="s">
        <v>9</v>
      </c>
      <c r="J115">
        <v>5.2631578947368425E-2</v>
      </c>
      <c r="K115">
        <v>35</v>
      </c>
      <c r="L115">
        <v>4.3</v>
      </c>
      <c r="M115">
        <v>86</v>
      </c>
      <c r="N115">
        <v>0</v>
      </c>
      <c r="O115">
        <v>6.9868215322760703</v>
      </c>
      <c r="P115">
        <v>0.80589680589680601</v>
      </c>
      <c r="Q115" t="s">
        <v>10</v>
      </c>
    </row>
    <row r="116" spans="1:17" ht="16" x14ac:dyDescent="0.2">
      <c r="A116">
        <v>10</v>
      </c>
      <c r="B116" t="s">
        <v>8</v>
      </c>
      <c r="C116" s="10" t="s">
        <v>7</v>
      </c>
      <c r="D116">
        <v>12</v>
      </c>
      <c r="H116" s="7">
        <v>1</v>
      </c>
      <c r="I116" t="s">
        <v>9</v>
      </c>
      <c r="J116">
        <v>5.2631578947368425E-2</v>
      </c>
      <c r="K116">
        <v>35</v>
      </c>
      <c r="L116">
        <v>4.3</v>
      </c>
      <c r="M116">
        <v>86</v>
      </c>
      <c r="N116">
        <v>0</v>
      </c>
      <c r="O116">
        <v>10.0012763649127</v>
      </c>
      <c r="P116">
        <v>0.96068796068796003</v>
      </c>
      <c r="Q116" t="s">
        <v>10</v>
      </c>
    </row>
    <row r="117" spans="1:17" ht="16" x14ac:dyDescent="0.2">
      <c r="A117">
        <v>10</v>
      </c>
      <c r="B117" t="s">
        <v>8</v>
      </c>
      <c r="C117" s="10" t="s">
        <v>7</v>
      </c>
      <c r="D117">
        <v>12</v>
      </c>
      <c r="H117" s="7">
        <v>1</v>
      </c>
      <c r="I117" t="s">
        <v>9</v>
      </c>
      <c r="J117">
        <v>5.2631578947368425E-2</v>
      </c>
      <c r="K117">
        <v>35</v>
      </c>
      <c r="L117">
        <v>4.3</v>
      </c>
      <c r="M117">
        <v>86</v>
      </c>
      <c r="N117">
        <v>0</v>
      </c>
      <c r="O117">
        <v>12.9554229554229</v>
      </c>
      <c r="P117">
        <v>0.97297297297297303</v>
      </c>
      <c r="Q117" t="s">
        <v>10</v>
      </c>
    </row>
    <row r="118" spans="1:17" ht="16" x14ac:dyDescent="0.2">
      <c r="A118">
        <v>10</v>
      </c>
      <c r="B118" t="s">
        <v>8</v>
      </c>
      <c r="C118" s="10" t="s">
        <v>7</v>
      </c>
      <c r="D118">
        <v>12</v>
      </c>
      <c r="H118" s="7">
        <v>1</v>
      </c>
      <c r="I118" t="s">
        <v>9</v>
      </c>
      <c r="J118">
        <v>5.2631578947368425E-2</v>
      </c>
      <c r="K118">
        <v>35</v>
      </c>
      <c r="L118">
        <v>4.3</v>
      </c>
      <c r="M118">
        <v>86</v>
      </c>
      <c r="N118">
        <v>0</v>
      </c>
      <c r="O118">
        <v>15.000717955263401</v>
      </c>
      <c r="P118">
        <v>0.97788697788697798</v>
      </c>
      <c r="Q118" t="s">
        <v>10</v>
      </c>
    </row>
    <row r="119" spans="1:17" ht="16" x14ac:dyDescent="0.2">
      <c r="A119">
        <v>10</v>
      </c>
      <c r="B119" t="s">
        <v>8</v>
      </c>
      <c r="C119" s="10" t="s">
        <v>7</v>
      </c>
      <c r="D119">
        <v>12</v>
      </c>
      <c r="H119" s="7">
        <v>1</v>
      </c>
      <c r="I119" t="s">
        <v>9</v>
      </c>
      <c r="J119">
        <v>5.2631578947368425E-2</v>
      </c>
      <c r="K119">
        <v>35</v>
      </c>
      <c r="L119">
        <v>4.3</v>
      </c>
      <c r="M119">
        <v>86</v>
      </c>
      <c r="N119">
        <v>0</v>
      </c>
      <c r="O119">
        <v>17.9547050001595</v>
      </c>
      <c r="P119">
        <v>0.99508599508599505</v>
      </c>
      <c r="Q119" t="s">
        <v>10</v>
      </c>
    </row>
    <row r="120" spans="1:17" ht="16" x14ac:dyDescent="0.2">
      <c r="A120">
        <v>10</v>
      </c>
      <c r="B120" t="s">
        <v>8</v>
      </c>
      <c r="C120" s="10" t="s">
        <v>7</v>
      </c>
      <c r="D120">
        <v>12</v>
      </c>
      <c r="H120" s="7">
        <v>1</v>
      </c>
      <c r="I120" t="s">
        <v>9</v>
      </c>
      <c r="J120">
        <v>5.2631578947368425E-2</v>
      </c>
      <c r="K120">
        <v>35</v>
      </c>
      <c r="L120">
        <v>4.3</v>
      </c>
      <c r="M120">
        <v>86</v>
      </c>
      <c r="N120">
        <v>0</v>
      </c>
      <c r="O120">
        <v>19.967612240339498</v>
      </c>
      <c r="P120">
        <v>0.99754299754299702</v>
      </c>
      <c r="Q120" t="s">
        <v>10</v>
      </c>
    </row>
    <row r="121" spans="1:17" ht="16" x14ac:dyDescent="0.2">
      <c r="A121">
        <v>11</v>
      </c>
      <c r="B121" t="s">
        <v>8</v>
      </c>
      <c r="C121" s="10" t="s">
        <v>7</v>
      </c>
      <c r="D121">
        <f>(7+17)/2</f>
        <v>12</v>
      </c>
      <c r="H121" s="7">
        <v>1</v>
      </c>
      <c r="I121" t="s">
        <v>9</v>
      </c>
      <c r="J121">
        <f>0.045/0.255</f>
        <v>0.1764705882352941</v>
      </c>
      <c r="K121">
        <f t="shared" si="9"/>
        <v>35</v>
      </c>
      <c r="L121">
        <v>12.6</v>
      </c>
      <c r="M121">
        <v>84</v>
      </c>
      <c r="N121">
        <v>0</v>
      </c>
      <c r="O121">
        <v>0</v>
      </c>
      <c r="P121">
        <v>0</v>
      </c>
      <c r="Q121" t="s">
        <v>10</v>
      </c>
    </row>
    <row r="122" spans="1:17" ht="16" x14ac:dyDescent="0.2">
      <c r="A122">
        <v>11</v>
      </c>
      <c r="B122" t="s">
        <v>8</v>
      </c>
      <c r="C122" s="10" t="s">
        <v>7</v>
      </c>
      <c r="D122">
        <v>12</v>
      </c>
      <c r="H122" s="7">
        <v>1</v>
      </c>
      <c r="I122" t="s">
        <v>9</v>
      </c>
      <c r="J122">
        <v>0.1764705882352941</v>
      </c>
      <c r="K122">
        <v>35</v>
      </c>
      <c r="L122">
        <v>12.6</v>
      </c>
      <c r="M122">
        <v>84</v>
      </c>
      <c r="N122">
        <v>0</v>
      </c>
      <c r="O122">
        <v>1.03640830913558</v>
      </c>
      <c r="P122">
        <v>7.8624078624078803E-2</v>
      </c>
      <c r="Q122" t="s">
        <v>10</v>
      </c>
    </row>
    <row r="123" spans="1:17" ht="16" x14ac:dyDescent="0.2">
      <c r="A123">
        <v>11</v>
      </c>
      <c r="B123" t="s">
        <v>8</v>
      </c>
      <c r="C123" s="10" t="s">
        <v>7</v>
      </c>
      <c r="D123">
        <v>12</v>
      </c>
      <c r="H123" s="7">
        <v>1</v>
      </c>
      <c r="I123" t="s">
        <v>9</v>
      </c>
      <c r="J123">
        <v>0.1764705882352941</v>
      </c>
      <c r="K123">
        <v>35</v>
      </c>
      <c r="L123">
        <v>12.6</v>
      </c>
      <c r="M123">
        <v>84</v>
      </c>
      <c r="N123">
        <v>0</v>
      </c>
      <c r="O123">
        <v>2.04018954018954</v>
      </c>
      <c r="P123">
        <v>0.162162162162162</v>
      </c>
      <c r="Q123" t="s">
        <v>10</v>
      </c>
    </row>
    <row r="124" spans="1:17" ht="16" x14ac:dyDescent="0.2">
      <c r="A124">
        <v>11</v>
      </c>
      <c r="B124" t="s">
        <v>8</v>
      </c>
      <c r="C124" s="10" t="s">
        <v>7</v>
      </c>
      <c r="D124">
        <v>12</v>
      </c>
      <c r="H124" s="7">
        <v>1</v>
      </c>
      <c r="I124" t="s">
        <v>9</v>
      </c>
      <c r="J124">
        <v>0.1764705882352941</v>
      </c>
      <c r="K124">
        <v>35</v>
      </c>
      <c r="L124">
        <v>12.6</v>
      </c>
      <c r="M124">
        <v>84</v>
      </c>
      <c r="N124">
        <v>0</v>
      </c>
      <c r="O124">
        <v>3.0423753151025799</v>
      </c>
      <c r="P124">
        <v>0.294840294840295</v>
      </c>
      <c r="Q124" t="s">
        <v>10</v>
      </c>
    </row>
    <row r="125" spans="1:17" ht="16" x14ac:dyDescent="0.2">
      <c r="A125">
        <v>11</v>
      </c>
      <c r="B125" t="s">
        <v>8</v>
      </c>
      <c r="C125" s="10" t="s">
        <v>7</v>
      </c>
      <c r="D125">
        <v>12</v>
      </c>
      <c r="H125" s="7">
        <v>1</v>
      </c>
      <c r="I125" t="s">
        <v>9</v>
      </c>
      <c r="J125">
        <v>0.1764705882352941</v>
      </c>
      <c r="K125">
        <v>35</v>
      </c>
      <c r="L125">
        <v>12.6</v>
      </c>
      <c r="M125">
        <v>84</v>
      </c>
      <c r="N125">
        <v>0</v>
      </c>
      <c r="O125">
        <v>5.01938479211206</v>
      </c>
      <c r="P125">
        <v>0.40294840294840301</v>
      </c>
      <c r="Q125" t="s">
        <v>10</v>
      </c>
    </row>
    <row r="126" spans="1:17" ht="16" x14ac:dyDescent="0.2">
      <c r="A126">
        <v>11</v>
      </c>
      <c r="B126" t="s">
        <v>8</v>
      </c>
      <c r="C126" s="10" t="s">
        <v>7</v>
      </c>
      <c r="D126">
        <v>12</v>
      </c>
      <c r="H126" s="7">
        <v>1</v>
      </c>
      <c r="I126" t="s">
        <v>9</v>
      </c>
      <c r="J126">
        <v>0.1764705882352941</v>
      </c>
      <c r="K126">
        <v>35</v>
      </c>
      <c r="L126">
        <v>12.6</v>
      </c>
      <c r="M126">
        <v>84</v>
      </c>
      <c r="N126">
        <v>0</v>
      </c>
      <c r="O126">
        <v>6.9564280927917297</v>
      </c>
      <c r="P126">
        <v>0.74201474201474205</v>
      </c>
      <c r="Q126" t="s">
        <v>10</v>
      </c>
    </row>
    <row r="127" spans="1:17" ht="16" x14ac:dyDescent="0.2">
      <c r="A127">
        <v>11</v>
      </c>
      <c r="B127" t="s">
        <v>8</v>
      </c>
      <c r="C127" s="10" t="s">
        <v>7</v>
      </c>
      <c r="D127">
        <v>12</v>
      </c>
      <c r="H127" s="7">
        <v>1</v>
      </c>
      <c r="I127" t="s">
        <v>9</v>
      </c>
      <c r="J127">
        <v>0.1764705882352941</v>
      </c>
      <c r="K127">
        <v>35</v>
      </c>
      <c r="L127">
        <v>12.6</v>
      </c>
      <c r="M127">
        <v>84</v>
      </c>
      <c r="N127">
        <v>0</v>
      </c>
      <c r="O127">
        <v>9.8379016560834707</v>
      </c>
      <c r="P127">
        <v>0.99262899262899196</v>
      </c>
      <c r="Q127" t="s">
        <v>10</v>
      </c>
    </row>
    <row r="128" spans="1:17" ht="16" x14ac:dyDescent="0.2">
      <c r="A128">
        <v>11</v>
      </c>
      <c r="B128" t="s">
        <v>8</v>
      </c>
      <c r="C128" s="10" t="s">
        <v>7</v>
      </c>
      <c r="D128">
        <v>12</v>
      </c>
      <c r="H128" s="7">
        <v>1</v>
      </c>
      <c r="I128" t="s">
        <v>9</v>
      </c>
      <c r="J128">
        <v>0.1764705882352941</v>
      </c>
      <c r="K128">
        <v>35</v>
      </c>
      <c r="L128">
        <v>12.6</v>
      </c>
      <c r="M128">
        <v>84</v>
      </c>
      <c r="N128">
        <v>0</v>
      </c>
      <c r="O128">
        <v>12.987172532627</v>
      </c>
      <c r="P128">
        <v>0.99508599508599505</v>
      </c>
      <c r="Q128" t="s">
        <v>10</v>
      </c>
    </row>
    <row r="129" spans="1:17" ht="16" x14ac:dyDescent="0.2">
      <c r="A129">
        <v>11</v>
      </c>
      <c r="B129" t="s">
        <v>8</v>
      </c>
      <c r="C129" s="10" t="s">
        <v>7</v>
      </c>
      <c r="D129">
        <v>12</v>
      </c>
      <c r="H129" s="7">
        <v>1</v>
      </c>
      <c r="I129" t="s">
        <v>9</v>
      </c>
      <c r="J129">
        <v>0.1764705882352941</v>
      </c>
      <c r="K129">
        <v>35</v>
      </c>
      <c r="L129">
        <v>12.6</v>
      </c>
      <c r="M129">
        <v>84</v>
      </c>
      <c r="N129">
        <v>0</v>
      </c>
      <c r="O129">
        <v>14.9676920131465</v>
      </c>
      <c r="P129">
        <v>0.99508599508599505</v>
      </c>
      <c r="Q129" t="s">
        <v>10</v>
      </c>
    </row>
    <row r="130" spans="1:17" ht="16" x14ac:dyDescent="0.2">
      <c r="A130">
        <v>11</v>
      </c>
      <c r="B130" t="s">
        <v>8</v>
      </c>
      <c r="C130" s="10" t="s">
        <v>7</v>
      </c>
      <c r="D130">
        <v>12</v>
      </c>
      <c r="H130" s="7">
        <v>1</v>
      </c>
      <c r="I130" t="s">
        <v>9</v>
      </c>
      <c r="J130">
        <v>0.1764705882352941</v>
      </c>
      <c r="K130">
        <v>35</v>
      </c>
      <c r="L130">
        <v>12.6</v>
      </c>
      <c r="M130">
        <v>84</v>
      </c>
      <c r="N130">
        <v>0</v>
      </c>
      <c r="O130">
        <v>17.954465681738402</v>
      </c>
      <c r="P130">
        <v>1.0024570024570001</v>
      </c>
      <c r="Q130" t="s">
        <v>10</v>
      </c>
    </row>
    <row r="131" spans="1:17" ht="16" x14ac:dyDescent="0.2">
      <c r="A131">
        <v>11</v>
      </c>
      <c r="B131" t="s">
        <v>8</v>
      </c>
      <c r="C131" s="10" t="s">
        <v>7</v>
      </c>
      <c r="D131">
        <v>12</v>
      </c>
      <c r="H131" s="7">
        <v>1</v>
      </c>
      <c r="I131" t="s">
        <v>9</v>
      </c>
      <c r="J131">
        <v>0.1764705882352941</v>
      </c>
      <c r="K131">
        <v>35</v>
      </c>
      <c r="L131">
        <v>12.6</v>
      </c>
      <c r="M131">
        <v>84</v>
      </c>
      <c r="N131">
        <v>0</v>
      </c>
      <c r="O131">
        <v>19.967372921918301</v>
      </c>
      <c r="P131">
        <v>1.004914004914</v>
      </c>
      <c r="Q131" t="s">
        <v>10</v>
      </c>
    </row>
    <row r="132" spans="1:17" ht="16" x14ac:dyDescent="0.2">
      <c r="A132">
        <v>12</v>
      </c>
      <c r="B132" t="s">
        <v>8</v>
      </c>
      <c r="C132" s="10" t="s">
        <v>7</v>
      </c>
      <c r="D132">
        <f>(7+17)/2</f>
        <v>12</v>
      </c>
      <c r="H132" s="7">
        <v>1</v>
      </c>
      <c r="I132" t="s">
        <v>9</v>
      </c>
      <c r="J132">
        <f>0.05/0.2</f>
        <v>0.25</v>
      </c>
      <c r="K132">
        <f t="shared" si="9"/>
        <v>35</v>
      </c>
      <c r="L132">
        <v>16.899999999999999</v>
      </c>
      <c r="M132">
        <v>84.5</v>
      </c>
      <c r="N132">
        <v>0</v>
      </c>
      <c r="O132">
        <v>0</v>
      </c>
      <c r="P132">
        <v>0</v>
      </c>
      <c r="Q132" t="s">
        <v>10</v>
      </c>
    </row>
    <row r="133" spans="1:17" ht="16" x14ac:dyDescent="0.2">
      <c r="A133">
        <v>12</v>
      </c>
      <c r="B133" t="s">
        <v>8</v>
      </c>
      <c r="C133" s="10" t="s">
        <v>7</v>
      </c>
      <c r="D133">
        <v>12</v>
      </c>
      <c r="H133" s="7">
        <v>1</v>
      </c>
      <c r="I133" t="s">
        <v>9</v>
      </c>
      <c r="J133">
        <v>0.25</v>
      </c>
      <c r="K133">
        <v>35</v>
      </c>
      <c r="L133">
        <v>16.899999999999999</v>
      </c>
      <c r="M133">
        <v>84.5</v>
      </c>
      <c r="N133">
        <v>0</v>
      </c>
      <c r="O133">
        <v>1.00162736526372</v>
      </c>
      <c r="P133">
        <v>0.14987714987714901</v>
      </c>
      <c r="Q133" t="s">
        <v>10</v>
      </c>
    </row>
    <row r="134" spans="1:17" ht="16" x14ac:dyDescent="0.2">
      <c r="A134">
        <v>12</v>
      </c>
      <c r="B134" t="s">
        <v>8</v>
      </c>
      <c r="C134" s="10" t="s">
        <v>7</v>
      </c>
      <c r="D134">
        <v>12</v>
      </c>
      <c r="H134" s="7">
        <v>1</v>
      </c>
      <c r="I134" t="s">
        <v>9</v>
      </c>
      <c r="J134">
        <v>0.25</v>
      </c>
      <c r="K134">
        <v>35</v>
      </c>
      <c r="L134">
        <v>16.899999999999999</v>
      </c>
      <c r="M134">
        <v>84.5</v>
      </c>
      <c r="N134">
        <v>0</v>
      </c>
      <c r="O134">
        <v>2.0373974919429401</v>
      </c>
      <c r="P134">
        <v>0.24815724815724799</v>
      </c>
      <c r="Q134" t="s">
        <v>10</v>
      </c>
    </row>
    <row r="135" spans="1:17" ht="16" x14ac:dyDescent="0.2">
      <c r="A135">
        <v>12</v>
      </c>
      <c r="B135" t="s">
        <v>8</v>
      </c>
      <c r="C135" s="10" t="s">
        <v>7</v>
      </c>
      <c r="D135">
        <v>12</v>
      </c>
      <c r="H135" s="7">
        <v>1</v>
      </c>
      <c r="I135" t="s">
        <v>9</v>
      </c>
      <c r="J135">
        <v>0.25</v>
      </c>
      <c r="K135">
        <v>35</v>
      </c>
      <c r="L135">
        <v>16.899999999999999</v>
      </c>
      <c r="M135">
        <v>84.5</v>
      </c>
      <c r="N135">
        <v>0</v>
      </c>
      <c r="O135">
        <v>3.00639777912505</v>
      </c>
      <c r="P135">
        <v>0.40294840294840301</v>
      </c>
      <c r="Q135" t="s">
        <v>10</v>
      </c>
    </row>
    <row r="136" spans="1:17" ht="16" x14ac:dyDescent="0.2">
      <c r="A136">
        <v>12</v>
      </c>
      <c r="B136" t="s">
        <v>8</v>
      </c>
      <c r="C136" s="10" t="s">
        <v>7</v>
      </c>
      <c r="D136">
        <v>12</v>
      </c>
      <c r="H136" s="7">
        <v>1</v>
      </c>
      <c r="I136" t="s">
        <v>9</v>
      </c>
      <c r="J136">
        <v>0.25</v>
      </c>
      <c r="K136">
        <v>35</v>
      </c>
      <c r="L136">
        <v>16.899999999999999</v>
      </c>
      <c r="M136">
        <v>84.5</v>
      </c>
      <c r="N136">
        <v>0</v>
      </c>
      <c r="O136">
        <v>4.9826893008711197</v>
      </c>
      <c r="P136">
        <v>0.53316953316953297</v>
      </c>
      <c r="Q136" t="s">
        <v>10</v>
      </c>
    </row>
    <row r="137" spans="1:17" ht="16" x14ac:dyDescent="0.2">
      <c r="A137">
        <v>12</v>
      </c>
      <c r="B137" t="s">
        <v>8</v>
      </c>
      <c r="C137" s="10" t="s">
        <v>7</v>
      </c>
      <c r="D137">
        <v>12</v>
      </c>
      <c r="H137" s="7">
        <v>1</v>
      </c>
      <c r="I137" t="s">
        <v>9</v>
      </c>
      <c r="J137">
        <v>0.25</v>
      </c>
      <c r="K137">
        <v>35</v>
      </c>
      <c r="L137">
        <v>16.899999999999999</v>
      </c>
      <c r="M137">
        <v>84.5</v>
      </c>
      <c r="N137">
        <v>0</v>
      </c>
      <c r="O137">
        <v>6.9857047129774399</v>
      </c>
      <c r="P137">
        <v>0.84029484029484003</v>
      </c>
      <c r="Q137" t="s">
        <v>10</v>
      </c>
    </row>
    <row r="138" spans="1:17" ht="16" x14ac:dyDescent="0.2">
      <c r="A138">
        <v>12</v>
      </c>
      <c r="B138" t="s">
        <v>8</v>
      </c>
      <c r="C138" s="10" t="s">
        <v>7</v>
      </c>
      <c r="D138">
        <v>12</v>
      </c>
      <c r="H138" s="7">
        <v>1</v>
      </c>
      <c r="I138" t="s">
        <v>9</v>
      </c>
      <c r="J138">
        <v>0.25</v>
      </c>
      <c r="K138">
        <v>35</v>
      </c>
      <c r="L138">
        <v>16.899999999999999</v>
      </c>
      <c r="M138">
        <v>84.5</v>
      </c>
      <c r="N138">
        <v>0</v>
      </c>
      <c r="O138">
        <v>10.0002393184211</v>
      </c>
      <c r="P138">
        <v>0.99262899262899196</v>
      </c>
      <c r="Q138" t="s">
        <v>10</v>
      </c>
    </row>
    <row r="139" spans="1:17" ht="16" x14ac:dyDescent="0.2">
      <c r="A139">
        <v>12</v>
      </c>
      <c r="B139" t="s">
        <v>8</v>
      </c>
      <c r="C139" s="10" t="s">
        <v>7</v>
      </c>
      <c r="D139">
        <v>12</v>
      </c>
      <c r="H139" s="7">
        <v>1</v>
      </c>
      <c r="I139" t="s">
        <v>9</v>
      </c>
      <c r="J139">
        <v>0.25</v>
      </c>
      <c r="K139">
        <v>35</v>
      </c>
      <c r="L139">
        <v>16.899999999999999</v>
      </c>
      <c r="M139">
        <v>84.5</v>
      </c>
      <c r="N139">
        <v>0</v>
      </c>
      <c r="O139">
        <v>12.922237467692</v>
      </c>
      <c r="P139">
        <v>0.99508599508599505</v>
      </c>
      <c r="Q139" t="s">
        <v>10</v>
      </c>
    </row>
    <row r="140" spans="1:17" ht="16" x14ac:dyDescent="0.2">
      <c r="A140">
        <v>12</v>
      </c>
      <c r="B140" t="s">
        <v>8</v>
      </c>
      <c r="C140" s="10" t="s">
        <v>7</v>
      </c>
      <c r="D140">
        <v>12</v>
      </c>
      <c r="H140" s="7">
        <v>1</v>
      </c>
      <c r="I140" t="s">
        <v>9</v>
      </c>
      <c r="J140">
        <v>0.25</v>
      </c>
      <c r="K140">
        <v>35</v>
      </c>
      <c r="L140">
        <v>16.899999999999999</v>
      </c>
      <c r="M140">
        <v>84.5</v>
      </c>
      <c r="N140">
        <v>0</v>
      </c>
      <c r="O140">
        <v>14.9676122403395</v>
      </c>
      <c r="P140">
        <v>0.99754299754299702</v>
      </c>
      <c r="Q140" t="s">
        <v>10</v>
      </c>
    </row>
    <row r="141" spans="1:17" ht="16" x14ac:dyDescent="0.2">
      <c r="A141">
        <v>12</v>
      </c>
      <c r="B141" t="s">
        <v>8</v>
      </c>
      <c r="C141" s="10" t="s">
        <v>7</v>
      </c>
      <c r="D141">
        <v>12</v>
      </c>
      <c r="H141" s="7">
        <v>1</v>
      </c>
      <c r="I141" t="s">
        <v>9</v>
      </c>
      <c r="J141">
        <v>0.25</v>
      </c>
      <c r="K141">
        <v>35</v>
      </c>
      <c r="L141">
        <v>16.899999999999999</v>
      </c>
      <c r="M141">
        <v>84.5</v>
      </c>
      <c r="N141">
        <v>0</v>
      </c>
      <c r="O141">
        <v>17.954306136124298</v>
      </c>
      <c r="P141">
        <v>1.007371007371</v>
      </c>
      <c r="Q141" t="s">
        <v>10</v>
      </c>
    </row>
    <row r="142" spans="1:17" ht="16" x14ac:dyDescent="0.2">
      <c r="A142">
        <v>12</v>
      </c>
      <c r="B142" t="s">
        <v>8</v>
      </c>
      <c r="C142" s="10" t="s">
        <v>7</v>
      </c>
      <c r="D142">
        <v>12</v>
      </c>
      <c r="H142" s="7">
        <v>1</v>
      </c>
      <c r="I142" t="s">
        <v>9</v>
      </c>
      <c r="J142">
        <v>0.25</v>
      </c>
      <c r="K142">
        <v>35</v>
      </c>
      <c r="L142">
        <v>16.899999999999999</v>
      </c>
      <c r="M142">
        <v>84.5</v>
      </c>
      <c r="N142">
        <v>0</v>
      </c>
      <c r="O142">
        <v>19.967213376304201</v>
      </c>
      <c r="P142">
        <v>1.0098280098280099</v>
      </c>
      <c r="Q142" t="s">
        <v>10</v>
      </c>
    </row>
    <row r="143" spans="1:17" ht="16" x14ac:dyDescent="0.2">
      <c r="A143">
        <v>13</v>
      </c>
      <c r="B143" t="s">
        <v>8</v>
      </c>
      <c r="C143" s="10" t="s">
        <v>7</v>
      </c>
      <c r="D143">
        <f>(7+17)/2</f>
        <v>12</v>
      </c>
      <c r="H143" s="7">
        <v>1</v>
      </c>
      <c r="I143" t="s">
        <v>9</v>
      </c>
      <c r="J143">
        <f>0.05/0.117</f>
        <v>0.42735042735042733</v>
      </c>
      <c r="K143">
        <f t="shared" si="9"/>
        <v>35</v>
      </c>
      <c r="L143">
        <v>23.3</v>
      </c>
      <c r="M143">
        <v>77.599999999999994</v>
      </c>
      <c r="N143">
        <v>0</v>
      </c>
      <c r="O143">
        <v>0</v>
      </c>
      <c r="P143">
        <v>0</v>
      </c>
      <c r="Q143" t="s">
        <v>10</v>
      </c>
    </row>
    <row r="144" spans="1:17" ht="16" x14ac:dyDescent="0.2">
      <c r="A144">
        <v>13</v>
      </c>
      <c r="B144" t="s">
        <v>8</v>
      </c>
      <c r="C144" s="10" t="s">
        <v>7</v>
      </c>
      <c r="D144">
        <v>12</v>
      </c>
      <c r="H144" s="7">
        <v>1</v>
      </c>
      <c r="I144" t="s">
        <v>9</v>
      </c>
      <c r="J144">
        <v>0.42735042735042733</v>
      </c>
      <c r="K144">
        <v>35</v>
      </c>
      <c r="L144">
        <v>23.3</v>
      </c>
      <c r="M144">
        <v>77.599999999999994</v>
      </c>
      <c r="N144">
        <v>0</v>
      </c>
      <c r="O144">
        <v>1.0182201091292</v>
      </c>
      <c r="P144">
        <v>0.638820638820639</v>
      </c>
      <c r="Q144" t="s">
        <v>10</v>
      </c>
    </row>
    <row r="145" spans="1:17" ht="16" x14ac:dyDescent="0.2">
      <c r="A145">
        <v>13</v>
      </c>
      <c r="B145" t="s">
        <v>8</v>
      </c>
      <c r="C145" s="10" t="s">
        <v>7</v>
      </c>
      <c r="D145">
        <v>12</v>
      </c>
      <c r="H145" s="7">
        <v>1</v>
      </c>
      <c r="I145" t="s">
        <v>9</v>
      </c>
      <c r="J145">
        <v>0.42735042735042733</v>
      </c>
      <c r="K145">
        <v>35</v>
      </c>
      <c r="L145">
        <v>23.3</v>
      </c>
      <c r="M145">
        <v>77.599999999999994</v>
      </c>
      <c r="N145">
        <v>0</v>
      </c>
      <c r="O145">
        <v>2.02391588755225</v>
      </c>
      <c r="P145">
        <v>0.66339066339066299</v>
      </c>
      <c r="Q145" t="s">
        <v>10</v>
      </c>
    </row>
    <row r="146" spans="1:17" ht="16" x14ac:dyDescent="0.2">
      <c r="A146">
        <v>13</v>
      </c>
      <c r="B146" t="s">
        <v>8</v>
      </c>
      <c r="C146" s="10" t="s">
        <v>7</v>
      </c>
      <c r="D146">
        <v>12</v>
      </c>
      <c r="H146" s="7">
        <v>1</v>
      </c>
      <c r="I146" t="s">
        <v>9</v>
      </c>
      <c r="J146">
        <v>0.42735042735042733</v>
      </c>
      <c r="K146">
        <v>35</v>
      </c>
      <c r="L146">
        <v>23.3</v>
      </c>
      <c r="M146">
        <v>77.599999999999994</v>
      </c>
      <c r="N146">
        <v>0</v>
      </c>
      <c r="O146">
        <v>3.0291330291330301</v>
      </c>
      <c r="P146">
        <v>0.70270270270270196</v>
      </c>
      <c r="Q146" t="s">
        <v>10</v>
      </c>
    </row>
    <row r="147" spans="1:17" ht="16" x14ac:dyDescent="0.2">
      <c r="A147">
        <v>13</v>
      </c>
      <c r="B147" t="s">
        <v>8</v>
      </c>
      <c r="C147" s="10" t="s">
        <v>7</v>
      </c>
      <c r="D147">
        <v>12</v>
      </c>
      <c r="H147" s="7">
        <v>1</v>
      </c>
      <c r="I147" t="s">
        <v>9</v>
      </c>
      <c r="J147">
        <v>0.42735042735042733</v>
      </c>
      <c r="K147">
        <v>35</v>
      </c>
      <c r="L147">
        <v>23.3</v>
      </c>
      <c r="M147">
        <v>77.599999999999994</v>
      </c>
      <c r="N147">
        <v>0</v>
      </c>
      <c r="O147">
        <v>5.00733909824819</v>
      </c>
      <c r="P147">
        <v>0.77395577395577397</v>
      </c>
      <c r="Q147" t="s">
        <v>10</v>
      </c>
    </row>
    <row r="148" spans="1:17" ht="16" x14ac:dyDescent="0.2">
      <c r="A148">
        <v>13</v>
      </c>
      <c r="B148" t="s">
        <v>8</v>
      </c>
      <c r="C148" s="10" t="s">
        <v>7</v>
      </c>
      <c r="D148">
        <v>12</v>
      </c>
      <c r="H148" s="7">
        <v>1</v>
      </c>
      <c r="I148" t="s">
        <v>9</v>
      </c>
      <c r="J148">
        <v>0.42735042735042733</v>
      </c>
      <c r="K148">
        <v>35</v>
      </c>
      <c r="L148">
        <v>23.3</v>
      </c>
      <c r="M148">
        <v>77.599999999999994</v>
      </c>
      <c r="N148">
        <v>0</v>
      </c>
      <c r="O148">
        <v>6.9846676664858496</v>
      </c>
      <c r="P148">
        <v>0.87223587223587196</v>
      </c>
      <c r="Q148" t="s">
        <v>10</v>
      </c>
    </row>
    <row r="149" spans="1:17" ht="16" x14ac:dyDescent="0.2">
      <c r="A149">
        <v>13</v>
      </c>
      <c r="B149" t="s">
        <v>8</v>
      </c>
      <c r="C149" s="10" t="s">
        <v>7</v>
      </c>
      <c r="D149">
        <v>12</v>
      </c>
      <c r="H149" s="7">
        <v>1</v>
      </c>
      <c r="I149" t="s">
        <v>9</v>
      </c>
      <c r="J149">
        <v>0.42735042735042733</v>
      </c>
      <c r="K149">
        <v>35</v>
      </c>
      <c r="L149">
        <v>23.3</v>
      </c>
      <c r="M149">
        <v>77.599999999999994</v>
      </c>
      <c r="N149">
        <v>0</v>
      </c>
      <c r="O149">
        <v>10.002632502632499</v>
      </c>
      <c r="P149">
        <v>0.91891891891891897</v>
      </c>
      <c r="Q149" t="s">
        <v>10</v>
      </c>
    </row>
    <row r="150" spans="1:17" ht="16" x14ac:dyDescent="0.2">
      <c r="A150">
        <v>13</v>
      </c>
      <c r="B150" t="s">
        <v>8</v>
      </c>
      <c r="C150" s="10" t="s">
        <v>7</v>
      </c>
      <c r="D150">
        <v>12</v>
      </c>
      <c r="H150" s="7">
        <v>1</v>
      </c>
      <c r="I150" t="s">
        <v>9</v>
      </c>
      <c r="J150">
        <v>0.42735042735042733</v>
      </c>
      <c r="K150">
        <v>35</v>
      </c>
      <c r="L150">
        <v>23.3</v>
      </c>
      <c r="M150">
        <v>77.599999999999994</v>
      </c>
      <c r="N150">
        <v>0</v>
      </c>
      <c r="O150">
        <v>12.956061137879299</v>
      </c>
      <c r="P150">
        <v>0.95331695331695299</v>
      </c>
      <c r="Q150" t="s">
        <v>10</v>
      </c>
    </row>
    <row r="151" spans="1:17" ht="16" x14ac:dyDescent="0.2">
      <c r="A151">
        <v>13</v>
      </c>
      <c r="B151" t="s">
        <v>8</v>
      </c>
      <c r="C151" s="10" t="s">
        <v>7</v>
      </c>
      <c r="D151">
        <v>12</v>
      </c>
      <c r="H151" s="7">
        <v>1</v>
      </c>
      <c r="I151" t="s">
        <v>9</v>
      </c>
      <c r="J151">
        <v>0.42735042735042733</v>
      </c>
      <c r="K151">
        <v>35</v>
      </c>
      <c r="L151">
        <v>23.3</v>
      </c>
      <c r="M151">
        <v>77.599999999999994</v>
      </c>
      <c r="N151">
        <v>0</v>
      </c>
      <c r="O151">
        <v>14.968489741217001</v>
      </c>
      <c r="P151">
        <v>0.97051597051597005</v>
      </c>
      <c r="Q151" t="s">
        <v>10</v>
      </c>
    </row>
    <row r="152" spans="1:17" ht="16" x14ac:dyDescent="0.2">
      <c r="A152">
        <v>13</v>
      </c>
      <c r="B152" t="s">
        <v>8</v>
      </c>
      <c r="C152" s="10" t="s">
        <v>7</v>
      </c>
      <c r="D152">
        <v>12</v>
      </c>
      <c r="H152" s="7">
        <v>1</v>
      </c>
      <c r="I152" t="s">
        <v>9</v>
      </c>
      <c r="J152">
        <v>0.42735042735042733</v>
      </c>
      <c r="K152">
        <v>35</v>
      </c>
      <c r="L152">
        <v>23.3</v>
      </c>
      <c r="M152">
        <v>77.599999999999994</v>
      </c>
      <c r="N152">
        <v>0</v>
      </c>
      <c r="O152">
        <v>17.954784772966502</v>
      </c>
      <c r="P152">
        <v>0.99262899262899196</v>
      </c>
      <c r="Q152" t="s">
        <v>10</v>
      </c>
    </row>
    <row r="153" spans="1:17" ht="16" x14ac:dyDescent="0.2">
      <c r="A153">
        <v>13</v>
      </c>
      <c r="B153" t="s">
        <v>8</v>
      </c>
      <c r="C153" s="10" t="s">
        <v>7</v>
      </c>
      <c r="D153">
        <v>12</v>
      </c>
      <c r="H153" s="7">
        <v>1</v>
      </c>
      <c r="I153" t="s">
        <v>9</v>
      </c>
      <c r="J153">
        <v>0.42735042735042733</v>
      </c>
      <c r="K153">
        <v>35</v>
      </c>
      <c r="L153">
        <v>23.3</v>
      </c>
      <c r="M153">
        <v>77.599999999999994</v>
      </c>
      <c r="N153">
        <v>0</v>
      </c>
      <c r="O153">
        <v>19.967532467532401</v>
      </c>
      <c r="P153">
        <v>1</v>
      </c>
      <c r="Q153" t="s">
        <v>10</v>
      </c>
    </row>
    <row r="154" spans="1:17" ht="16" x14ac:dyDescent="0.2">
      <c r="A154">
        <v>14</v>
      </c>
      <c r="B154" t="s">
        <v>8</v>
      </c>
      <c r="C154" s="10" t="s">
        <v>7</v>
      </c>
      <c r="D154">
        <f>(24+38)/2</f>
        <v>31</v>
      </c>
      <c r="H154" s="7">
        <v>1</v>
      </c>
      <c r="I154" t="s">
        <v>9</v>
      </c>
      <c r="J154">
        <f>0.015/0.285</f>
        <v>5.2631578947368425E-2</v>
      </c>
      <c r="K154">
        <f t="shared" si="9"/>
        <v>35</v>
      </c>
      <c r="L154">
        <v>5</v>
      </c>
      <c r="M154">
        <v>99.4</v>
      </c>
      <c r="N154">
        <v>0</v>
      </c>
      <c r="O154">
        <v>0</v>
      </c>
      <c r="P154">
        <v>0</v>
      </c>
      <c r="Q154" t="s">
        <v>10</v>
      </c>
    </row>
    <row r="155" spans="1:17" ht="16" x14ac:dyDescent="0.2">
      <c r="A155">
        <v>14</v>
      </c>
      <c r="B155" t="s">
        <v>8</v>
      </c>
      <c r="C155" s="10" t="s">
        <v>7</v>
      </c>
      <c r="D155">
        <v>31</v>
      </c>
      <c r="H155" s="7">
        <v>1</v>
      </c>
      <c r="I155" t="s">
        <v>9</v>
      </c>
      <c r="J155">
        <v>5.2631578947368425E-2</v>
      </c>
      <c r="K155">
        <v>35</v>
      </c>
      <c r="L155">
        <v>5</v>
      </c>
      <c r="M155">
        <v>99.4</v>
      </c>
      <c r="N155">
        <v>0</v>
      </c>
      <c r="O155">
        <v>1.02564102564102</v>
      </c>
      <c r="P155">
        <v>2.3195876288659701E-2</v>
      </c>
      <c r="Q155" t="s">
        <v>10</v>
      </c>
    </row>
    <row r="156" spans="1:17" ht="16" x14ac:dyDescent="0.2">
      <c r="A156">
        <v>14</v>
      </c>
      <c r="B156" t="s">
        <v>8</v>
      </c>
      <c r="C156" s="10" t="s">
        <v>7</v>
      </c>
      <c r="D156">
        <v>31</v>
      </c>
      <c r="H156" s="7">
        <v>1</v>
      </c>
      <c r="I156" t="s">
        <v>9</v>
      </c>
      <c r="J156">
        <v>5.2631578947368425E-2</v>
      </c>
      <c r="K156">
        <v>35</v>
      </c>
      <c r="L156">
        <v>5</v>
      </c>
      <c r="M156">
        <v>99.4</v>
      </c>
      <c r="N156">
        <v>0</v>
      </c>
      <c r="O156">
        <v>2.0512820512820502</v>
      </c>
      <c r="P156">
        <v>3.6082474226803898E-2</v>
      </c>
      <c r="Q156" t="s">
        <v>10</v>
      </c>
    </row>
    <row r="157" spans="1:17" ht="16" x14ac:dyDescent="0.2">
      <c r="A157">
        <v>14</v>
      </c>
      <c r="B157" t="s">
        <v>8</v>
      </c>
      <c r="C157" s="10" t="s">
        <v>7</v>
      </c>
      <c r="D157">
        <v>31</v>
      </c>
      <c r="H157" s="7">
        <v>1</v>
      </c>
      <c r="I157" t="s">
        <v>9</v>
      </c>
      <c r="J157">
        <v>5.2631578947368425E-2</v>
      </c>
      <c r="K157">
        <v>35</v>
      </c>
      <c r="L157">
        <v>5</v>
      </c>
      <c r="M157">
        <v>99.4</v>
      </c>
      <c r="N157">
        <v>0</v>
      </c>
      <c r="O157">
        <v>3.0256410256410202</v>
      </c>
      <c r="P157">
        <v>4.8969072164948502E-2</v>
      </c>
      <c r="Q157" t="s">
        <v>10</v>
      </c>
    </row>
    <row r="158" spans="1:17" ht="16" x14ac:dyDescent="0.2">
      <c r="A158">
        <v>14</v>
      </c>
      <c r="B158" t="s">
        <v>8</v>
      </c>
      <c r="C158" s="10" t="s">
        <v>7</v>
      </c>
      <c r="D158">
        <v>31</v>
      </c>
      <c r="H158" s="7">
        <v>1</v>
      </c>
      <c r="I158" t="s">
        <v>9</v>
      </c>
      <c r="J158">
        <v>5.2631578947368425E-2</v>
      </c>
      <c r="K158">
        <v>35</v>
      </c>
      <c r="L158">
        <v>5</v>
      </c>
      <c r="M158">
        <v>99.4</v>
      </c>
      <c r="N158">
        <v>0</v>
      </c>
      <c r="O158">
        <v>5.0256410256410202</v>
      </c>
      <c r="P158">
        <v>5.4123711340206201E-2</v>
      </c>
      <c r="Q158" t="s">
        <v>10</v>
      </c>
    </row>
    <row r="159" spans="1:17" ht="16" x14ac:dyDescent="0.2">
      <c r="A159">
        <v>14</v>
      </c>
      <c r="B159" t="s">
        <v>8</v>
      </c>
      <c r="C159" s="10" t="s">
        <v>7</v>
      </c>
      <c r="D159">
        <v>31</v>
      </c>
      <c r="H159" s="7">
        <v>1</v>
      </c>
      <c r="I159" t="s">
        <v>9</v>
      </c>
      <c r="J159">
        <v>5.2631578947368425E-2</v>
      </c>
      <c r="K159">
        <v>35</v>
      </c>
      <c r="L159">
        <v>5</v>
      </c>
      <c r="M159">
        <v>99.4</v>
      </c>
      <c r="N159">
        <v>0</v>
      </c>
      <c r="O159">
        <v>7.0256410256410202</v>
      </c>
      <c r="P159">
        <v>0.105670103092783</v>
      </c>
      <c r="Q159" t="s">
        <v>10</v>
      </c>
    </row>
    <row r="160" spans="1:17" ht="16" x14ac:dyDescent="0.2">
      <c r="A160">
        <v>14</v>
      </c>
      <c r="B160" t="s">
        <v>8</v>
      </c>
      <c r="C160" s="10" t="s">
        <v>7</v>
      </c>
      <c r="D160">
        <v>31</v>
      </c>
      <c r="H160" s="7">
        <v>1</v>
      </c>
      <c r="I160" t="s">
        <v>9</v>
      </c>
      <c r="J160">
        <v>5.2631578947368425E-2</v>
      </c>
      <c r="K160">
        <v>35</v>
      </c>
      <c r="L160">
        <v>5</v>
      </c>
      <c r="M160">
        <v>99.4</v>
      </c>
      <c r="N160">
        <v>0</v>
      </c>
      <c r="O160">
        <v>10</v>
      </c>
      <c r="P160">
        <v>0.45360824742268002</v>
      </c>
      <c r="Q160" t="s">
        <v>10</v>
      </c>
    </row>
    <row r="161" spans="1:17" ht="16" x14ac:dyDescent="0.2">
      <c r="A161">
        <v>14</v>
      </c>
      <c r="B161" t="s">
        <v>8</v>
      </c>
      <c r="C161" s="10" t="s">
        <v>7</v>
      </c>
      <c r="D161">
        <v>31</v>
      </c>
      <c r="H161" s="7">
        <v>1</v>
      </c>
      <c r="I161" t="s">
        <v>9</v>
      </c>
      <c r="J161">
        <v>5.2631578947368425E-2</v>
      </c>
      <c r="K161">
        <v>35</v>
      </c>
      <c r="L161">
        <v>5</v>
      </c>
      <c r="M161">
        <v>99.4</v>
      </c>
      <c r="N161">
        <v>0</v>
      </c>
      <c r="O161">
        <v>13.025641025641001</v>
      </c>
      <c r="P161">
        <v>0.70618556701030899</v>
      </c>
      <c r="Q161" t="s">
        <v>10</v>
      </c>
    </row>
    <row r="162" spans="1:17" ht="16" x14ac:dyDescent="0.2">
      <c r="A162">
        <v>14</v>
      </c>
      <c r="B162" t="s">
        <v>8</v>
      </c>
      <c r="C162" s="10" t="s">
        <v>7</v>
      </c>
      <c r="D162">
        <v>31</v>
      </c>
      <c r="H162" s="7">
        <v>1</v>
      </c>
      <c r="I162" t="s">
        <v>9</v>
      </c>
      <c r="J162">
        <v>5.2631578947368425E-2</v>
      </c>
      <c r="K162">
        <v>35</v>
      </c>
      <c r="L162">
        <v>5</v>
      </c>
      <c r="M162">
        <v>99.4</v>
      </c>
      <c r="N162">
        <v>0</v>
      </c>
      <c r="O162">
        <v>14.9743589743589</v>
      </c>
      <c r="P162">
        <v>0.81701030927835006</v>
      </c>
      <c r="Q162" t="s">
        <v>10</v>
      </c>
    </row>
    <row r="163" spans="1:17" ht="16" x14ac:dyDescent="0.2">
      <c r="A163">
        <v>14</v>
      </c>
      <c r="B163" t="s">
        <v>8</v>
      </c>
      <c r="C163" s="10" t="s">
        <v>7</v>
      </c>
      <c r="D163">
        <v>31</v>
      </c>
      <c r="H163" s="7">
        <v>1</v>
      </c>
      <c r="I163" t="s">
        <v>9</v>
      </c>
      <c r="J163">
        <v>5.2631578947368425E-2</v>
      </c>
      <c r="K163">
        <v>35</v>
      </c>
      <c r="L163">
        <v>5</v>
      </c>
      <c r="M163">
        <v>99.4</v>
      </c>
      <c r="N163">
        <v>0</v>
      </c>
      <c r="O163">
        <v>18</v>
      </c>
      <c r="P163">
        <v>0.95618556701030899</v>
      </c>
      <c r="Q163" t="s">
        <v>10</v>
      </c>
    </row>
    <row r="164" spans="1:17" ht="16" x14ac:dyDescent="0.2">
      <c r="A164">
        <v>14</v>
      </c>
      <c r="B164" t="s">
        <v>8</v>
      </c>
      <c r="C164" s="10" t="s">
        <v>7</v>
      </c>
      <c r="D164">
        <v>31</v>
      </c>
      <c r="H164" s="7">
        <v>1</v>
      </c>
      <c r="I164" t="s">
        <v>9</v>
      </c>
      <c r="J164">
        <v>5.2631578947368425E-2</v>
      </c>
      <c r="K164">
        <v>35</v>
      </c>
      <c r="L164">
        <v>5</v>
      </c>
      <c r="M164">
        <v>99.4</v>
      </c>
      <c r="N164">
        <v>0</v>
      </c>
      <c r="O164">
        <v>20.923076923076898</v>
      </c>
      <c r="P164">
        <v>0.97422680412371099</v>
      </c>
      <c r="Q164" t="s">
        <v>10</v>
      </c>
    </row>
    <row r="165" spans="1:17" ht="16" x14ac:dyDescent="0.2">
      <c r="A165">
        <v>14</v>
      </c>
      <c r="B165" t="s">
        <v>8</v>
      </c>
      <c r="C165" s="10" t="s">
        <v>7</v>
      </c>
      <c r="D165">
        <v>31</v>
      </c>
      <c r="H165" s="7">
        <v>1</v>
      </c>
      <c r="I165" t="s">
        <v>9</v>
      </c>
      <c r="J165">
        <v>5.2631578947368425E-2</v>
      </c>
      <c r="K165">
        <v>35</v>
      </c>
      <c r="L165">
        <v>5</v>
      </c>
      <c r="M165">
        <v>99.4</v>
      </c>
      <c r="N165">
        <v>0</v>
      </c>
      <c r="O165">
        <v>24.923076923076898</v>
      </c>
      <c r="P165">
        <v>0.981958762886597</v>
      </c>
      <c r="Q165" t="s">
        <v>10</v>
      </c>
    </row>
    <row r="166" spans="1:17" ht="16" x14ac:dyDescent="0.2">
      <c r="A166">
        <v>14</v>
      </c>
      <c r="B166" t="s">
        <v>8</v>
      </c>
      <c r="C166" s="10" t="s">
        <v>7</v>
      </c>
      <c r="D166">
        <v>31</v>
      </c>
      <c r="H166" s="7">
        <v>1</v>
      </c>
      <c r="I166" t="s">
        <v>9</v>
      </c>
      <c r="J166">
        <v>5.2631578947368425E-2</v>
      </c>
      <c r="K166">
        <v>35</v>
      </c>
      <c r="L166">
        <v>5</v>
      </c>
      <c r="M166">
        <v>99.4</v>
      </c>
      <c r="N166">
        <v>0</v>
      </c>
      <c r="O166">
        <v>27.948717948717899</v>
      </c>
      <c r="P166">
        <v>0.98711340206185505</v>
      </c>
      <c r="Q166" t="s">
        <v>10</v>
      </c>
    </row>
    <row r="167" spans="1:17" ht="16" x14ac:dyDescent="0.2">
      <c r="A167">
        <v>14</v>
      </c>
      <c r="B167" t="s">
        <v>8</v>
      </c>
      <c r="C167" s="10" t="s">
        <v>7</v>
      </c>
      <c r="D167">
        <v>31</v>
      </c>
      <c r="H167" s="7">
        <v>1</v>
      </c>
      <c r="I167" t="s">
        <v>9</v>
      </c>
      <c r="J167">
        <v>5.2631578947368425E-2</v>
      </c>
      <c r="K167">
        <v>35</v>
      </c>
      <c r="L167">
        <v>5</v>
      </c>
      <c r="M167">
        <v>99.4</v>
      </c>
      <c r="N167">
        <v>0</v>
      </c>
      <c r="O167">
        <v>29.948717948717899</v>
      </c>
      <c r="P167">
        <v>1.0051546391752499</v>
      </c>
      <c r="Q167" t="s">
        <v>10</v>
      </c>
    </row>
    <row r="168" spans="1:17" ht="16" x14ac:dyDescent="0.2">
      <c r="A168">
        <v>15</v>
      </c>
      <c r="B168" t="s">
        <v>8</v>
      </c>
      <c r="C168" s="10" t="s">
        <v>7</v>
      </c>
      <c r="D168">
        <f>(24+38)/2</f>
        <v>31</v>
      </c>
      <c r="H168" s="7">
        <v>1</v>
      </c>
      <c r="I168" t="s">
        <v>9</v>
      </c>
      <c r="J168">
        <f>0.045/0.255</f>
        <v>0.1764705882352941</v>
      </c>
      <c r="K168">
        <f t="shared" si="9"/>
        <v>35</v>
      </c>
      <c r="L168">
        <v>13.8</v>
      </c>
      <c r="M168">
        <v>92</v>
      </c>
      <c r="N168">
        <v>0</v>
      </c>
      <c r="O168">
        <v>0</v>
      </c>
      <c r="P168">
        <v>0</v>
      </c>
      <c r="Q168" t="s">
        <v>10</v>
      </c>
    </row>
    <row r="169" spans="1:17" ht="16" x14ac:dyDescent="0.2">
      <c r="A169">
        <v>15</v>
      </c>
      <c r="B169" t="s">
        <v>8</v>
      </c>
      <c r="C169" s="10" t="s">
        <v>7</v>
      </c>
      <c r="D169">
        <v>31</v>
      </c>
      <c r="H169" s="7">
        <v>1</v>
      </c>
      <c r="I169" t="s">
        <v>9</v>
      </c>
      <c r="J169">
        <v>0.1764705882352941</v>
      </c>
      <c r="K169">
        <v>35</v>
      </c>
      <c r="L169">
        <v>13.8</v>
      </c>
      <c r="M169">
        <v>92</v>
      </c>
      <c r="N169">
        <v>0</v>
      </c>
      <c r="O169">
        <v>1.07692307692307</v>
      </c>
      <c r="P169">
        <v>2.8350515463917401E-2</v>
      </c>
      <c r="Q169" t="s">
        <v>10</v>
      </c>
    </row>
    <row r="170" spans="1:17" ht="16" x14ac:dyDescent="0.2">
      <c r="A170">
        <v>15</v>
      </c>
      <c r="B170" t="s">
        <v>8</v>
      </c>
      <c r="C170" s="10" t="s">
        <v>7</v>
      </c>
      <c r="D170">
        <v>31</v>
      </c>
      <c r="H170" s="7">
        <v>1</v>
      </c>
      <c r="I170" t="s">
        <v>9</v>
      </c>
      <c r="J170">
        <v>0.1764705882352941</v>
      </c>
      <c r="K170">
        <v>35</v>
      </c>
      <c r="L170">
        <v>13.8</v>
      </c>
      <c r="M170">
        <v>92</v>
      </c>
      <c r="N170">
        <v>0</v>
      </c>
      <c r="O170">
        <v>2</v>
      </c>
      <c r="P170">
        <v>3.8659793814432998E-2</v>
      </c>
      <c r="Q170" t="s">
        <v>10</v>
      </c>
    </row>
    <row r="171" spans="1:17" ht="16" x14ac:dyDescent="0.2">
      <c r="A171">
        <v>15</v>
      </c>
      <c r="B171" t="s">
        <v>8</v>
      </c>
      <c r="C171" s="10" t="s">
        <v>7</v>
      </c>
      <c r="D171">
        <v>31</v>
      </c>
      <c r="H171" s="7">
        <v>1</v>
      </c>
      <c r="I171" t="s">
        <v>9</v>
      </c>
      <c r="J171">
        <v>0.1764705882352941</v>
      </c>
      <c r="K171">
        <v>35</v>
      </c>
      <c r="L171">
        <v>13.8</v>
      </c>
      <c r="M171">
        <v>92</v>
      </c>
      <c r="N171">
        <v>0</v>
      </c>
      <c r="O171">
        <v>2.97435897435897</v>
      </c>
      <c r="P171">
        <v>5.9278350515463901E-2</v>
      </c>
      <c r="Q171" t="s">
        <v>10</v>
      </c>
    </row>
    <row r="172" spans="1:17" ht="16" x14ac:dyDescent="0.2">
      <c r="A172">
        <v>15</v>
      </c>
      <c r="B172" t="s">
        <v>8</v>
      </c>
      <c r="C172" s="10" t="s">
        <v>7</v>
      </c>
      <c r="D172">
        <v>31</v>
      </c>
      <c r="H172" s="7">
        <v>1</v>
      </c>
      <c r="I172" t="s">
        <v>9</v>
      </c>
      <c r="J172">
        <v>0.1764705882352941</v>
      </c>
      <c r="K172">
        <v>35</v>
      </c>
      <c r="L172">
        <v>13.8</v>
      </c>
      <c r="M172">
        <v>92</v>
      </c>
      <c r="N172">
        <v>0</v>
      </c>
      <c r="O172">
        <v>4.97435897435897</v>
      </c>
      <c r="P172">
        <v>8.2474226804123807E-2</v>
      </c>
      <c r="Q172" t="s">
        <v>10</v>
      </c>
    </row>
    <row r="173" spans="1:17" ht="16" x14ac:dyDescent="0.2">
      <c r="A173">
        <v>15</v>
      </c>
      <c r="B173" t="s">
        <v>8</v>
      </c>
      <c r="C173" s="10" t="s">
        <v>7</v>
      </c>
      <c r="D173">
        <v>31</v>
      </c>
      <c r="H173" s="7">
        <v>1</v>
      </c>
      <c r="I173" t="s">
        <v>9</v>
      </c>
      <c r="J173">
        <v>0.1764705882352941</v>
      </c>
      <c r="K173">
        <v>35</v>
      </c>
      <c r="L173">
        <v>13.8</v>
      </c>
      <c r="M173">
        <v>92</v>
      </c>
      <c r="N173">
        <v>0</v>
      </c>
      <c r="O173">
        <v>6.9230769230769198</v>
      </c>
      <c r="P173">
        <v>0.15721649484535999</v>
      </c>
      <c r="Q173" t="s">
        <v>10</v>
      </c>
    </row>
    <row r="174" spans="1:17" ht="16" x14ac:dyDescent="0.2">
      <c r="A174">
        <v>15</v>
      </c>
      <c r="B174" t="s">
        <v>8</v>
      </c>
      <c r="C174" s="10" t="s">
        <v>7</v>
      </c>
      <c r="D174">
        <v>31</v>
      </c>
      <c r="H174" s="7">
        <v>1</v>
      </c>
      <c r="I174" t="s">
        <v>9</v>
      </c>
      <c r="J174">
        <v>0.1764705882352941</v>
      </c>
      <c r="K174">
        <v>35</v>
      </c>
      <c r="L174">
        <v>13.8</v>
      </c>
      <c r="M174">
        <v>92</v>
      </c>
      <c r="N174">
        <v>0</v>
      </c>
      <c r="O174">
        <v>10</v>
      </c>
      <c r="P174">
        <v>0.40463917525773102</v>
      </c>
      <c r="Q174" t="s">
        <v>10</v>
      </c>
    </row>
    <row r="175" spans="1:17" ht="16" x14ac:dyDescent="0.2">
      <c r="A175">
        <v>15</v>
      </c>
      <c r="B175" t="s">
        <v>8</v>
      </c>
      <c r="C175" s="10" t="s">
        <v>7</v>
      </c>
      <c r="D175">
        <v>31</v>
      </c>
      <c r="H175" s="7">
        <v>1</v>
      </c>
      <c r="I175" t="s">
        <v>9</v>
      </c>
      <c r="J175">
        <v>0.1764705882352941</v>
      </c>
      <c r="K175">
        <v>35</v>
      </c>
      <c r="L175">
        <v>13.8</v>
      </c>
      <c r="M175">
        <v>92</v>
      </c>
      <c r="N175">
        <v>0</v>
      </c>
      <c r="O175">
        <v>12.9230769230769</v>
      </c>
      <c r="P175">
        <v>0.60051546391752497</v>
      </c>
      <c r="Q175" t="s">
        <v>10</v>
      </c>
    </row>
    <row r="176" spans="1:17" ht="16" x14ac:dyDescent="0.2">
      <c r="A176">
        <v>15</v>
      </c>
      <c r="B176" t="s">
        <v>8</v>
      </c>
      <c r="C176" s="10" t="s">
        <v>7</v>
      </c>
      <c r="D176">
        <v>31</v>
      </c>
      <c r="H176" s="7">
        <v>1</v>
      </c>
      <c r="I176" t="s">
        <v>9</v>
      </c>
      <c r="J176">
        <v>0.1764705882352941</v>
      </c>
      <c r="K176">
        <v>35</v>
      </c>
      <c r="L176">
        <v>13.8</v>
      </c>
      <c r="M176">
        <v>92</v>
      </c>
      <c r="N176">
        <v>0</v>
      </c>
      <c r="O176">
        <v>14.9743589743589</v>
      </c>
      <c r="P176">
        <v>0.72164948453608202</v>
      </c>
      <c r="Q176" t="s">
        <v>10</v>
      </c>
    </row>
    <row r="177" spans="1:17" ht="16" x14ac:dyDescent="0.2">
      <c r="A177">
        <v>15</v>
      </c>
      <c r="B177" t="s">
        <v>8</v>
      </c>
      <c r="C177" s="10" t="s">
        <v>7</v>
      </c>
      <c r="D177">
        <v>31</v>
      </c>
      <c r="H177" s="7">
        <v>1</v>
      </c>
      <c r="I177" t="s">
        <v>9</v>
      </c>
      <c r="J177">
        <v>0.1764705882352941</v>
      </c>
      <c r="K177">
        <v>35</v>
      </c>
      <c r="L177">
        <v>13.8</v>
      </c>
      <c r="M177">
        <v>92</v>
      </c>
      <c r="N177">
        <v>0</v>
      </c>
      <c r="O177">
        <v>17.948717948717899</v>
      </c>
      <c r="P177">
        <v>0.88659793814432897</v>
      </c>
      <c r="Q177" t="s">
        <v>10</v>
      </c>
    </row>
    <row r="178" spans="1:17" ht="16" x14ac:dyDescent="0.2">
      <c r="A178">
        <v>15</v>
      </c>
      <c r="B178" t="s">
        <v>8</v>
      </c>
      <c r="C178" s="10" t="s">
        <v>7</v>
      </c>
      <c r="D178">
        <v>31</v>
      </c>
      <c r="H178" s="7">
        <v>1</v>
      </c>
      <c r="I178" t="s">
        <v>9</v>
      </c>
      <c r="J178">
        <v>0.1764705882352941</v>
      </c>
      <c r="K178">
        <v>35</v>
      </c>
      <c r="L178">
        <v>13.8</v>
      </c>
      <c r="M178">
        <v>92</v>
      </c>
      <c r="N178">
        <v>0</v>
      </c>
      <c r="O178">
        <v>20.9743589743589</v>
      </c>
      <c r="P178">
        <v>0.94329896907216404</v>
      </c>
      <c r="Q178" t="s">
        <v>10</v>
      </c>
    </row>
    <row r="179" spans="1:17" ht="16" x14ac:dyDescent="0.2">
      <c r="A179">
        <v>15</v>
      </c>
      <c r="B179" t="s">
        <v>8</v>
      </c>
      <c r="C179" s="10" t="s">
        <v>7</v>
      </c>
      <c r="D179">
        <v>31</v>
      </c>
      <c r="H179" s="7">
        <v>1</v>
      </c>
      <c r="I179" t="s">
        <v>9</v>
      </c>
      <c r="J179">
        <v>0.1764705882352941</v>
      </c>
      <c r="K179">
        <v>35</v>
      </c>
      <c r="L179">
        <v>13.8</v>
      </c>
      <c r="M179">
        <v>92</v>
      </c>
      <c r="N179">
        <v>0</v>
      </c>
      <c r="O179">
        <v>24.9743589743589</v>
      </c>
      <c r="P179">
        <v>0.97164948453608202</v>
      </c>
      <c r="Q179" t="s">
        <v>10</v>
      </c>
    </row>
    <row r="180" spans="1:17" ht="16" x14ac:dyDescent="0.2">
      <c r="A180">
        <v>15</v>
      </c>
      <c r="B180" t="s">
        <v>8</v>
      </c>
      <c r="C180" s="10" t="s">
        <v>7</v>
      </c>
      <c r="D180">
        <v>31</v>
      </c>
      <c r="H180" s="7">
        <v>1</v>
      </c>
      <c r="I180" t="s">
        <v>9</v>
      </c>
      <c r="J180">
        <v>0.1764705882352941</v>
      </c>
      <c r="K180">
        <v>35</v>
      </c>
      <c r="L180">
        <v>13.8</v>
      </c>
      <c r="M180">
        <v>92</v>
      </c>
      <c r="N180">
        <v>0</v>
      </c>
      <c r="O180">
        <v>27.948717948717899</v>
      </c>
      <c r="P180">
        <v>0.98969072164948402</v>
      </c>
      <c r="Q180" t="s">
        <v>10</v>
      </c>
    </row>
    <row r="181" spans="1:17" ht="16" x14ac:dyDescent="0.2">
      <c r="A181">
        <v>15</v>
      </c>
      <c r="B181" t="s">
        <v>8</v>
      </c>
      <c r="C181" s="10" t="s">
        <v>7</v>
      </c>
      <c r="D181">
        <v>31</v>
      </c>
      <c r="H181" s="7">
        <v>1</v>
      </c>
      <c r="I181" t="s">
        <v>9</v>
      </c>
      <c r="J181">
        <v>0.1764705882352941</v>
      </c>
      <c r="K181">
        <v>35</v>
      </c>
      <c r="L181">
        <v>13.8</v>
      </c>
      <c r="M181">
        <v>92</v>
      </c>
      <c r="N181">
        <v>0</v>
      </c>
      <c r="O181">
        <v>29.897435897435901</v>
      </c>
      <c r="P181">
        <v>1.00257731958762</v>
      </c>
      <c r="Q181" t="s">
        <v>10</v>
      </c>
    </row>
    <row r="182" spans="1:17" ht="16" x14ac:dyDescent="0.2">
      <c r="A182">
        <v>16</v>
      </c>
      <c r="B182" t="s">
        <v>8</v>
      </c>
      <c r="C182" s="10" t="s">
        <v>7</v>
      </c>
      <c r="D182">
        <f>(24+38)/2</f>
        <v>31</v>
      </c>
      <c r="H182" s="7">
        <v>1</v>
      </c>
      <c r="I182" t="s">
        <v>9</v>
      </c>
      <c r="J182">
        <f>0.05/0.2</f>
        <v>0.25</v>
      </c>
      <c r="K182">
        <f t="shared" si="9"/>
        <v>35</v>
      </c>
      <c r="L182">
        <v>16.5</v>
      </c>
      <c r="M182">
        <v>82.5</v>
      </c>
      <c r="N182">
        <v>0</v>
      </c>
      <c r="O182">
        <v>0</v>
      </c>
      <c r="P182">
        <v>0</v>
      </c>
      <c r="Q182" t="s">
        <v>10</v>
      </c>
    </row>
    <row r="183" spans="1:17" ht="16" x14ac:dyDescent="0.2">
      <c r="A183">
        <v>16</v>
      </c>
      <c r="B183" t="s">
        <v>8</v>
      </c>
      <c r="C183" s="10" t="s">
        <v>7</v>
      </c>
      <c r="D183">
        <v>31</v>
      </c>
      <c r="H183" s="7">
        <v>1</v>
      </c>
      <c r="I183" t="s">
        <v>9</v>
      </c>
      <c r="J183">
        <v>0.25</v>
      </c>
      <c r="K183">
        <v>35</v>
      </c>
      <c r="L183">
        <v>16.5</v>
      </c>
      <c r="M183">
        <v>82.5</v>
      </c>
      <c r="N183">
        <v>0</v>
      </c>
      <c r="O183">
        <v>0.97435897435897401</v>
      </c>
      <c r="P183">
        <v>6.9587628865979301E-2</v>
      </c>
      <c r="Q183" t="s">
        <v>10</v>
      </c>
    </row>
    <row r="184" spans="1:17" ht="16" x14ac:dyDescent="0.2">
      <c r="A184">
        <v>16</v>
      </c>
      <c r="B184" t="s">
        <v>8</v>
      </c>
      <c r="C184" s="10" t="s">
        <v>7</v>
      </c>
      <c r="D184">
        <v>31</v>
      </c>
      <c r="H184" s="7">
        <v>1</v>
      </c>
      <c r="I184" t="s">
        <v>9</v>
      </c>
      <c r="J184">
        <v>0.25</v>
      </c>
      <c r="K184">
        <v>35</v>
      </c>
      <c r="L184">
        <v>16.5</v>
      </c>
      <c r="M184">
        <v>82.5</v>
      </c>
      <c r="N184">
        <v>0</v>
      </c>
      <c r="O184">
        <v>2</v>
      </c>
      <c r="P184">
        <v>8.5051546391752497E-2</v>
      </c>
      <c r="Q184" t="s">
        <v>10</v>
      </c>
    </row>
    <row r="185" spans="1:17" ht="16" x14ac:dyDescent="0.2">
      <c r="A185">
        <v>16</v>
      </c>
      <c r="B185" t="s">
        <v>8</v>
      </c>
      <c r="C185" s="10" t="s">
        <v>7</v>
      </c>
      <c r="D185">
        <v>31</v>
      </c>
      <c r="H185" s="7">
        <v>1</v>
      </c>
      <c r="I185" t="s">
        <v>9</v>
      </c>
      <c r="J185">
        <v>0.25</v>
      </c>
      <c r="K185">
        <v>35</v>
      </c>
      <c r="L185">
        <v>16.5</v>
      </c>
      <c r="M185">
        <v>82.5</v>
      </c>
      <c r="N185">
        <v>0</v>
      </c>
      <c r="O185">
        <v>3.07692307692307</v>
      </c>
      <c r="P185">
        <v>0.136597938144329</v>
      </c>
      <c r="Q185" t="s">
        <v>10</v>
      </c>
    </row>
    <row r="186" spans="1:17" ht="16" x14ac:dyDescent="0.2">
      <c r="A186">
        <v>16</v>
      </c>
      <c r="B186" t="s">
        <v>8</v>
      </c>
      <c r="C186" s="10" t="s">
        <v>7</v>
      </c>
      <c r="D186">
        <v>31</v>
      </c>
      <c r="H186" s="7">
        <v>1</v>
      </c>
      <c r="I186" t="s">
        <v>9</v>
      </c>
      <c r="J186">
        <v>0.25</v>
      </c>
      <c r="K186">
        <v>35</v>
      </c>
      <c r="L186">
        <v>16.5</v>
      </c>
      <c r="M186">
        <v>82.5</v>
      </c>
      <c r="N186">
        <v>0</v>
      </c>
      <c r="O186">
        <v>5.0256410256410202</v>
      </c>
      <c r="P186">
        <v>0.22422680412371099</v>
      </c>
      <c r="Q186" t="s">
        <v>10</v>
      </c>
    </row>
    <row r="187" spans="1:17" ht="16" x14ac:dyDescent="0.2">
      <c r="A187">
        <v>16</v>
      </c>
      <c r="B187" t="s">
        <v>8</v>
      </c>
      <c r="C187" s="10" t="s">
        <v>7</v>
      </c>
      <c r="D187">
        <v>31</v>
      </c>
      <c r="H187" s="7">
        <v>1</v>
      </c>
      <c r="I187" t="s">
        <v>9</v>
      </c>
      <c r="J187">
        <v>0.25</v>
      </c>
      <c r="K187">
        <v>35</v>
      </c>
      <c r="L187">
        <v>16.5</v>
      </c>
      <c r="M187">
        <v>82.5</v>
      </c>
      <c r="N187">
        <v>0</v>
      </c>
      <c r="O187">
        <v>7.0256410256410202</v>
      </c>
      <c r="P187">
        <v>0.35051546391752503</v>
      </c>
      <c r="Q187" t="s">
        <v>10</v>
      </c>
    </row>
    <row r="188" spans="1:17" ht="16" x14ac:dyDescent="0.2">
      <c r="A188">
        <v>16</v>
      </c>
      <c r="B188" t="s">
        <v>8</v>
      </c>
      <c r="C188" s="10" t="s">
        <v>7</v>
      </c>
      <c r="D188">
        <v>31</v>
      </c>
      <c r="H188" s="7">
        <v>1</v>
      </c>
      <c r="I188" t="s">
        <v>9</v>
      </c>
      <c r="J188">
        <v>0.25</v>
      </c>
      <c r="K188">
        <v>35</v>
      </c>
      <c r="L188">
        <v>16.5</v>
      </c>
      <c r="M188">
        <v>82.5</v>
      </c>
      <c r="N188">
        <v>0</v>
      </c>
      <c r="O188">
        <v>10</v>
      </c>
      <c r="P188">
        <v>0.54123711340206104</v>
      </c>
      <c r="Q188" t="s">
        <v>10</v>
      </c>
    </row>
    <row r="189" spans="1:17" ht="16" x14ac:dyDescent="0.2">
      <c r="A189">
        <v>16</v>
      </c>
      <c r="B189" t="s">
        <v>8</v>
      </c>
      <c r="C189" s="10" t="s">
        <v>7</v>
      </c>
      <c r="D189">
        <v>31</v>
      </c>
      <c r="H189" s="7">
        <v>1</v>
      </c>
      <c r="I189" t="s">
        <v>9</v>
      </c>
      <c r="J189">
        <v>0.25</v>
      </c>
      <c r="K189">
        <v>35</v>
      </c>
      <c r="L189">
        <v>16.5</v>
      </c>
      <c r="M189">
        <v>82.5</v>
      </c>
      <c r="N189">
        <v>0</v>
      </c>
      <c r="O189">
        <v>12.9230769230769</v>
      </c>
      <c r="P189">
        <v>0.71134020618556604</v>
      </c>
      <c r="Q189" t="s">
        <v>10</v>
      </c>
    </row>
    <row r="190" spans="1:17" ht="16" x14ac:dyDescent="0.2">
      <c r="A190">
        <v>16</v>
      </c>
      <c r="B190" t="s">
        <v>8</v>
      </c>
      <c r="C190" s="10" t="s">
        <v>7</v>
      </c>
      <c r="D190">
        <v>31</v>
      </c>
      <c r="H190" s="7">
        <v>1</v>
      </c>
      <c r="I190" t="s">
        <v>9</v>
      </c>
      <c r="J190">
        <v>0.25</v>
      </c>
      <c r="K190">
        <v>35</v>
      </c>
      <c r="L190">
        <v>16.5</v>
      </c>
      <c r="M190">
        <v>82.5</v>
      </c>
      <c r="N190">
        <v>0</v>
      </c>
      <c r="O190">
        <v>14.9743589743589</v>
      </c>
      <c r="P190">
        <v>0.79639175257731898</v>
      </c>
      <c r="Q190" t="s">
        <v>10</v>
      </c>
    </row>
    <row r="191" spans="1:17" ht="16" x14ac:dyDescent="0.2">
      <c r="A191">
        <v>16</v>
      </c>
      <c r="B191" t="s">
        <v>8</v>
      </c>
      <c r="C191" s="10" t="s">
        <v>7</v>
      </c>
      <c r="D191">
        <v>31</v>
      </c>
      <c r="H191" s="7">
        <v>1</v>
      </c>
      <c r="I191" t="s">
        <v>9</v>
      </c>
      <c r="J191">
        <v>0.25</v>
      </c>
      <c r="K191">
        <v>35</v>
      </c>
      <c r="L191">
        <v>16.5</v>
      </c>
      <c r="M191">
        <v>82.5</v>
      </c>
      <c r="N191">
        <v>0</v>
      </c>
      <c r="O191">
        <v>18</v>
      </c>
      <c r="P191">
        <v>0.92268041237113396</v>
      </c>
      <c r="Q191" t="s">
        <v>10</v>
      </c>
    </row>
    <row r="192" spans="1:17" ht="16" x14ac:dyDescent="0.2">
      <c r="A192">
        <v>16</v>
      </c>
      <c r="B192" t="s">
        <v>8</v>
      </c>
      <c r="C192" s="10" t="s">
        <v>7</v>
      </c>
      <c r="D192">
        <v>31</v>
      </c>
      <c r="H192" s="7">
        <v>1</v>
      </c>
      <c r="I192" t="s">
        <v>9</v>
      </c>
      <c r="J192">
        <v>0.25</v>
      </c>
      <c r="K192">
        <v>35</v>
      </c>
      <c r="L192">
        <v>16.5</v>
      </c>
      <c r="M192">
        <v>82.5</v>
      </c>
      <c r="N192">
        <v>0</v>
      </c>
      <c r="O192">
        <v>20.923076923076898</v>
      </c>
      <c r="P192">
        <v>0.95360824742268002</v>
      </c>
      <c r="Q192" t="s">
        <v>10</v>
      </c>
    </row>
    <row r="193" spans="1:17" ht="16" x14ac:dyDescent="0.2">
      <c r="A193">
        <v>16</v>
      </c>
      <c r="B193" t="s">
        <v>8</v>
      </c>
      <c r="C193" s="10" t="s">
        <v>7</v>
      </c>
      <c r="D193">
        <v>31</v>
      </c>
      <c r="H193" s="7">
        <v>1</v>
      </c>
      <c r="I193" t="s">
        <v>9</v>
      </c>
      <c r="J193">
        <v>0.25</v>
      </c>
      <c r="K193">
        <v>35</v>
      </c>
      <c r="L193">
        <v>16.5</v>
      </c>
      <c r="M193">
        <v>82.5</v>
      </c>
      <c r="N193">
        <v>0</v>
      </c>
      <c r="O193">
        <v>24.923076923076898</v>
      </c>
      <c r="P193">
        <v>0.981958762886597</v>
      </c>
      <c r="Q193" t="s">
        <v>10</v>
      </c>
    </row>
    <row r="194" spans="1:17" ht="16" x14ac:dyDescent="0.2">
      <c r="A194">
        <v>16</v>
      </c>
      <c r="B194" t="s">
        <v>8</v>
      </c>
      <c r="C194" s="10" t="s">
        <v>7</v>
      </c>
      <c r="D194">
        <v>31</v>
      </c>
      <c r="H194" s="7">
        <v>1</v>
      </c>
      <c r="I194" t="s">
        <v>9</v>
      </c>
      <c r="J194">
        <v>0.25</v>
      </c>
      <c r="K194">
        <v>35</v>
      </c>
      <c r="L194">
        <v>16.5</v>
      </c>
      <c r="M194">
        <v>82.5</v>
      </c>
      <c r="N194">
        <v>0</v>
      </c>
      <c r="O194">
        <v>27.948717948717899</v>
      </c>
      <c r="P194">
        <v>0.99226804123711299</v>
      </c>
      <c r="Q194" t="s">
        <v>10</v>
      </c>
    </row>
    <row r="195" spans="1:17" ht="16" x14ac:dyDescent="0.2">
      <c r="A195">
        <v>16</v>
      </c>
      <c r="B195" t="s">
        <v>8</v>
      </c>
      <c r="C195" s="10" t="s">
        <v>7</v>
      </c>
      <c r="D195">
        <v>31</v>
      </c>
      <c r="H195" s="7">
        <v>1</v>
      </c>
      <c r="I195" t="s">
        <v>9</v>
      </c>
      <c r="J195">
        <v>0.25</v>
      </c>
      <c r="K195">
        <v>35</v>
      </c>
      <c r="L195">
        <v>16.5</v>
      </c>
      <c r="M195">
        <v>82.5</v>
      </c>
      <c r="N195">
        <v>0</v>
      </c>
      <c r="O195">
        <v>29.948717948717899</v>
      </c>
      <c r="P195">
        <v>1.0051546391752499</v>
      </c>
      <c r="Q195" t="s">
        <v>10</v>
      </c>
    </row>
    <row r="196" spans="1:17" ht="16" x14ac:dyDescent="0.2">
      <c r="A196">
        <v>17</v>
      </c>
      <c r="B196" t="s">
        <v>8</v>
      </c>
      <c r="C196" s="10" t="s">
        <v>7</v>
      </c>
      <c r="D196">
        <f>(24+38)/2</f>
        <v>31</v>
      </c>
      <c r="H196" s="7">
        <v>1</v>
      </c>
      <c r="I196" t="s">
        <v>9</v>
      </c>
      <c r="J196">
        <f>0.05/0.117</f>
        <v>0.42735042735042733</v>
      </c>
      <c r="K196">
        <f t="shared" si="9"/>
        <v>35</v>
      </c>
      <c r="L196">
        <v>23.7</v>
      </c>
      <c r="M196">
        <v>79</v>
      </c>
      <c r="N196">
        <v>0</v>
      </c>
      <c r="O196">
        <v>0</v>
      </c>
      <c r="P196">
        <v>0</v>
      </c>
      <c r="Q196" t="s">
        <v>10</v>
      </c>
    </row>
    <row r="197" spans="1:17" ht="16" x14ac:dyDescent="0.2">
      <c r="A197">
        <v>17</v>
      </c>
      <c r="B197" t="s">
        <v>8</v>
      </c>
      <c r="C197" s="10" t="s">
        <v>7</v>
      </c>
      <c r="D197">
        <v>31</v>
      </c>
      <c r="H197" s="7">
        <v>1</v>
      </c>
      <c r="I197" t="s">
        <v>9</v>
      </c>
      <c r="J197">
        <v>0.42735042735042733</v>
      </c>
      <c r="K197">
        <v>35</v>
      </c>
      <c r="L197">
        <v>23.7</v>
      </c>
      <c r="M197">
        <v>79</v>
      </c>
      <c r="N197">
        <v>0</v>
      </c>
      <c r="O197">
        <v>1.07692307692307</v>
      </c>
      <c r="P197">
        <v>0.40463917525773102</v>
      </c>
      <c r="Q197" t="s">
        <v>10</v>
      </c>
    </row>
    <row r="198" spans="1:17" ht="16" x14ac:dyDescent="0.2">
      <c r="A198">
        <v>17</v>
      </c>
      <c r="B198" t="s">
        <v>8</v>
      </c>
      <c r="C198" s="10" t="s">
        <v>7</v>
      </c>
      <c r="D198">
        <v>31</v>
      </c>
      <c r="H198" s="7">
        <v>1</v>
      </c>
      <c r="I198" t="s">
        <v>9</v>
      </c>
      <c r="J198">
        <v>0.42735042735042733</v>
      </c>
      <c r="K198">
        <v>35</v>
      </c>
      <c r="L198">
        <v>23.7</v>
      </c>
      <c r="M198">
        <v>79</v>
      </c>
      <c r="N198">
        <v>0</v>
      </c>
      <c r="O198">
        <v>2.0512820512820502</v>
      </c>
      <c r="P198">
        <v>0.432989690721649</v>
      </c>
      <c r="Q198" t="s">
        <v>10</v>
      </c>
    </row>
    <row r="199" spans="1:17" ht="16" x14ac:dyDescent="0.2">
      <c r="A199">
        <v>17</v>
      </c>
      <c r="B199" t="s">
        <v>8</v>
      </c>
      <c r="C199" s="10" t="s">
        <v>7</v>
      </c>
      <c r="D199">
        <v>31</v>
      </c>
      <c r="H199" s="7">
        <v>1</v>
      </c>
      <c r="I199" t="s">
        <v>9</v>
      </c>
      <c r="J199">
        <v>0.42735042735042733</v>
      </c>
      <c r="K199">
        <v>35</v>
      </c>
      <c r="L199">
        <v>23.7</v>
      </c>
      <c r="M199">
        <v>79</v>
      </c>
      <c r="N199">
        <v>0</v>
      </c>
      <c r="O199">
        <v>3.0256410256410202</v>
      </c>
      <c r="P199">
        <v>0.47164948453608202</v>
      </c>
      <c r="Q199" t="s">
        <v>10</v>
      </c>
    </row>
    <row r="200" spans="1:17" ht="16" x14ac:dyDescent="0.2">
      <c r="A200">
        <v>17</v>
      </c>
      <c r="B200" t="s">
        <v>8</v>
      </c>
      <c r="C200" s="10" t="s">
        <v>7</v>
      </c>
      <c r="D200">
        <v>31</v>
      </c>
      <c r="H200" s="7">
        <v>1</v>
      </c>
      <c r="I200" t="s">
        <v>9</v>
      </c>
      <c r="J200">
        <v>0.42735042735042733</v>
      </c>
      <c r="K200">
        <v>35</v>
      </c>
      <c r="L200">
        <v>23.7</v>
      </c>
      <c r="M200">
        <v>79</v>
      </c>
      <c r="N200">
        <v>0</v>
      </c>
      <c r="O200">
        <v>5.0256410256410202</v>
      </c>
      <c r="P200">
        <v>0.50515463917525705</v>
      </c>
      <c r="Q200" t="s">
        <v>10</v>
      </c>
    </row>
    <row r="201" spans="1:17" ht="16" x14ac:dyDescent="0.2">
      <c r="A201">
        <v>17</v>
      </c>
      <c r="B201" t="s">
        <v>8</v>
      </c>
      <c r="C201" s="10" t="s">
        <v>7</v>
      </c>
      <c r="D201">
        <v>31</v>
      </c>
      <c r="H201" s="7">
        <v>1</v>
      </c>
      <c r="I201" t="s">
        <v>9</v>
      </c>
      <c r="J201">
        <v>0.42735042735042733</v>
      </c>
      <c r="K201">
        <v>35</v>
      </c>
      <c r="L201">
        <v>23.7</v>
      </c>
      <c r="M201">
        <v>79</v>
      </c>
      <c r="N201">
        <v>0</v>
      </c>
      <c r="O201">
        <v>6.97435897435897</v>
      </c>
      <c r="P201">
        <v>0.60051546391752497</v>
      </c>
      <c r="Q201" t="s">
        <v>10</v>
      </c>
    </row>
    <row r="202" spans="1:17" ht="16" x14ac:dyDescent="0.2">
      <c r="A202">
        <v>17</v>
      </c>
      <c r="B202" t="s">
        <v>8</v>
      </c>
      <c r="C202" s="10" t="s">
        <v>7</v>
      </c>
      <c r="D202">
        <v>31</v>
      </c>
      <c r="H202" s="7">
        <v>1</v>
      </c>
      <c r="I202" t="s">
        <v>9</v>
      </c>
      <c r="J202">
        <v>0.42735042735042733</v>
      </c>
      <c r="K202">
        <v>35</v>
      </c>
      <c r="L202">
        <v>23.7</v>
      </c>
      <c r="M202">
        <v>79</v>
      </c>
      <c r="N202">
        <v>0</v>
      </c>
      <c r="O202">
        <v>10</v>
      </c>
      <c r="P202">
        <v>0.71391752577319501</v>
      </c>
      <c r="Q202" t="s">
        <v>10</v>
      </c>
    </row>
    <row r="203" spans="1:17" ht="16" x14ac:dyDescent="0.2">
      <c r="A203">
        <v>17</v>
      </c>
      <c r="B203" t="s">
        <v>8</v>
      </c>
      <c r="C203" s="10" t="s">
        <v>7</v>
      </c>
      <c r="D203">
        <v>31</v>
      </c>
      <c r="H203" s="7">
        <v>1</v>
      </c>
      <c r="I203" t="s">
        <v>9</v>
      </c>
      <c r="J203">
        <v>0.42735042735042733</v>
      </c>
      <c r="K203">
        <v>35</v>
      </c>
      <c r="L203">
        <v>23.7</v>
      </c>
      <c r="M203">
        <v>79</v>
      </c>
      <c r="N203">
        <v>0</v>
      </c>
      <c r="O203">
        <v>13.025641025641001</v>
      </c>
      <c r="P203">
        <v>0.78092783505154595</v>
      </c>
      <c r="Q203" t="s">
        <v>10</v>
      </c>
    </row>
    <row r="204" spans="1:17" ht="16" x14ac:dyDescent="0.2">
      <c r="A204">
        <v>17</v>
      </c>
      <c r="B204" t="s">
        <v>8</v>
      </c>
      <c r="C204" s="10" t="s">
        <v>7</v>
      </c>
      <c r="D204">
        <v>31</v>
      </c>
      <c r="H204" s="7">
        <v>1</v>
      </c>
      <c r="I204" t="s">
        <v>9</v>
      </c>
      <c r="J204">
        <v>0.42735042735042733</v>
      </c>
      <c r="K204">
        <v>35</v>
      </c>
      <c r="L204">
        <v>23.7</v>
      </c>
      <c r="M204">
        <v>79</v>
      </c>
      <c r="N204">
        <v>0</v>
      </c>
      <c r="O204">
        <v>14.9743589743589</v>
      </c>
      <c r="P204">
        <v>0.82989690721649401</v>
      </c>
      <c r="Q204" t="s">
        <v>10</v>
      </c>
    </row>
    <row r="205" spans="1:17" ht="16" x14ac:dyDescent="0.2">
      <c r="A205">
        <v>17</v>
      </c>
      <c r="B205" t="s">
        <v>8</v>
      </c>
      <c r="C205" s="10" t="s">
        <v>7</v>
      </c>
      <c r="D205">
        <v>31</v>
      </c>
      <c r="H205" s="7">
        <v>1</v>
      </c>
      <c r="I205" t="s">
        <v>9</v>
      </c>
      <c r="J205">
        <v>0.42735042735042733</v>
      </c>
      <c r="K205">
        <v>35</v>
      </c>
      <c r="L205">
        <v>23.7</v>
      </c>
      <c r="M205">
        <v>79</v>
      </c>
      <c r="N205">
        <v>0</v>
      </c>
      <c r="O205">
        <v>17.948717948717899</v>
      </c>
      <c r="P205">
        <v>0.88917525773195805</v>
      </c>
      <c r="Q205" t="s">
        <v>10</v>
      </c>
    </row>
    <row r="206" spans="1:17" ht="16" x14ac:dyDescent="0.2">
      <c r="A206">
        <v>17</v>
      </c>
      <c r="B206" t="s">
        <v>8</v>
      </c>
      <c r="C206" s="10" t="s">
        <v>7</v>
      </c>
      <c r="D206">
        <v>31</v>
      </c>
      <c r="H206" s="7">
        <v>1</v>
      </c>
      <c r="I206" t="s">
        <v>9</v>
      </c>
      <c r="J206">
        <v>0.42735042735042733</v>
      </c>
      <c r="K206">
        <v>35</v>
      </c>
      <c r="L206">
        <v>23.7</v>
      </c>
      <c r="M206">
        <v>79</v>
      </c>
      <c r="N206">
        <v>0</v>
      </c>
      <c r="O206">
        <v>20.9743589743589</v>
      </c>
      <c r="P206">
        <v>0.92268041237113396</v>
      </c>
      <c r="Q206" t="s">
        <v>10</v>
      </c>
    </row>
    <row r="207" spans="1:17" ht="16" x14ac:dyDescent="0.2">
      <c r="A207">
        <v>17</v>
      </c>
      <c r="B207" t="s">
        <v>8</v>
      </c>
      <c r="C207" s="10" t="s">
        <v>7</v>
      </c>
      <c r="D207">
        <v>31</v>
      </c>
      <c r="H207" s="7">
        <v>1</v>
      </c>
      <c r="I207" t="s">
        <v>9</v>
      </c>
      <c r="J207">
        <v>0.42735042735042733</v>
      </c>
      <c r="K207">
        <v>35</v>
      </c>
      <c r="L207">
        <v>23.7</v>
      </c>
      <c r="M207">
        <v>79</v>
      </c>
      <c r="N207">
        <v>0</v>
      </c>
      <c r="O207">
        <v>24.9743589743589</v>
      </c>
      <c r="P207">
        <v>0.97422680412371099</v>
      </c>
      <c r="Q207" t="s">
        <v>10</v>
      </c>
    </row>
    <row r="208" spans="1:17" ht="16" x14ac:dyDescent="0.2">
      <c r="A208">
        <v>17</v>
      </c>
      <c r="B208" t="s">
        <v>8</v>
      </c>
      <c r="C208" s="10" t="s">
        <v>7</v>
      </c>
      <c r="D208">
        <v>31</v>
      </c>
      <c r="H208" s="7">
        <v>1</v>
      </c>
      <c r="I208" t="s">
        <v>9</v>
      </c>
      <c r="J208">
        <v>0.42735042735042733</v>
      </c>
      <c r="K208">
        <v>35</v>
      </c>
      <c r="L208">
        <v>23.7</v>
      </c>
      <c r="M208">
        <v>79</v>
      </c>
      <c r="N208">
        <v>0</v>
      </c>
      <c r="O208">
        <v>27.948717948717899</v>
      </c>
      <c r="P208">
        <v>0.98711340206185505</v>
      </c>
      <c r="Q208" t="s">
        <v>10</v>
      </c>
    </row>
    <row r="209" spans="1:17" ht="16" x14ac:dyDescent="0.2">
      <c r="A209">
        <v>17</v>
      </c>
      <c r="B209" t="s">
        <v>8</v>
      </c>
      <c r="C209" s="10" t="s">
        <v>7</v>
      </c>
      <c r="D209">
        <v>31</v>
      </c>
      <c r="H209" s="7">
        <v>1</v>
      </c>
      <c r="I209" t="s">
        <v>9</v>
      </c>
      <c r="J209">
        <v>0.42735042735042733</v>
      </c>
      <c r="K209">
        <v>35</v>
      </c>
      <c r="L209">
        <v>23.7</v>
      </c>
      <c r="M209">
        <v>79</v>
      </c>
      <c r="N209">
        <v>0</v>
      </c>
      <c r="O209">
        <v>29.948717948717899</v>
      </c>
      <c r="P209">
        <v>0.999999999999999</v>
      </c>
      <c r="Q209" t="s">
        <v>10</v>
      </c>
    </row>
    <row r="210" spans="1:17" ht="16" x14ac:dyDescent="0.2">
      <c r="A210">
        <v>18</v>
      </c>
      <c r="B210" t="s">
        <v>8</v>
      </c>
      <c r="C210" s="10" t="s">
        <v>7</v>
      </c>
      <c r="D210">
        <f>(7+17)/2</f>
        <v>12</v>
      </c>
      <c r="H210" s="7">
        <v>1</v>
      </c>
      <c r="I210" t="s">
        <v>9</v>
      </c>
      <c r="J210">
        <f>10/(100-10)</f>
        <v>0.1111111111111111</v>
      </c>
      <c r="K210">
        <f>(20+50)/2</f>
        <v>35</v>
      </c>
      <c r="L210">
        <v>7.9</v>
      </c>
      <c r="M210">
        <v>79.099999999999994</v>
      </c>
      <c r="N210">
        <v>0</v>
      </c>
      <c r="O210">
        <v>0</v>
      </c>
      <c r="P210">
        <v>0</v>
      </c>
      <c r="Q210" t="s">
        <v>10</v>
      </c>
    </row>
    <row r="211" spans="1:17" ht="16" x14ac:dyDescent="0.2">
      <c r="A211">
        <v>18</v>
      </c>
      <c r="B211" t="s">
        <v>8</v>
      </c>
      <c r="C211" s="10" t="s">
        <v>7</v>
      </c>
      <c r="D211">
        <v>12</v>
      </c>
      <c r="H211" s="7">
        <v>1</v>
      </c>
      <c r="I211" t="s">
        <v>9</v>
      </c>
      <c r="J211">
        <v>0.1111111111111111</v>
      </c>
      <c r="K211">
        <v>35</v>
      </c>
      <c r="L211">
        <v>7.9</v>
      </c>
      <c r="M211">
        <v>79.099999999999994</v>
      </c>
      <c r="N211">
        <v>0</v>
      </c>
      <c r="O211">
        <v>2.02166064981949</v>
      </c>
      <c r="P211">
        <v>2.3801751286581099E-2</v>
      </c>
      <c r="Q211" t="s">
        <v>10</v>
      </c>
    </row>
    <row r="212" spans="1:17" ht="16" x14ac:dyDescent="0.2">
      <c r="A212">
        <v>18</v>
      </c>
      <c r="B212" t="s">
        <v>8</v>
      </c>
      <c r="C212" s="10" t="s">
        <v>7</v>
      </c>
      <c r="D212">
        <v>12</v>
      </c>
      <c r="H212" s="7">
        <v>1</v>
      </c>
      <c r="I212" t="s">
        <v>9</v>
      </c>
      <c r="J212">
        <v>0.1111111111111111</v>
      </c>
      <c r="K212">
        <v>35</v>
      </c>
      <c r="L212">
        <v>7.9</v>
      </c>
      <c r="M212">
        <v>79.099999999999994</v>
      </c>
      <c r="N212">
        <v>0</v>
      </c>
      <c r="O212">
        <v>3.10469314079422</v>
      </c>
      <c r="P212">
        <v>3.4368039019893902E-2</v>
      </c>
      <c r="Q212" t="s">
        <v>10</v>
      </c>
    </row>
    <row r="213" spans="1:17" ht="16" x14ac:dyDescent="0.2">
      <c r="A213">
        <v>18</v>
      </c>
      <c r="B213" t="s">
        <v>8</v>
      </c>
      <c r="C213" s="10" t="s">
        <v>7</v>
      </c>
      <c r="D213">
        <v>12</v>
      </c>
      <c r="H213" s="7">
        <v>1</v>
      </c>
      <c r="I213" t="s">
        <v>9</v>
      </c>
      <c r="J213">
        <v>0.1111111111111111</v>
      </c>
      <c r="K213">
        <v>35</v>
      </c>
      <c r="L213">
        <v>7.9</v>
      </c>
      <c r="M213">
        <v>79.099999999999994</v>
      </c>
      <c r="N213">
        <v>0</v>
      </c>
      <c r="O213">
        <v>4.9819494584837498</v>
      </c>
      <c r="P213">
        <v>3.95623703817495E-2</v>
      </c>
      <c r="Q213" t="s">
        <v>10</v>
      </c>
    </row>
    <row r="214" spans="1:17" ht="16" x14ac:dyDescent="0.2">
      <c r="A214">
        <v>18</v>
      </c>
      <c r="B214" t="s">
        <v>8</v>
      </c>
      <c r="C214" s="10" t="s">
        <v>7</v>
      </c>
      <c r="D214">
        <v>12</v>
      </c>
      <c r="H214" s="7">
        <v>1</v>
      </c>
      <c r="I214" t="s">
        <v>9</v>
      </c>
      <c r="J214">
        <v>0.1111111111111111</v>
      </c>
      <c r="K214">
        <v>35</v>
      </c>
      <c r="L214">
        <v>7.9</v>
      </c>
      <c r="M214">
        <v>79.099999999999994</v>
      </c>
      <c r="N214">
        <v>0</v>
      </c>
      <c r="O214">
        <v>7.0036101083032403</v>
      </c>
      <c r="P214">
        <v>5.00662493279053E-2</v>
      </c>
      <c r="Q214" t="s">
        <v>10</v>
      </c>
    </row>
    <row r="215" spans="1:17" ht="16" x14ac:dyDescent="0.2">
      <c r="A215">
        <v>18</v>
      </c>
      <c r="B215" t="s">
        <v>8</v>
      </c>
      <c r="C215" s="10" t="s">
        <v>7</v>
      </c>
      <c r="D215">
        <v>12</v>
      </c>
      <c r="H215" s="7">
        <v>1</v>
      </c>
      <c r="I215" t="s">
        <v>9</v>
      </c>
      <c r="J215">
        <v>0.1111111111111111</v>
      </c>
      <c r="K215">
        <v>35</v>
      </c>
      <c r="L215">
        <v>7.9</v>
      </c>
      <c r="M215">
        <v>79.099999999999994</v>
      </c>
      <c r="N215">
        <v>0</v>
      </c>
      <c r="O215">
        <v>10.036101083032399</v>
      </c>
      <c r="P215">
        <v>6.3162493279053503E-2</v>
      </c>
      <c r="Q215" t="s">
        <v>10</v>
      </c>
    </row>
    <row r="216" spans="1:17" ht="16" x14ac:dyDescent="0.2">
      <c r="A216">
        <v>18</v>
      </c>
      <c r="B216" t="s">
        <v>8</v>
      </c>
      <c r="C216" s="10" t="s">
        <v>7</v>
      </c>
      <c r="D216">
        <v>12</v>
      </c>
      <c r="H216" s="7">
        <v>1</v>
      </c>
      <c r="I216" t="s">
        <v>9</v>
      </c>
      <c r="J216">
        <v>0.1111111111111111</v>
      </c>
      <c r="K216">
        <v>35</v>
      </c>
      <c r="L216">
        <v>7.9</v>
      </c>
      <c r="M216">
        <v>79.099999999999994</v>
      </c>
      <c r="N216">
        <v>0</v>
      </c>
      <c r="O216">
        <v>12.996389891696699</v>
      </c>
      <c r="P216">
        <v>8.1582686842307295E-2</v>
      </c>
      <c r="Q216" t="s">
        <v>10</v>
      </c>
    </row>
    <row r="217" spans="1:17" ht="16" x14ac:dyDescent="0.2">
      <c r="A217">
        <v>18</v>
      </c>
      <c r="B217" t="s">
        <v>8</v>
      </c>
      <c r="C217" s="10" t="s">
        <v>7</v>
      </c>
      <c r="D217">
        <v>12</v>
      </c>
      <c r="H217" s="7">
        <v>1</v>
      </c>
      <c r="I217" t="s">
        <v>9</v>
      </c>
      <c r="J217">
        <v>0.1111111111111111</v>
      </c>
      <c r="K217">
        <v>35</v>
      </c>
      <c r="L217">
        <v>7.9</v>
      </c>
      <c r="M217">
        <v>79.099999999999994</v>
      </c>
      <c r="N217">
        <v>0</v>
      </c>
      <c r="O217">
        <v>14.945848375451201</v>
      </c>
      <c r="P217">
        <v>8.9431791996312696E-2</v>
      </c>
      <c r="Q217" t="s">
        <v>10</v>
      </c>
    </row>
    <row r="218" spans="1:17" ht="16" x14ac:dyDescent="0.2">
      <c r="A218">
        <v>18</v>
      </c>
      <c r="B218" t="s">
        <v>8</v>
      </c>
      <c r="C218" s="10" t="s">
        <v>7</v>
      </c>
      <c r="D218">
        <v>12</v>
      </c>
      <c r="H218" s="7">
        <v>1</v>
      </c>
      <c r="I218" t="s">
        <v>9</v>
      </c>
      <c r="J218">
        <v>0.1111111111111111</v>
      </c>
      <c r="K218">
        <v>35</v>
      </c>
      <c r="L218">
        <v>7.9</v>
      </c>
      <c r="M218">
        <v>79.099999999999994</v>
      </c>
      <c r="N218">
        <v>0</v>
      </c>
      <c r="O218">
        <v>18.050541516245399</v>
      </c>
      <c r="P218">
        <v>0.107842384207696</v>
      </c>
      <c r="Q218" t="s">
        <v>10</v>
      </c>
    </row>
    <row r="219" spans="1:17" ht="16" x14ac:dyDescent="0.2">
      <c r="A219">
        <v>18</v>
      </c>
      <c r="B219" t="s">
        <v>8</v>
      </c>
      <c r="C219" s="10" t="s">
        <v>7</v>
      </c>
      <c r="D219">
        <v>12</v>
      </c>
      <c r="H219" s="7">
        <v>1</v>
      </c>
      <c r="I219" t="s">
        <v>9</v>
      </c>
      <c r="J219">
        <v>0.1111111111111111</v>
      </c>
      <c r="K219">
        <v>35</v>
      </c>
      <c r="L219">
        <v>7.9</v>
      </c>
      <c r="M219">
        <v>79.099999999999994</v>
      </c>
      <c r="N219">
        <v>0</v>
      </c>
      <c r="O219">
        <v>21.010830324909701</v>
      </c>
      <c r="P219">
        <v>0.10498598202626901</v>
      </c>
      <c r="Q219" t="s">
        <v>10</v>
      </c>
    </row>
    <row r="220" spans="1:17" ht="16" x14ac:dyDescent="0.2">
      <c r="A220">
        <v>18</v>
      </c>
      <c r="B220" t="s">
        <v>8</v>
      </c>
      <c r="C220" s="10" t="s">
        <v>7</v>
      </c>
      <c r="D220">
        <v>12</v>
      </c>
      <c r="H220" s="7">
        <v>1</v>
      </c>
      <c r="I220" t="s">
        <v>9</v>
      </c>
      <c r="J220">
        <v>0.1111111111111111</v>
      </c>
      <c r="K220">
        <v>35</v>
      </c>
      <c r="L220">
        <v>7.9</v>
      </c>
      <c r="M220">
        <v>79.099999999999994</v>
      </c>
      <c r="N220">
        <v>0</v>
      </c>
      <c r="O220">
        <v>24.981949458483701</v>
      </c>
      <c r="P220">
        <v>0.13929641293494099</v>
      </c>
      <c r="Q220" t="s">
        <v>10</v>
      </c>
    </row>
    <row r="221" spans="1:17" ht="16" x14ac:dyDescent="0.2">
      <c r="A221">
        <v>18</v>
      </c>
      <c r="B221" t="s">
        <v>8</v>
      </c>
      <c r="C221" s="10" t="s">
        <v>7</v>
      </c>
      <c r="D221">
        <v>12</v>
      </c>
      <c r="H221" s="7">
        <v>1</v>
      </c>
      <c r="I221" t="s">
        <v>9</v>
      </c>
      <c r="J221">
        <v>0.1111111111111111</v>
      </c>
      <c r="K221">
        <v>35</v>
      </c>
      <c r="L221">
        <v>7.9</v>
      </c>
      <c r="M221">
        <v>79.099999999999994</v>
      </c>
      <c r="N221">
        <v>0</v>
      </c>
      <c r="O221">
        <v>28.014440433212901</v>
      </c>
      <c r="P221">
        <v>0.256116061141408</v>
      </c>
      <c r="Q221" t="s">
        <v>10</v>
      </c>
    </row>
    <row r="222" spans="1:17" ht="16" x14ac:dyDescent="0.2">
      <c r="A222">
        <v>18</v>
      </c>
      <c r="B222" t="s">
        <v>8</v>
      </c>
      <c r="C222" s="10" t="s">
        <v>7</v>
      </c>
      <c r="D222">
        <v>12</v>
      </c>
      <c r="H222" s="7">
        <v>1</v>
      </c>
      <c r="I222" t="s">
        <v>9</v>
      </c>
      <c r="J222">
        <v>0.1111111111111111</v>
      </c>
      <c r="K222">
        <v>35</v>
      </c>
      <c r="L222">
        <v>7.9</v>
      </c>
      <c r="M222">
        <v>79.099999999999994</v>
      </c>
      <c r="N222">
        <v>0</v>
      </c>
      <c r="O222">
        <v>31.985559566787</v>
      </c>
      <c r="P222">
        <v>0.46861798141178201</v>
      </c>
      <c r="Q222" t="s">
        <v>10</v>
      </c>
    </row>
    <row r="223" spans="1:17" ht="16" x14ac:dyDescent="0.2">
      <c r="A223">
        <v>18</v>
      </c>
      <c r="B223" t="s">
        <v>8</v>
      </c>
      <c r="C223" s="10" t="s">
        <v>7</v>
      </c>
      <c r="D223">
        <v>12</v>
      </c>
      <c r="H223" s="7">
        <v>1</v>
      </c>
      <c r="I223" t="s">
        <v>9</v>
      </c>
      <c r="J223">
        <v>0.1111111111111111</v>
      </c>
      <c r="K223">
        <v>35</v>
      </c>
      <c r="L223">
        <v>7.9</v>
      </c>
      <c r="M223">
        <v>79.099999999999994</v>
      </c>
      <c r="N223">
        <v>0</v>
      </c>
      <c r="O223">
        <v>35.956678700361003</v>
      </c>
      <c r="P223">
        <v>0.790162454873646</v>
      </c>
      <c r="Q223" t="s">
        <v>10</v>
      </c>
    </row>
    <row r="224" spans="1:17" ht="16" x14ac:dyDescent="0.2">
      <c r="A224">
        <v>18</v>
      </c>
      <c r="B224" t="s">
        <v>8</v>
      </c>
      <c r="C224" s="10" t="s">
        <v>7</v>
      </c>
      <c r="D224">
        <v>12</v>
      </c>
      <c r="H224" s="7">
        <v>1</v>
      </c>
      <c r="I224" t="s">
        <v>9</v>
      </c>
      <c r="J224">
        <v>0.1111111111111111</v>
      </c>
      <c r="K224">
        <v>35</v>
      </c>
      <c r="L224">
        <v>7.9</v>
      </c>
      <c r="M224">
        <v>79.099999999999994</v>
      </c>
      <c r="N224">
        <v>0</v>
      </c>
      <c r="O224">
        <v>40</v>
      </c>
      <c r="P224">
        <v>0.94946808510638303</v>
      </c>
      <c r="Q224" t="s">
        <v>10</v>
      </c>
    </row>
    <row r="225" spans="1:17" ht="16" x14ac:dyDescent="0.2">
      <c r="A225">
        <v>19</v>
      </c>
      <c r="B225" t="s">
        <v>8</v>
      </c>
      <c r="C225" s="10" t="s">
        <v>7</v>
      </c>
      <c r="D225">
        <f>(7+17)/2</f>
        <v>12</v>
      </c>
      <c r="H225" s="7">
        <v>1</v>
      </c>
      <c r="I225" t="s">
        <v>9</v>
      </c>
      <c r="J225">
        <f>30/(100-30)</f>
        <v>0.42857142857142855</v>
      </c>
      <c r="K225">
        <f>(20+50)/2</f>
        <v>35</v>
      </c>
      <c r="L225">
        <v>22.2</v>
      </c>
      <c r="M225">
        <v>74</v>
      </c>
      <c r="N225">
        <v>0</v>
      </c>
      <c r="O225">
        <v>0</v>
      </c>
      <c r="P225">
        <v>0</v>
      </c>
      <c r="Q225" t="s">
        <v>10</v>
      </c>
    </row>
    <row r="226" spans="1:17" ht="16" x14ac:dyDescent="0.2">
      <c r="A226">
        <v>19</v>
      </c>
      <c r="B226" t="s">
        <v>8</v>
      </c>
      <c r="C226" s="10" t="s">
        <v>7</v>
      </c>
      <c r="D226">
        <v>12</v>
      </c>
      <c r="H226" s="7">
        <v>1</v>
      </c>
      <c r="I226" t="s">
        <v>9</v>
      </c>
      <c r="J226">
        <v>0.42857142857142855</v>
      </c>
      <c r="K226">
        <v>35</v>
      </c>
      <c r="L226">
        <v>22.2</v>
      </c>
      <c r="M226">
        <v>74</v>
      </c>
      <c r="N226">
        <v>0</v>
      </c>
      <c r="O226">
        <v>1.05886218505802</v>
      </c>
      <c r="P226">
        <v>9.6514745308311001E-2</v>
      </c>
      <c r="Q226" t="s">
        <v>10</v>
      </c>
    </row>
    <row r="227" spans="1:17" ht="16" x14ac:dyDescent="0.2">
      <c r="A227">
        <v>19</v>
      </c>
      <c r="B227" t="s">
        <v>8</v>
      </c>
      <c r="C227" s="10" t="s">
        <v>7</v>
      </c>
      <c r="D227">
        <v>12</v>
      </c>
      <c r="H227" s="7">
        <v>1</v>
      </c>
      <c r="I227" t="s">
        <v>9</v>
      </c>
      <c r="J227">
        <v>0.42857142857142855</v>
      </c>
      <c r="K227">
        <v>35</v>
      </c>
      <c r="L227">
        <v>22.2</v>
      </c>
      <c r="M227">
        <v>74</v>
      </c>
      <c r="N227">
        <v>0</v>
      </c>
      <c r="O227">
        <v>2.0523907256701199</v>
      </c>
      <c r="P227">
        <v>0.112600536193029</v>
      </c>
      <c r="Q227" t="s">
        <v>10</v>
      </c>
    </row>
    <row r="228" spans="1:17" ht="16" x14ac:dyDescent="0.2">
      <c r="A228">
        <v>19</v>
      </c>
      <c r="B228" t="s">
        <v>8</v>
      </c>
      <c r="C228" s="10" t="s">
        <v>7</v>
      </c>
      <c r="D228">
        <v>12</v>
      </c>
      <c r="H228" s="7">
        <v>1</v>
      </c>
      <c r="I228" t="s">
        <v>9</v>
      </c>
      <c r="J228">
        <v>0.42857142857142855</v>
      </c>
      <c r="K228">
        <v>35</v>
      </c>
      <c r="L228">
        <v>22.2</v>
      </c>
      <c r="M228">
        <v>74</v>
      </c>
      <c r="N228">
        <v>0</v>
      </c>
      <c r="O228">
        <v>3.1148719755808298</v>
      </c>
      <c r="P228">
        <v>0.15817694369973201</v>
      </c>
      <c r="Q228" t="s">
        <v>10</v>
      </c>
    </row>
    <row r="229" spans="1:17" ht="16" x14ac:dyDescent="0.2">
      <c r="A229">
        <v>19</v>
      </c>
      <c r="B229" t="s">
        <v>8</v>
      </c>
      <c r="C229" s="10" t="s">
        <v>7</v>
      </c>
      <c r="D229">
        <v>12</v>
      </c>
      <c r="H229" s="7">
        <v>1</v>
      </c>
      <c r="I229" t="s">
        <v>9</v>
      </c>
      <c r="J229">
        <v>0.42857142857142855</v>
      </c>
      <c r="K229">
        <v>35</v>
      </c>
      <c r="L229">
        <v>22.2</v>
      </c>
      <c r="M229">
        <v>74</v>
      </c>
      <c r="N229">
        <v>0</v>
      </c>
      <c r="O229">
        <v>5.0316430078238401</v>
      </c>
      <c r="P229">
        <v>0.17962466487935599</v>
      </c>
      <c r="Q229" t="s">
        <v>10</v>
      </c>
    </row>
    <row r="230" spans="1:17" ht="16" x14ac:dyDescent="0.2">
      <c r="A230">
        <v>19</v>
      </c>
      <c r="B230" t="s">
        <v>8</v>
      </c>
      <c r="C230" s="10" t="s">
        <v>7</v>
      </c>
      <c r="D230">
        <v>12</v>
      </c>
      <c r="H230" s="7">
        <v>1</v>
      </c>
      <c r="I230" t="s">
        <v>9</v>
      </c>
      <c r="J230">
        <v>0.42857142857142855</v>
      </c>
      <c r="K230">
        <v>35</v>
      </c>
      <c r="L230">
        <v>22.2</v>
      </c>
      <c r="M230">
        <v>74</v>
      </c>
      <c r="N230">
        <v>0</v>
      </c>
      <c r="O230">
        <v>7.0194619974380803</v>
      </c>
      <c r="P230">
        <v>0.20107238605898101</v>
      </c>
      <c r="Q230" t="s">
        <v>10</v>
      </c>
    </row>
    <row r="231" spans="1:17" ht="16" x14ac:dyDescent="0.2">
      <c r="A231">
        <v>19</v>
      </c>
      <c r="B231" t="s">
        <v>8</v>
      </c>
      <c r="C231" s="10" t="s">
        <v>7</v>
      </c>
      <c r="D231">
        <v>12</v>
      </c>
      <c r="H231" s="7">
        <v>1</v>
      </c>
      <c r="I231" t="s">
        <v>9</v>
      </c>
      <c r="J231">
        <v>0.42857142857142855</v>
      </c>
      <c r="K231">
        <v>35</v>
      </c>
      <c r="L231">
        <v>22.2</v>
      </c>
      <c r="M231">
        <v>74</v>
      </c>
      <c r="N231">
        <v>0</v>
      </c>
      <c r="O231">
        <v>10.0023333444444</v>
      </c>
      <c r="P231">
        <v>0.21715817694369899</v>
      </c>
      <c r="Q231" t="s">
        <v>10</v>
      </c>
    </row>
    <row r="232" spans="1:17" ht="16" x14ac:dyDescent="0.2">
      <c r="A232">
        <v>19</v>
      </c>
      <c r="B232" t="s">
        <v>8</v>
      </c>
      <c r="C232" s="10" t="s">
        <v>7</v>
      </c>
      <c r="D232">
        <v>12</v>
      </c>
      <c r="H232" s="7">
        <v>1</v>
      </c>
      <c r="I232" t="s">
        <v>9</v>
      </c>
      <c r="J232">
        <v>0.42857142857142855</v>
      </c>
      <c r="K232">
        <v>35</v>
      </c>
      <c r="L232">
        <v>22.2</v>
      </c>
      <c r="M232">
        <v>74</v>
      </c>
      <c r="N232">
        <v>0</v>
      </c>
      <c r="O232">
        <v>13.0560621717246</v>
      </c>
      <c r="P232">
        <v>0.235924932975871</v>
      </c>
      <c r="Q232" t="s">
        <v>10</v>
      </c>
    </row>
    <row r="233" spans="1:17" ht="16" x14ac:dyDescent="0.2">
      <c r="A233">
        <v>19</v>
      </c>
      <c r="B233" t="s">
        <v>8</v>
      </c>
      <c r="C233" s="10" t="s">
        <v>7</v>
      </c>
      <c r="D233">
        <v>12</v>
      </c>
      <c r="H233" s="7">
        <v>1</v>
      </c>
      <c r="I233" t="s">
        <v>9</v>
      </c>
      <c r="J233">
        <v>0.42857142857142855</v>
      </c>
      <c r="K233">
        <v>35</v>
      </c>
      <c r="L233">
        <v>22.2</v>
      </c>
      <c r="M233">
        <v>74</v>
      </c>
      <c r="N233">
        <v>0</v>
      </c>
      <c r="O233">
        <v>14.9713093871875</v>
      </c>
      <c r="P233">
        <v>0.27882037533512</v>
      </c>
      <c r="Q233" t="s">
        <v>10</v>
      </c>
    </row>
    <row r="234" spans="1:17" ht="16" x14ac:dyDescent="0.2">
      <c r="A234">
        <v>19</v>
      </c>
      <c r="B234" t="s">
        <v>8</v>
      </c>
      <c r="C234" s="10" t="s">
        <v>7</v>
      </c>
      <c r="D234">
        <v>12</v>
      </c>
      <c r="H234" s="7">
        <v>1</v>
      </c>
      <c r="I234" t="s">
        <v>9</v>
      </c>
      <c r="J234">
        <v>0.42857142857142855</v>
      </c>
      <c r="K234">
        <v>35</v>
      </c>
      <c r="L234">
        <v>22.2</v>
      </c>
      <c r="M234">
        <v>74</v>
      </c>
      <c r="N234">
        <v>0</v>
      </c>
      <c r="O234">
        <v>18.0957052176438</v>
      </c>
      <c r="P234">
        <v>0.30294906166219798</v>
      </c>
      <c r="Q234" t="s">
        <v>10</v>
      </c>
    </row>
    <row r="235" spans="1:17" ht="16" x14ac:dyDescent="0.2">
      <c r="A235">
        <v>19</v>
      </c>
      <c r="B235" t="s">
        <v>8</v>
      </c>
      <c r="C235" s="10" t="s">
        <v>7</v>
      </c>
      <c r="D235">
        <v>12</v>
      </c>
      <c r="H235" s="7">
        <v>1</v>
      </c>
      <c r="I235" t="s">
        <v>9</v>
      </c>
      <c r="J235">
        <v>0.42857142857142855</v>
      </c>
      <c r="K235">
        <v>35</v>
      </c>
      <c r="L235">
        <v>22.2</v>
      </c>
      <c r="M235">
        <v>74</v>
      </c>
      <c r="N235">
        <v>0</v>
      </c>
      <c r="O235">
        <v>20.935337787322698</v>
      </c>
      <c r="P235">
        <v>0.335120643431635</v>
      </c>
      <c r="Q235" t="s">
        <v>10</v>
      </c>
    </row>
    <row r="236" spans="1:17" ht="16" x14ac:dyDescent="0.2">
      <c r="A236">
        <v>19</v>
      </c>
      <c r="B236" t="s">
        <v>8</v>
      </c>
      <c r="C236" s="10" t="s">
        <v>7</v>
      </c>
      <c r="D236">
        <v>12</v>
      </c>
      <c r="H236" s="7">
        <v>1</v>
      </c>
      <c r="I236" t="s">
        <v>9</v>
      </c>
      <c r="J236">
        <v>0.42857142857142855</v>
      </c>
      <c r="K236">
        <v>35</v>
      </c>
      <c r="L236">
        <v>22.2</v>
      </c>
      <c r="M236">
        <v>74</v>
      </c>
      <c r="N236">
        <v>0</v>
      </c>
      <c r="O236">
        <v>24.906785270406001</v>
      </c>
      <c r="P236">
        <v>0.43699731903485201</v>
      </c>
      <c r="Q236" t="s">
        <v>10</v>
      </c>
    </row>
    <row r="237" spans="1:17" ht="16" x14ac:dyDescent="0.2">
      <c r="A237">
        <v>19</v>
      </c>
      <c r="B237" t="s">
        <v>8</v>
      </c>
      <c r="C237" s="10" t="s">
        <v>7</v>
      </c>
      <c r="D237">
        <v>12</v>
      </c>
      <c r="H237" s="7">
        <v>1</v>
      </c>
      <c r="I237" t="s">
        <v>9</v>
      </c>
      <c r="J237">
        <v>0.42857142857142855</v>
      </c>
      <c r="K237">
        <v>35</v>
      </c>
      <c r="L237">
        <v>22.2</v>
      </c>
      <c r="M237">
        <v>74</v>
      </c>
      <c r="N237">
        <v>0</v>
      </c>
      <c r="O237">
        <v>27.884323258682102</v>
      </c>
      <c r="P237">
        <v>0.52815013404825695</v>
      </c>
      <c r="Q237" t="s">
        <v>10</v>
      </c>
    </row>
    <row r="238" spans="1:17" ht="16" x14ac:dyDescent="0.2">
      <c r="A238">
        <v>19</v>
      </c>
      <c r="B238" t="s">
        <v>8</v>
      </c>
      <c r="C238" s="10" t="s">
        <v>7</v>
      </c>
      <c r="D238">
        <v>12</v>
      </c>
      <c r="H238" s="7">
        <v>1</v>
      </c>
      <c r="I238" t="s">
        <v>9</v>
      </c>
      <c r="J238">
        <v>0.42857142857142855</v>
      </c>
      <c r="K238">
        <v>35</v>
      </c>
      <c r="L238">
        <v>22.2</v>
      </c>
      <c r="M238">
        <v>74</v>
      </c>
      <c r="N238">
        <v>0</v>
      </c>
      <c r="O238">
        <v>31.923580588478998</v>
      </c>
      <c r="P238">
        <v>0.67560321715817695</v>
      </c>
      <c r="Q238" t="s">
        <v>10</v>
      </c>
    </row>
    <row r="239" spans="1:17" ht="16" x14ac:dyDescent="0.2">
      <c r="A239">
        <v>19</v>
      </c>
      <c r="B239" t="s">
        <v>8</v>
      </c>
      <c r="C239" s="10" t="s">
        <v>7</v>
      </c>
      <c r="D239">
        <v>12</v>
      </c>
      <c r="H239" s="7">
        <v>1</v>
      </c>
      <c r="I239" t="s">
        <v>9</v>
      </c>
      <c r="J239">
        <v>0.42857142857142855</v>
      </c>
      <c r="K239">
        <v>35</v>
      </c>
      <c r="L239">
        <v>22.2</v>
      </c>
      <c r="M239">
        <v>74</v>
      </c>
      <c r="N239">
        <v>0</v>
      </c>
      <c r="O239">
        <v>35.892742346392097</v>
      </c>
      <c r="P239">
        <v>0.80965147453083097</v>
      </c>
      <c r="Q239" t="s">
        <v>10</v>
      </c>
    </row>
    <row r="240" spans="1:17" ht="16" x14ac:dyDescent="0.2">
      <c r="A240">
        <v>19</v>
      </c>
      <c r="B240" t="s">
        <v>8</v>
      </c>
      <c r="C240" s="10" t="s">
        <v>7</v>
      </c>
      <c r="D240">
        <v>12</v>
      </c>
      <c r="H240" s="7">
        <v>1</v>
      </c>
      <c r="I240" t="s">
        <v>9</v>
      </c>
      <c r="J240">
        <v>0.42857142857142855</v>
      </c>
      <c r="K240">
        <v>35</v>
      </c>
      <c r="L240">
        <v>22.2</v>
      </c>
      <c r="M240">
        <v>74</v>
      </c>
      <c r="N240">
        <v>0</v>
      </c>
      <c r="O240">
        <v>39.935999695236603</v>
      </c>
      <c r="P240">
        <v>0.90080428954423597</v>
      </c>
      <c r="Q240" t="s">
        <v>10</v>
      </c>
    </row>
    <row r="241" spans="1:17" ht="16" x14ac:dyDescent="0.2">
      <c r="A241">
        <v>20</v>
      </c>
      <c r="B241" s="9" t="s">
        <v>12</v>
      </c>
      <c r="C241" s="10" t="s">
        <v>11</v>
      </c>
      <c r="D241">
        <f>(24+38)/2</f>
        <v>31</v>
      </c>
      <c r="H241" s="7">
        <v>1</v>
      </c>
      <c r="I241" t="s">
        <v>9</v>
      </c>
      <c r="J241">
        <f>10/(100-10)</f>
        <v>0.1111111111111111</v>
      </c>
      <c r="K241">
        <f>(20+50)/2</f>
        <v>35</v>
      </c>
      <c r="L241">
        <v>7.8</v>
      </c>
      <c r="M241">
        <v>78.2</v>
      </c>
      <c r="N241">
        <v>0</v>
      </c>
      <c r="O241">
        <v>0</v>
      </c>
      <c r="P241">
        <v>0</v>
      </c>
      <c r="Q241" t="s">
        <v>10</v>
      </c>
    </row>
    <row r="242" spans="1:17" ht="16" x14ac:dyDescent="0.2">
      <c r="A242">
        <v>20</v>
      </c>
      <c r="B242" s="9" t="s">
        <v>12</v>
      </c>
      <c r="C242" s="10" t="s">
        <v>11</v>
      </c>
      <c r="D242">
        <v>31</v>
      </c>
      <c r="H242" s="7">
        <v>1</v>
      </c>
      <c r="I242" t="s">
        <v>9</v>
      </c>
      <c r="J242">
        <v>0.1111111111111111</v>
      </c>
      <c r="K242">
        <v>35</v>
      </c>
      <c r="L242">
        <v>7.8</v>
      </c>
      <c r="M242">
        <v>78.2</v>
      </c>
      <c r="N242">
        <v>0</v>
      </c>
      <c r="O242">
        <v>0.98137044494103498</v>
      </c>
      <c r="P242">
        <v>4.3138925149898998E-2</v>
      </c>
      <c r="Q242" t="s">
        <v>10</v>
      </c>
    </row>
    <row r="243" spans="1:17" ht="16" x14ac:dyDescent="0.2">
      <c r="A243">
        <v>20</v>
      </c>
      <c r="B243" s="9" t="s">
        <v>12</v>
      </c>
      <c r="C243" s="10" t="s">
        <v>11</v>
      </c>
      <c r="D243">
        <v>31</v>
      </c>
      <c r="H243" s="7">
        <v>1</v>
      </c>
      <c r="I243" t="s">
        <v>9</v>
      </c>
      <c r="J243">
        <v>0.1111111111111111</v>
      </c>
      <c r="K243">
        <v>35</v>
      </c>
      <c r="L243">
        <v>7.8</v>
      </c>
      <c r="M243">
        <v>78.2</v>
      </c>
      <c r="N243">
        <v>0</v>
      </c>
      <c r="O243">
        <v>1.9610814877093601</v>
      </c>
      <c r="P243">
        <v>5.7454034559815702E-2</v>
      </c>
      <c r="Q243" t="s">
        <v>10</v>
      </c>
    </row>
    <row r="244" spans="1:17" ht="16" x14ac:dyDescent="0.2">
      <c r="A244">
        <v>20</v>
      </c>
      <c r="B244" s="9" t="s">
        <v>12</v>
      </c>
      <c r="C244" s="10" t="s">
        <v>11</v>
      </c>
      <c r="D244">
        <v>31</v>
      </c>
      <c r="H244" s="7">
        <v>1</v>
      </c>
      <c r="I244" t="s">
        <v>9</v>
      </c>
      <c r="J244">
        <v>0.1111111111111111</v>
      </c>
      <c r="K244">
        <v>35</v>
      </c>
      <c r="L244">
        <v>7.8</v>
      </c>
      <c r="M244">
        <v>78.2</v>
      </c>
      <c r="N244">
        <v>0</v>
      </c>
      <c r="O244">
        <v>3.0571166227846902</v>
      </c>
      <c r="P244">
        <v>9.1930880368165699E-2</v>
      </c>
      <c r="Q244" t="s">
        <v>10</v>
      </c>
    </row>
    <row r="245" spans="1:17" ht="16" x14ac:dyDescent="0.2">
      <c r="A245">
        <v>20</v>
      </c>
      <c r="B245" s="9" t="s">
        <v>12</v>
      </c>
      <c r="C245" s="10" t="s">
        <v>11</v>
      </c>
      <c r="D245">
        <v>31</v>
      </c>
      <c r="H245" s="7">
        <v>1</v>
      </c>
      <c r="I245" t="s">
        <v>9</v>
      </c>
      <c r="J245">
        <v>0.1111111111111111</v>
      </c>
      <c r="K245">
        <v>35</v>
      </c>
      <c r="L245">
        <v>7.8</v>
      </c>
      <c r="M245">
        <v>78.2</v>
      </c>
      <c r="N245">
        <v>0</v>
      </c>
      <c r="O245">
        <v>4.9002146160143303</v>
      </c>
      <c r="P245">
        <v>0.100399362789565</v>
      </c>
      <c r="Q245" t="s">
        <v>10</v>
      </c>
    </row>
    <row r="246" spans="1:17" ht="16" x14ac:dyDescent="0.2">
      <c r="A246">
        <v>20</v>
      </c>
      <c r="B246" s="9" t="s">
        <v>12</v>
      </c>
      <c r="C246" s="10" t="s">
        <v>11</v>
      </c>
      <c r="D246">
        <v>31</v>
      </c>
      <c r="H246" s="7">
        <v>1</v>
      </c>
      <c r="I246" t="s">
        <v>9</v>
      </c>
      <c r="J246">
        <v>0.1111111111111111</v>
      </c>
      <c r="K246">
        <v>35</v>
      </c>
      <c r="L246">
        <v>7.8</v>
      </c>
      <c r="M246">
        <v>78.2</v>
      </c>
      <c r="N246">
        <v>0</v>
      </c>
      <c r="O246">
        <v>6.97695643516162</v>
      </c>
      <c r="P246">
        <v>0.166482288647476</v>
      </c>
      <c r="Q246" t="s">
        <v>10</v>
      </c>
    </row>
    <row r="247" spans="1:17" ht="16" x14ac:dyDescent="0.2">
      <c r="A247">
        <v>20</v>
      </c>
      <c r="B247" s="9" t="s">
        <v>12</v>
      </c>
      <c r="C247" s="10" t="s">
        <v>11</v>
      </c>
      <c r="D247">
        <v>31</v>
      </c>
      <c r="H247" s="7">
        <v>1</v>
      </c>
      <c r="I247" t="s">
        <v>9</v>
      </c>
      <c r="J247">
        <v>0.1111111111111111</v>
      </c>
      <c r="K247">
        <v>35</v>
      </c>
      <c r="L247">
        <v>7.8</v>
      </c>
      <c r="M247">
        <v>78.2</v>
      </c>
      <c r="N247">
        <v>0</v>
      </c>
      <c r="O247">
        <v>10.038885324247101</v>
      </c>
      <c r="P247">
        <v>0.34198066243334702</v>
      </c>
      <c r="Q247" t="s">
        <v>10</v>
      </c>
    </row>
    <row r="248" spans="1:17" ht="16" x14ac:dyDescent="0.2">
      <c r="A248">
        <v>20</v>
      </c>
      <c r="B248" s="9" t="s">
        <v>12</v>
      </c>
      <c r="C248" s="10" t="s">
        <v>11</v>
      </c>
      <c r="D248">
        <v>31</v>
      </c>
      <c r="H248" s="7">
        <v>1</v>
      </c>
      <c r="I248" t="s">
        <v>9</v>
      </c>
      <c r="J248">
        <v>0.1111111111111111</v>
      </c>
      <c r="K248">
        <v>35</v>
      </c>
      <c r="L248">
        <v>7.8</v>
      </c>
      <c r="M248">
        <v>78.2</v>
      </c>
      <c r="N248">
        <v>0</v>
      </c>
      <c r="O248">
        <v>12.0114166869482</v>
      </c>
      <c r="P248">
        <v>0.59827532800849603</v>
      </c>
      <c r="Q248" t="s">
        <v>10</v>
      </c>
    </row>
    <row r="249" spans="1:17" ht="16" x14ac:dyDescent="0.2">
      <c r="A249">
        <v>20</v>
      </c>
      <c r="B249" s="9" t="s">
        <v>12</v>
      </c>
      <c r="C249" s="10" t="s">
        <v>11</v>
      </c>
      <c r="D249">
        <v>31</v>
      </c>
      <c r="H249" s="7">
        <v>1</v>
      </c>
      <c r="I249" t="s">
        <v>9</v>
      </c>
      <c r="J249">
        <v>0.1111111111111111</v>
      </c>
      <c r="K249">
        <v>35</v>
      </c>
      <c r="L249">
        <v>7.8</v>
      </c>
      <c r="M249">
        <v>78.2</v>
      </c>
      <c r="N249">
        <v>0</v>
      </c>
      <c r="O249">
        <v>15.0170918423789</v>
      </c>
      <c r="P249">
        <v>0.79683386065446804</v>
      </c>
      <c r="Q249" t="s">
        <v>10</v>
      </c>
    </row>
    <row r="250" spans="1:17" ht="16" x14ac:dyDescent="0.2">
      <c r="A250">
        <v>20</v>
      </c>
      <c r="B250" s="9" t="s">
        <v>12</v>
      </c>
      <c r="C250" s="10" t="s">
        <v>11</v>
      </c>
      <c r="D250">
        <v>31</v>
      </c>
      <c r="H250" s="7">
        <v>1</v>
      </c>
      <c r="I250" t="s">
        <v>9</v>
      </c>
      <c r="J250">
        <v>0.1111111111111111</v>
      </c>
      <c r="K250">
        <v>35</v>
      </c>
      <c r="L250">
        <v>7.8</v>
      </c>
      <c r="M250">
        <v>78.2</v>
      </c>
      <c r="N250">
        <v>0</v>
      </c>
      <c r="O250">
        <v>18.076365687988101</v>
      </c>
      <c r="P250">
        <v>0.92622297940128695</v>
      </c>
      <c r="Q250" t="s">
        <v>10</v>
      </c>
    </row>
    <row r="251" spans="1:17" ht="16" x14ac:dyDescent="0.2">
      <c r="A251">
        <v>20</v>
      </c>
      <c r="B251" s="9" t="s">
        <v>12</v>
      </c>
      <c r="C251" s="10" t="s">
        <v>11</v>
      </c>
      <c r="D251">
        <v>31</v>
      </c>
      <c r="H251" s="7">
        <v>1</v>
      </c>
      <c r="I251" t="s">
        <v>9</v>
      </c>
      <c r="J251">
        <v>0.1111111111111111</v>
      </c>
      <c r="K251">
        <v>35</v>
      </c>
      <c r="L251">
        <v>7.8</v>
      </c>
      <c r="M251">
        <v>78.2</v>
      </c>
      <c r="N251">
        <v>0</v>
      </c>
      <c r="O251">
        <v>21.014005354337598</v>
      </c>
      <c r="P251">
        <v>0.94323185167157098</v>
      </c>
      <c r="Q251" t="s">
        <v>10</v>
      </c>
    </row>
    <row r="252" spans="1:17" ht="16" x14ac:dyDescent="0.2">
      <c r="A252">
        <v>20</v>
      </c>
      <c r="B252" s="9" t="s">
        <v>12</v>
      </c>
      <c r="C252" s="10" t="s">
        <v>11</v>
      </c>
      <c r="D252">
        <v>31</v>
      </c>
      <c r="H252" s="7">
        <v>1</v>
      </c>
      <c r="I252" t="s">
        <v>9</v>
      </c>
      <c r="J252">
        <v>0.1111111111111111</v>
      </c>
      <c r="K252">
        <v>35</v>
      </c>
      <c r="L252">
        <v>7.8</v>
      </c>
      <c r="M252">
        <v>78.2</v>
      </c>
      <c r="N252">
        <v>0</v>
      </c>
      <c r="O252">
        <v>26.082151470230301</v>
      </c>
      <c r="P252">
        <v>0.960036064340553</v>
      </c>
      <c r="Q252" t="s">
        <v>10</v>
      </c>
    </row>
    <row r="253" spans="1:17" ht="16" x14ac:dyDescent="0.2">
      <c r="A253">
        <v>20</v>
      </c>
      <c r="B253" s="9" t="s">
        <v>12</v>
      </c>
      <c r="C253" s="10" t="s">
        <v>11</v>
      </c>
      <c r="D253">
        <v>31</v>
      </c>
      <c r="H253" s="7">
        <v>1</v>
      </c>
      <c r="I253" t="s">
        <v>9</v>
      </c>
      <c r="J253">
        <v>0.1111111111111111</v>
      </c>
      <c r="K253">
        <v>35</v>
      </c>
      <c r="L253">
        <v>7.8</v>
      </c>
      <c r="M253">
        <v>78.2</v>
      </c>
      <c r="N253">
        <v>0</v>
      </c>
      <c r="O253">
        <v>30.056253733654799</v>
      </c>
      <c r="P253">
        <v>0.97694537248047397</v>
      </c>
      <c r="Q253" t="s">
        <v>10</v>
      </c>
    </row>
    <row r="254" spans="1:17" ht="16" x14ac:dyDescent="0.2">
      <c r="A254">
        <v>21</v>
      </c>
      <c r="B254" s="5" t="s">
        <v>14</v>
      </c>
      <c r="C254" s="5" t="s">
        <v>13</v>
      </c>
      <c r="D254">
        <f>(4+15)/2</f>
        <v>9.5</v>
      </c>
      <c r="H254" s="7">
        <v>3</v>
      </c>
      <c r="I254" t="s">
        <v>9</v>
      </c>
      <c r="J254">
        <v>4.99790004199916E-2</v>
      </c>
      <c r="K254">
        <v>24.4</v>
      </c>
      <c r="L254">
        <v>2.2999999999999998</v>
      </c>
      <c r="M254">
        <v>48.36</v>
      </c>
      <c r="N254">
        <v>0</v>
      </c>
      <c r="O254">
        <v>0</v>
      </c>
      <c r="P254">
        <v>0</v>
      </c>
      <c r="Q254" t="s">
        <v>15</v>
      </c>
    </row>
    <row r="255" spans="1:17" ht="16" x14ac:dyDescent="0.2">
      <c r="A255">
        <v>21</v>
      </c>
      <c r="B255" s="5" t="s">
        <v>14</v>
      </c>
      <c r="C255" s="5" t="s">
        <v>13</v>
      </c>
      <c r="D255">
        <v>9.5</v>
      </c>
      <c r="H255" s="7">
        <v>3</v>
      </c>
      <c r="I255" t="s">
        <v>9</v>
      </c>
      <c r="J255">
        <v>4.99790004199916E-2</v>
      </c>
      <c r="K255">
        <v>24.4</v>
      </c>
      <c r="L255">
        <v>2.2999999999999998</v>
      </c>
      <c r="M255">
        <v>48.36</v>
      </c>
      <c r="N255">
        <v>0</v>
      </c>
      <c r="O255">
        <v>0.48128342245989297</v>
      </c>
      <c r="P255">
        <v>0.12290886213503301</v>
      </c>
      <c r="Q255" t="s">
        <v>15</v>
      </c>
    </row>
    <row r="256" spans="1:17" ht="16" x14ac:dyDescent="0.2">
      <c r="A256">
        <v>21</v>
      </c>
      <c r="B256" s="5" t="s">
        <v>14</v>
      </c>
      <c r="C256" s="5" t="s">
        <v>13</v>
      </c>
      <c r="D256">
        <v>9.5</v>
      </c>
      <c r="H256" s="7">
        <v>3</v>
      </c>
      <c r="I256" t="s">
        <v>9</v>
      </c>
      <c r="J256">
        <v>4.99790004199916E-2</v>
      </c>
      <c r="K256">
        <v>24.4</v>
      </c>
      <c r="L256">
        <v>2.2999999999999998</v>
      </c>
      <c r="M256">
        <v>48.36</v>
      </c>
      <c r="N256">
        <v>0</v>
      </c>
      <c r="O256">
        <v>0.989304812834224</v>
      </c>
      <c r="P256">
        <v>0.19768461589788999</v>
      </c>
      <c r="Q256" t="s">
        <v>15</v>
      </c>
    </row>
    <row r="257" spans="1:17" ht="16" x14ac:dyDescent="0.2">
      <c r="A257">
        <v>21</v>
      </c>
      <c r="B257" s="5" t="s">
        <v>14</v>
      </c>
      <c r="C257" s="5" t="s">
        <v>13</v>
      </c>
      <c r="D257">
        <v>9.5</v>
      </c>
      <c r="H257" s="7">
        <v>3</v>
      </c>
      <c r="I257" t="s">
        <v>9</v>
      </c>
      <c r="J257">
        <v>4.99790004199916E-2</v>
      </c>
      <c r="K257">
        <v>24.4</v>
      </c>
      <c r="L257">
        <v>2.2999999999999998</v>
      </c>
      <c r="M257">
        <v>48.36</v>
      </c>
      <c r="N257">
        <v>0</v>
      </c>
      <c r="O257">
        <v>1.97860962566844</v>
      </c>
      <c r="P257">
        <v>0.34456709275834702</v>
      </c>
      <c r="Q257" t="s">
        <v>15</v>
      </c>
    </row>
    <row r="258" spans="1:17" ht="16" x14ac:dyDescent="0.2">
      <c r="A258">
        <v>21</v>
      </c>
      <c r="B258" s="5" t="s">
        <v>14</v>
      </c>
      <c r="C258" s="5" t="s">
        <v>13</v>
      </c>
      <c r="D258">
        <v>9.5</v>
      </c>
      <c r="H258" s="7">
        <v>3</v>
      </c>
      <c r="I258" t="s">
        <v>9</v>
      </c>
      <c r="J258">
        <v>4.99790004199916E-2</v>
      </c>
      <c r="K258">
        <v>24.4</v>
      </c>
      <c r="L258">
        <v>2.2999999999999998</v>
      </c>
      <c r="M258">
        <v>48.36</v>
      </c>
      <c r="N258">
        <v>0</v>
      </c>
      <c r="O258">
        <v>2.9946524064171101</v>
      </c>
      <c r="P258">
        <v>0.50213999065839199</v>
      </c>
      <c r="Q258" t="s">
        <v>15</v>
      </c>
    </row>
    <row r="259" spans="1:17" ht="16" x14ac:dyDescent="0.2">
      <c r="A259">
        <v>21</v>
      </c>
      <c r="B259" s="5" t="s">
        <v>14</v>
      </c>
      <c r="C259" s="5" t="s">
        <v>13</v>
      </c>
      <c r="D259">
        <v>9.5</v>
      </c>
      <c r="H259" s="7">
        <v>3</v>
      </c>
      <c r="I259" t="s">
        <v>9</v>
      </c>
      <c r="J259">
        <v>4.99790004199916E-2</v>
      </c>
      <c r="K259">
        <v>24.4</v>
      </c>
      <c r="L259">
        <v>2.2999999999999998</v>
      </c>
      <c r="M259">
        <v>48.36</v>
      </c>
      <c r="N259">
        <v>0</v>
      </c>
      <c r="O259">
        <v>3.9839572192513302</v>
      </c>
      <c r="P259">
        <v>0.61961070281296704</v>
      </c>
      <c r="Q259" t="s">
        <v>15</v>
      </c>
    </row>
    <row r="260" spans="1:17" ht="16" x14ac:dyDescent="0.2">
      <c r="A260">
        <v>21</v>
      </c>
      <c r="B260" s="5" t="s">
        <v>14</v>
      </c>
      <c r="C260" s="5" t="s">
        <v>13</v>
      </c>
      <c r="D260">
        <v>9.5</v>
      </c>
      <c r="H260" s="7">
        <v>3</v>
      </c>
      <c r="I260" t="s">
        <v>9</v>
      </c>
      <c r="J260">
        <v>4.99790004199916E-2</v>
      </c>
      <c r="K260">
        <v>24.4</v>
      </c>
      <c r="L260">
        <v>2.2999999999999998</v>
      </c>
      <c r="M260">
        <v>48.36</v>
      </c>
      <c r="N260">
        <v>0</v>
      </c>
      <c r="O260">
        <v>5</v>
      </c>
      <c r="P260">
        <v>0.68894830659536499</v>
      </c>
      <c r="Q260" t="s">
        <v>15</v>
      </c>
    </row>
    <row r="261" spans="1:17" ht="16" x14ac:dyDescent="0.2">
      <c r="A261">
        <v>21</v>
      </c>
      <c r="B261" s="5" t="s">
        <v>14</v>
      </c>
      <c r="C261" s="5" t="s">
        <v>13</v>
      </c>
      <c r="D261">
        <v>9.5</v>
      </c>
      <c r="H261" s="7">
        <v>3</v>
      </c>
      <c r="I261" t="s">
        <v>9</v>
      </c>
      <c r="J261">
        <v>4.99790004199916E-2</v>
      </c>
      <c r="K261">
        <v>24.4</v>
      </c>
      <c r="L261">
        <v>2.2999999999999998</v>
      </c>
      <c r="M261">
        <v>48.36</v>
      </c>
      <c r="N261">
        <v>0</v>
      </c>
      <c r="O261">
        <v>5.9893048128342201</v>
      </c>
      <c r="P261">
        <v>0.73422650538095602</v>
      </c>
      <c r="Q261" t="s">
        <v>15</v>
      </c>
    </row>
    <row r="262" spans="1:17" ht="16" x14ac:dyDescent="0.2">
      <c r="A262">
        <v>21</v>
      </c>
      <c r="B262" s="5" t="s">
        <v>14</v>
      </c>
      <c r="C262" s="5" t="s">
        <v>13</v>
      </c>
      <c r="D262">
        <v>9.5</v>
      </c>
      <c r="H262" s="7">
        <v>3</v>
      </c>
      <c r="I262" t="s">
        <v>9</v>
      </c>
      <c r="J262">
        <v>4.99790004199916E-2</v>
      </c>
      <c r="K262">
        <v>24.4</v>
      </c>
      <c r="L262">
        <v>2.2999999999999998</v>
      </c>
      <c r="M262">
        <v>48.36</v>
      </c>
      <c r="N262">
        <v>0</v>
      </c>
      <c r="O262">
        <v>6.9786096256684402</v>
      </c>
      <c r="P262">
        <v>0.76613572020932796</v>
      </c>
      <c r="Q262" t="s">
        <v>15</v>
      </c>
    </row>
    <row r="263" spans="1:17" ht="16" x14ac:dyDescent="0.2">
      <c r="A263">
        <v>21</v>
      </c>
      <c r="B263" s="5" t="s">
        <v>14</v>
      </c>
      <c r="C263" s="5" t="s">
        <v>13</v>
      </c>
      <c r="D263">
        <v>9.5</v>
      </c>
      <c r="H263" s="7">
        <v>3</v>
      </c>
      <c r="I263" t="s">
        <v>9</v>
      </c>
      <c r="J263">
        <v>4.99790004199916E-2</v>
      </c>
      <c r="K263">
        <v>24.4</v>
      </c>
      <c r="L263">
        <v>2.2999999999999998</v>
      </c>
      <c r="M263">
        <v>48.36</v>
      </c>
      <c r="N263">
        <v>0</v>
      </c>
      <c r="O263">
        <v>7.9946524064171101</v>
      </c>
      <c r="P263">
        <v>0.78199738816284803</v>
      </c>
      <c r="Q263" t="s">
        <v>15</v>
      </c>
    </row>
    <row r="264" spans="1:17" ht="16" x14ac:dyDescent="0.2">
      <c r="A264">
        <v>21</v>
      </c>
      <c r="B264" s="5" t="s">
        <v>14</v>
      </c>
      <c r="C264" s="5" t="s">
        <v>13</v>
      </c>
      <c r="D264">
        <v>9.5</v>
      </c>
      <c r="H264" s="7">
        <v>3</v>
      </c>
      <c r="I264" t="s">
        <v>9</v>
      </c>
      <c r="J264">
        <v>4.99790004199916E-2</v>
      </c>
      <c r="K264">
        <v>24.4</v>
      </c>
      <c r="L264">
        <v>2.2999999999999998</v>
      </c>
      <c r="M264">
        <v>48.36</v>
      </c>
      <c r="N264">
        <v>0</v>
      </c>
      <c r="O264">
        <v>8.9839572192513302</v>
      </c>
      <c r="P264">
        <v>0.789842431868226</v>
      </c>
      <c r="Q264" t="s">
        <v>15</v>
      </c>
    </row>
    <row r="265" spans="1:17" ht="16" x14ac:dyDescent="0.2">
      <c r="A265">
        <v>21</v>
      </c>
      <c r="B265" s="5" t="s">
        <v>14</v>
      </c>
      <c r="C265" s="5" t="s">
        <v>13</v>
      </c>
      <c r="D265">
        <v>9.5</v>
      </c>
      <c r="H265" s="7">
        <v>3</v>
      </c>
      <c r="I265" t="s">
        <v>9</v>
      </c>
      <c r="J265">
        <v>4.99790004199916E-2</v>
      </c>
      <c r="K265">
        <v>24.4</v>
      </c>
      <c r="L265">
        <v>2.2999999999999998</v>
      </c>
      <c r="M265">
        <v>48.36</v>
      </c>
      <c r="N265">
        <v>0</v>
      </c>
      <c r="O265">
        <v>9.9732620320855592</v>
      </c>
      <c r="P265">
        <v>0.79501367878215901</v>
      </c>
      <c r="Q265" t="s">
        <v>15</v>
      </c>
    </row>
    <row r="266" spans="1:17" ht="16" x14ac:dyDescent="0.2">
      <c r="A266">
        <v>21</v>
      </c>
      <c r="B266" s="5" t="s">
        <v>14</v>
      </c>
      <c r="C266" s="5" t="s">
        <v>13</v>
      </c>
      <c r="D266">
        <v>9.5</v>
      </c>
      <c r="H266" s="7">
        <v>3</v>
      </c>
      <c r="I266" t="s">
        <v>9</v>
      </c>
      <c r="J266">
        <v>4.99790004199916E-2</v>
      </c>
      <c r="K266">
        <v>24.4</v>
      </c>
      <c r="L266">
        <v>2.2999999999999998</v>
      </c>
      <c r="M266">
        <v>48.36</v>
      </c>
      <c r="N266">
        <v>0</v>
      </c>
      <c r="O266">
        <v>10.989304812834201</v>
      </c>
      <c r="P266">
        <v>0.79750636277845999</v>
      </c>
      <c r="Q266" t="s">
        <v>15</v>
      </c>
    </row>
    <row r="267" spans="1:17" ht="16" x14ac:dyDescent="0.2">
      <c r="A267">
        <v>21</v>
      </c>
      <c r="B267" s="5" t="s">
        <v>14</v>
      </c>
      <c r="C267" s="5" t="s">
        <v>13</v>
      </c>
      <c r="D267">
        <v>9.5</v>
      </c>
      <c r="H267" s="7">
        <v>3</v>
      </c>
      <c r="I267" t="s">
        <v>9</v>
      </c>
      <c r="J267">
        <v>4.99790004199916E-2</v>
      </c>
      <c r="K267">
        <v>24.4</v>
      </c>
      <c r="L267">
        <v>2.2999999999999998</v>
      </c>
      <c r="M267">
        <v>48.36</v>
      </c>
      <c r="N267">
        <v>0</v>
      </c>
      <c r="O267">
        <v>11.978609625668399</v>
      </c>
      <c r="P267">
        <v>0.80000381290095002</v>
      </c>
      <c r="Q267" t="s">
        <v>15</v>
      </c>
    </row>
    <row r="268" spans="1:17" ht="16" x14ac:dyDescent="0.2">
      <c r="A268">
        <v>21</v>
      </c>
      <c r="B268" s="5" t="s">
        <v>14</v>
      </c>
      <c r="C268" s="5" t="s">
        <v>13</v>
      </c>
      <c r="D268">
        <v>9.5</v>
      </c>
      <c r="H268" s="7">
        <v>3</v>
      </c>
      <c r="I268" t="s">
        <v>9</v>
      </c>
      <c r="J268">
        <v>4.99790004199916E-2</v>
      </c>
      <c r="K268">
        <v>24.4</v>
      </c>
      <c r="L268">
        <v>2.2999999999999998</v>
      </c>
      <c r="M268">
        <v>48.36</v>
      </c>
      <c r="N268">
        <v>0</v>
      </c>
      <c r="O268">
        <v>12.9679144385026</v>
      </c>
      <c r="P268">
        <v>0.79982746623199497</v>
      </c>
      <c r="Q268" t="s">
        <v>15</v>
      </c>
    </row>
    <row r="269" spans="1:17" ht="16" x14ac:dyDescent="0.2">
      <c r="A269">
        <v>21</v>
      </c>
      <c r="B269" s="5" t="s">
        <v>14</v>
      </c>
      <c r="C269" s="5" t="s">
        <v>13</v>
      </c>
      <c r="D269">
        <v>9.5</v>
      </c>
      <c r="H269" s="7">
        <v>3</v>
      </c>
      <c r="I269" t="s">
        <v>9</v>
      </c>
      <c r="J269">
        <v>4.99790004199916E-2</v>
      </c>
      <c r="K269">
        <v>24.4</v>
      </c>
      <c r="L269">
        <v>2.2999999999999998</v>
      </c>
      <c r="M269">
        <v>48.36</v>
      </c>
      <c r="N269">
        <v>0</v>
      </c>
      <c r="O269">
        <v>13.9839572192513</v>
      </c>
      <c r="P269">
        <v>0.79964635343685297</v>
      </c>
      <c r="Q269" t="s">
        <v>15</v>
      </c>
    </row>
    <row r="270" spans="1:17" ht="16" x14ac:dyDescent="0.2">
      <c r="A270">
        <v>21</v>
      </c>
      <c r="B270" s="5" t="s">
        <v>14</v>
      </c>
      <c r="C270" s="5" t="s">
        <v>13</v>
      </c>
      <c r="D270">
        <v>9.5</v>
      </c>
      <c r="H270" s="7">
        <v>3</v>
      </c>
      <c r="I270" t="s">
        <v>9</v>
      </c>
      <c r="J270">
        <v>4.99790004199916E-2</v>
      </c>
      <c r="K270">
        <v>24.4</v>
      </c>
      <c r="L270">
        <v>2.2999999999999998</v>
      </c>
      <c r="M270">
        <v>48.36</v>
      </c>
      <c r="N270">
        <v>0</v>
      </c>
      <c r="O270">
        <v>14.973262032085501</v>
      </c>
      <c r="P270">
        <v>0.79947000676789803</v>
      </c>
      <c r="Q270" t="s">
        <v>15</v>
      </c>
    </row>
    <row r="271" spans="1:17" ht="16" x14ac:dyDescent="0.2">
      <c r="A271">
        <v>22</v>
      </c>
      <c r="B271" s="5" t="s">
        <v>14</v>
      </c>
      <c r="C271" s="5" t="s">
        <v>13</v>
      </c>
      <c r="D271">
        <v>9.5</v>
      </c>
      <c r="H271" s="7">
        <v>3</v>
      </c>
      <c r="I271" t="s">
        <v>9</v>
      </c>
      <c r="J271">
        <v>4.99790004199916E-2</v>
      </c>
      <c r="K271">
        <v>23.5</v>
      </c>
      <c r="L271">
        <v>2.58</v>
      </c>
      <c r="M271">
        <v>54.29</v>
      </c>
      <c r="N271">
        <v>0</v>
      </c>
      <c r="O271" s="9">
        <v>0</v>
      </c>
      <c r="P271" s="9">
        <v>0</v>
      </c>
      <c r="Q271" t="s">
        <v>15</v>
      </c>
    </row>
    <row r="272" spans="1:17" ht="16" x14ac:dyDescent="0.2">
      <c r="A272">
        <v>22</v>
      </c>
      <c r="B272" s="5" t="s">
        <v>14</v>
      </c>
      <c r="C272" s="5" t="s">
        <v>13</v>
      </c>
      <c r="D272">
        <v>9.5</v>
      </c>
      <c r="H272" s="7">
        <v>3</v>
      </c>
      <c r="I272" t="s">
        <v>9</v>
      </c>
      <c r="J272">
        <v>4.99790004199916E-2</v>
      </c>
      <c r="K272">
        <v>23.5</v>
      </c>
      <c r="L272">
        <v>2.58</v>
      </c>
      <c r="M272">
        <v>54.29</v>
      </c>
      <c r="N272">
        <v>0</v>
      </c>
      <c r="O272" s="9">
        <v>0.49763033000000001</v>
      </c>
      <c r="P272" s="9">
        <v>5.04451E-2</v>
      </c>
      <c r="Q272" t="s">
        <v>15</v>
      </c>
    </row>
    <row r="273" spans="1:17" ht="16" x14ac:dyDescent="0.2">
      <c r="A273">
        <v>22</v>
      </c>
      <c r="B273" s="5" t="s">
        <v>14</v>
      </c>
      <c r="C273" s="5" t="s">
        <v>13</v>
      </c>
      <c r="D273">
        <v>9.5</v>
      </c>
      <c r="H273" s="7">
        <v>3</v>
      </c>
      <c r="I273" t="s">
        <v>9</v>
      </c>
      <c r="J273">
        <v>4.99790004199916E-2</v>
      </c>
      <c r="K273">
        <v>23.5</v>
      </c>
      <c r="L273">
        <v>2.58</v>
      </c>
      <c r="M273">
        <v>54.29</v>
      </c>
      <c r="N273">
        <v>0</v>
      </c>
      <c r="O273" s="9">
        <v>0.99526066000000002</v>
      </c>
      <c r="P273" s="9">
        <v>0.10267062</v>
      </c>
      <c r="Q273" t="s">
        <v>15</v>
      </c>
    </row>
    <row r="274" spans="1:17" ht="16" x14ac:dyDescent="0.2">
      <c r="A274">
        <v>22</v>
      </c>
      <c r="B274" s="5" t="s">
        <v>14</v>
      </c>
      <c r="C274" s="5" t="s">
        <v>13</v>
      </c>
      <c r="D274">
        <v>9.5</v>
      </c>
      <c r="H274" s="7">
        <v>3</v>
      </c>
      <c r="I274" t="s">
        <v>9</v>
      </c>
      <c r="J274">
        <v>4.99790004199916E-2</v>
      </c>
      <c r="K274">
        <v>23.5</v>
      </c>
      <c r="L274">
        <v>2.58</v>
      </c>
      <c r="M274">
        <v>54.29</v>
      </c>
      <c r="N274">
        <v>0</v>
      </c>
      <c r="O274" s="9">
        <v>1.99052133</v>
      </c>
      <c r="P274" s="9">
        <v>0.22611276</v>
      </c>
      <c r="Q274" t="s">
        <v>15</v>
      </c>
    </row>
    <row r="275" spans="1:17" ht="16" x14ac:dyDescent="0.2">
      <c r="A275">
        <v>22</v>
      </c>
      <c r="B275" s="5" t="s">
        <v>14</v>
      </c>
      <c r="C275" s="5" t="s">
        <v>13</v>
      </c>
      <c r="D275">
        <v>9.5</v>
      </c>
      <c r="H275" s="7">
        <v>3</v>
      </c>
      <c r="I275" t="s">
        <v>9</v>
      </c>
      <c r="J275">
        <v>4.99790004199916E-2</v>
      </c>
      <c r="K275">
        <v>23.5</v>
      </c>
      <c r="L275">
        <v>2.58</v>
      </c>
      <c r="M275">
        <v>54.29</v>
      </c>
      <c r="N275">
        <v>0</v>
      </c>
      <c r="O275" s="9">
        <v>2.98578199</v>
      </c>
      <c r="P275" s="9">
        <v>0.40652819000000001</v>
      </c>
      <c r="Q275" t="s">
        <v>15</v>
      </c>
    </row>
    <row r="276" spans="1:17" ht="16" x14ac:dyDescent="0.2">
      <c r="A276">
        <v>22</v>
      </c>
      <c r="B276" s="5" t="s">
        <v>14</v>
      </c>
      <c r="C276" s="5" t="s">
        <v>13</v>
      </c>
      <c r="D276">
        <v>9.5</v>
      </c>
      <c r="H276" s="7">
        <v>3</v>
      </c>
      <c r="I276" t="s">
        <v>9</v>
      </c>
      <c r="J276">
        <v>4.99790004199916E-2</v>
      </c>
      <c r="K276">
        <v>23.5</v>
      </c>
      <c r="L276">
        <v>2.58</v>
      </c>
      <c r="M276">
        <v>54.29</v>
      </c>
      <c r="N276">
        <v>0</v>
      </c>
      <c r="O276" s="9">
        <v>4.0047393400000004</v>
      </c>
      <c r="P276" s="9">
        <v>0.55370920000000001</v>
      </c>
      <c r="Q276" t="s">
        <v>15</v>
      </c>
    </row>
    <row r="277" spans="1:17" ht="16" x14ac:dyDescent="0.2">
      <c r="A277">
        <v>22</v>
      </c>
      <c r="B277" s="5" t="s">
        <v>14</v>
      </c>
      <c r="C277" s="5" t="s">
        <v>13</v>
      </c>
      <c r="D277">
        <v>9.5</v>
      </c>
      <c r="H277" s="7">
        <v>3</v>
      </c>
      <c r="I277" t="s">
        <v>9</v>
      </c>
      <c r="J277">
        <v>4.99790004199916E-2</v>
      </c>
      <c r="K277">
        <v>23.5</v>
      </c>
      <c r="L277">
        <v>2.58</v>
      </c>
      <c r="M277">
        <v>54.29</v>
      </c>
      <c r="N277">
        <v>0</v>
      </c>
      <c r="O277" s="9">
        <v>5</v>
      </c>
      <c r="P277" s="9">
        <v>0.64629080000000005</v>
      </c>
      <c r="Q277" t="s">
        <v>15</v>
      </c>
    </row>
    <row r="278" spans="1:17" ht="16" x14ac:dyDescent="0.2">
      <c r="A278">
        <v>22</v>
      </c>
      <c r="B278" s="5" t="s">
        <v>14</v>
      </c>
      <c r="C278" s="5" t="s">
        <v>13</v>
      </c>
      <c r="D278">
        <v>9.5</v>
      </c>
      <c r="H278" s="7">
        <v>3</v>
      </c>
      <c r="I278" t="s">
        <v>9</v>
      </c>
      <c r="J278">
        <v>4.99790004199916E-2</v>
      </c>
      <c r="K278">
        <v>23.5</v>
      </c>
      <c r="L278">
        <v>2.58</v>
      </c>
      <c r="M278">
        <v>54.29</v>
      </c>
      <c r="N278">
        <v>0</v>
      </c>
      <c r="O278" s="9">
        <v>5.9952606599999996</v>
      </c>
      <c r="P278" s="9">
        <v>0.71038575999999998</v>
      </c>
      <c r="Q278" t="s">
        <v>15</v>
      </c>
    </row>
    <row r="279" spans="1:17" ht="16" x14ac:dyDescent="0.2">
      <c r="A279">
        <v>22</v>
      </c>
      <c r="B279" s="5" t="s">
        <v>14</v>
      </c>
      <c r="C279" s="5" t="s">
        <v>13</v>
      </c>
      <c r="D279">
        <v>9.5</v>
      </c>
      <c r="H279" s="7">
        <v>3</v>
      </c>
      <c r="I279" t="s">
        <v>9</v>
      </c>
      <c r="J279">
        <v>4.99790004199916E-2</v>
      </c>
      <c r="K279">
        <v>23.5</v>
      </c>
      <c r="L279">
        <v>2.58</v>
      </c>
      <c r="M279">
        <v>54.29</v>
      </c>
      <c r="N279">
        <v>0</v>
      </c>
      <c r="O279" s="9">
        <v>6.99052133</v>
      </c>
      <c r="P279" s="9">
        <v>0.74836795</v>
      </c>
      <c r="Q279" t="s">
        <v>15</v>
      </c>
    </row>
    <row r="280" spans="1:17" ht="16" x14ac:dyDescent="0.2">
      <c r="A280">
        <v>22</v>
      </c>
      <c r="B280" s="5" t="s">
        <v>14</v>
      </c>
      <c r="C280" s="5" t="s">
        <v>13</v>
      </c>
      <c r="D280">
        <v>9.5</v>
      </c>
      <c r="H280" s="7">
        <v>3</v>
      </c>
      <c r="I280" t="s">
        <v>9</v>
      </c>
      <c r="J280">
        <v>4.99790004199916E-2</v>
      </c>
      <c r="K280">
        <v>23.5</v>
      </c>
      <c r="L280">
        <v>2.58</v>
      </c>
      <c r="M280">
        <v>54.29</v>
      </c>
      <c r="N280">
        <v>0</v>
      </c>
      <c r="O280" s="9">
        <v>7.9857819900000004</v>
      </c>
      <c r="P280" s="9">
        <v>0.77922849000000005</v>
      </c>
      <c r="Q280" t="s">
        <v>15</v>
      </c>
    </row>
    <row r="281" spans="1:17" ht="16" x14ac:dyDescent="0.2">
      <c r="A281">
        <v>22</v>
      </c>
      <c r="B281" s="5" t="s">
        <v>14</v>
      </c>
      <c r="C281" s="5" t="s">
        <v>13</v>
      </c>
      <c r="D281">
        <v>9.5</v>
      </c>
      <c r="H281" s="7">
        <v>3</v>
      </c>
      <c r="I281" t="s">
        <v>9</v>
      </c>
      <c r="J281">
        <v>4.99790004199916E-2</v>
      </c>
      <c r="K281">
        <v>23.5</v>
      </c>
      <c r="L281">
        <v>2.58</v>
      </c>
      <c r="M281">
        <v>54.29</v>
      </c>
      <c r="N281">
        <v>0</v>
      </c>
      <c r="O281" s="9">
        <v>9.0047393400000004</v>
      </c>
      <c r="P281" s="9">
        <v>0.79109792000000001</v>
      </c>
      <c r="Q281" t="s">
        <v>15</v>
      </c>
    </row>
    <row r="282" spans="1:17" ht="16" x14ac:dyDescent="0.2">
      <c r="A282">
        <v>22</v>
      </c>
      <c r="B282" s="5" t="s">
        <v>14</v>
      </c>
      <c r="C282" s="5" t="s">
        <v>13</v>
      </c>
      <c r="D282">
        <v>9.5</v>
      </c>
      <c r="H282" s="7">
        <v>3</v>
      </c>
      <c r="I282" t="s">
        <v>9</v>
      </c>
      <c r="J282">
        <v>4.99790004199916E-2</v>
      </c>
      <c r="K282">
        <v>23.5</v>
      </c>
      <c r="L282">
        <v>2.58</v>
      </c>
      <c r="M282">
        <v>54.29</v>
      </c>
      <c r="N282">
        <v>0</v>
      </c>
      <c r="O282" s="9">
        <v>10</v>
      </c>
      <c r="P282" s="9">
        <v>0.79821958000000004</v>
      </c>
      <c r="Q282" t="s">
        <v>15</v>
      </c>
    </row>
    <row r="283" spans="1:17" ht="16" x14ac:dyDescent="0.2">
      <c r="A283">
        <v>22</v>
      </c>
      <c r="B283" s="5" t="s">
        <v>14</v>
      </c>
      <c r="C283" s="5" t="s">
        <v>13</v>
      </c>
      <c r="D283">
        <v>9.5</v>
      </c>
      <c r="H283" s="7">
        <v>3</v>
      </c>
      <c r="I283" t="s">
        <v>9</v>
      </c>
      <c r="J283">
        <v>4.99790004199916E-2</v>
      </c>
      <c r="K283">
        <v>23.5</v>
      </c>
      <c r="L283">
        <v>2.58</v>
      </c>
      <c r="M283">
        <v>54.29</v>
      </c>
      <c r="N283">
        <v>0</v>
      </c>
      <c r="O283" s="9">
        <v>10.995260699999999</v>
      </c>
      <c r="P283" s="9">
        <v>0.80296736000000002</v>
      </c>
      <c r="Q283" t="s">
        <v>15</v>
      </c>
    </row>
    <row r="284" spans="1:17" ht="16" x14ac:dyDescent="0.2">
      <c r="A284">
        <v>22</v>
      </c>
      <c r="B284" s="5" t="s">
        <v>14</v>
      </c>
      <c r="C284" s="5" t="s">
        <v>13</v>
      </c>
      <c r="D284">
        <v>9.5</v>
      </c>
      <c r="H284" s="7">
        <v>3</v>
      </c>
      <c r="I284" t="s">
        <v>9</v>
      </c>
      <c r="J284">
        <v>4.99790004199916E-2</v>
      </c>
      <c r="K284">
        <v>23.5</v>
      </c>
      <c r="L284">
        <v>2.58</v>
      </c>
      <c r="M284">
        <v>54.29</v>
      </c>
      <c r="N284">
        <v>0</v>
      </c>
      <c r="O284" s="9">
        <v>12.014218</v>
      </c>
      <c r="P284" s="9">
        <v>0.80534125000000001</v>
      </c>
      <c r="Q284" t="s">
        <v>15</v>
      </c>
    </row>
    <row r="285" spans="1:17" ht="16" x14ac:dyDescent="0.2">
      <c r="A285">
        <v>22</v>
      </c>
      <c r="B285" s="5" t="s">
        <v>14</v>
      </c>
      <c r="C285" s="5" t="s">
        <v>13</v>
      </c>
      <c r="D285">
        <v>9.5</v>
      </c>
      <c r="H285" s="7">
        <v>3</v>
      </c>
      <c r="I285" t="s">
        <v>9</v>
      </c>
      <c r="J285">
        <v>4.99790004199916E-2</v>
      </c>
      <c r="K285">
        <v>23.5</v>
      </c>
      <c r="L285">
        <v>2.58</v>
      </c>
      <c r="M285">
        <v>54.29</v>
      </c>
      <c r="N285">
        <v>0</v>
      </c>
      <c r="O285" s="9">
        <v>12.985782</v>
      </c>
      <c r="P285" s="9">
        <v>0.80771512999999995</v>
      </c>
      <c r="Q285" t="s">
        <v>15</v>
      </c>
    </row>
    <row r="286" spans="1:17" ht="16" x14ac:dyDescent="0.2">
      <c r="A286">
        <v>22</v>
      </c>
      <c r="B286" s="5" t="s">
        <v>14</v>
      </c>
      <c r="C286" s="5" t="s">
        <v>13</v>
      </c>
      <c r="D286">
        <v>9.5</v>
      </c>
      <c r="H286" s="7">
        <v>3</v>
      </c>
      <c r="I286" t="s">
        <v>9</v>
      </c>
      <c r="J286">
        <v>4.99790004199916E-2</v>
      </c>
      <c r="K286">
        <v>23.5</v>
      </c>
      <c r="L286">
        <v>2.58</v>
      </c>
      <c r="M286">
        <v>54.29</v>
      </c>
      <c r="N286">
        <v>0</v>
      </c>
      <c r="O286" s="9">
        <v>13.9810427</v>
      </c>
      <c r="P286" s="9">
        <v>0.81008902000000005</v>
      </c>
      <c r="Q286" t="s">
        <v>15</v>
      </c>
    </row>
    <row r="287" spans="1:17" ht="16" x14ac:dyDescent="0.2">
      <c r="A287">
        <v>22</v>
      </c>
      <c r="B287" s="5" t="s">
        <v>14</v>
      </c>
      <c r="C287" s="5" t="s">
        <v>13</v>
      </c>
      <c r="D287">
        <v>9.5</v>
      </c>
      <c r="H287" s="7">
        <v>3</v>
      </c>
      <c r="I287" t="s">
        <v>9</v>
      </c>
      <c r="J287">
        <v>4.99790004199916E-2</v>
      </c>
      <c r="K287">
        <v>23.5</v>
      </c>
      <c r="L287">
        <v>2.58</v>
      </c>
      <c r="M287">
        <v>54.29</v>
      </c>
      <c r="N287">
        <v>0</v>
      </c>
      <c r="O287" s="9">
        <v>15</v>
      </c>
      <c r="P287" s="9">
        <v>0.81008902000000005</v>
      </c>
      <c r="Q287" t="s">
        <v>15</v>
      </c>
    </row>
    <row r="288" spans="1:17" ht="16" x14ac:dyDescent="0.2">
      <c r="A288">
        <v>23</v>
      </c>
      <c r="B288" s="5" t="s">
        <v>14</v>
      </c>
      <c r="C288" s="5" t="s">
        <v>13</v>
      </c>
      <c r="D288">
        <v>9.5</v>
      </c>
      <c r="H288" s="7">
        <v>3</v>
      </c>
      <c r="I288" t="s">
        <v>9</v>
      </c>
      <c r="J288">
        <v>2.9972190750849729E-2</v>
      </c>
      <c r="K288">
        <v>23.4</v>
      </c>
      <c r="L288">
        <v>1.32</v>
      </c>
      <c r="M288">
        <v>45.32</v>
      </c>
      <c r="N288">
        <v>0</v>
      </c>
      <c r="O288">
        <v>0</v>
      </c>
      <c r="P288">
        <v>0</v>
      </c>
      <c r="Q288" t="s">
        <v>15</v>
      </c>
    </row>
    <row r="289" spans="1:17" ht="16" x14ac:dyDescent="0.2">
      <c r="A289">
        <v>23</v>
      </c>
      <c r="B289" s="5" t="s">
        <v>14</v>
      </c>
      <c r="C289" s="5" t="s">
        <v>13</v>
      </c>
      <c r="D289">
        <v>9.5</v>
      </c>
      <c r="H289" s="7">
        <v>3</v>
      </c>
      <c r="I289" t="s">
        <v>9</v>
      </c>
      <c r="J289">
        <v>2.9972190750849729E-2</v>
      </c>
      <c r="K289">
        <v>23.4</v>
      </c>
      <c r="L289">
        <v>1.32</v>
      </c>
      <c r="M289">
        <v>45.32</v>
      </c>
      <c r="N289">
        <v>0</v>
      </c>
      <c r="O289">
        <v>0.49763033200000001</v>
      </c>
      <c r="P289">
        <v>3.3827892999999998E-2</v>
      </c>
      <c r="Q289" t="s">
        <v>15</v>
      </c>
    </row>
    <row r="290" spans="1:17" ht="16" x14ac:dyDescent="0.2">
      <c r="A290">
        <v>23</v>
      </c>
      <c r="B290" s="5" t="s">
        <v>14</v>
      </c>
      <c r="C290" s="5" t="s">
        <v>13</v>
      </c>
      <c r="D290">
        <v>9.5</v>
      </c>
      <c r="H290" s="7">
        <v>3</v>
      </c>
      <c r="I290" t="s">
        <v>9</v>
      </c>
      <c r="J290">
        <v>2.9972190750849729E-2</v>
      </c>
      <c r="K290">
        <v>23.4</v>
      </c>
      <c r="L290">
        <v>1.32</v>
      </c>
      <c r="M290">
        <v>45.32</v>
      </c>
      <c r="N290">
        <v>0</v>
      </c>
      <c r="O290">
        <v>0.97156398099999997</v>
      </c>
      <c r="P290">
        <v>6.7062314999999997E-2</v>
      </c>
      <c r="Q290" t="s">
        <v>15</v>
      </c>
    </row>
    <row r="291" spans="1:17" ht="16" x14ac:dyDescent="0.2">
      <c r="A291">
        <v>23</v>
      </c>
      <c r="B291" s="5" t="s">
        <v>14</v>
      </c>
      <c r="C291" s="5" t="s">
        <v>13</v>
      </c>
      <c r="D291">
        <v>9.5</v>
      </c>
      <c r="H291" s="7">
        <v>3</v>
      </c>
      <c r="I291" t="s">
        <v>9</v>
      </c>
      <c r="J291">
        <v>2.9972190750849729E-2</v>
      </c>
      <c r="K291">
        <v>23.4</v>
      </c>
      <c r="L291">
        <v>1.32</v>
      </c>
      <c r="M291">
        <v>45.32</v>
      </c>
      <c r="N291">
        <v>0</v>
      </c>
      <c r="O291">
        <v>1.990521327</v>
      </c>
      <c r="P291">
        <v>0.150148368</v>
      </c>
      <c r="Q291" t="s">
        <v>15</v>
      </c>
    </row>
    <row r="292" spans="1:17" ht="16" x14ac:dyDescent="0.2">
      <c r="A292">
        <v>23</v>
      </c>
      <c r="B292" s="5" t="s">
        <v>14</v>
      </c>
      <c r="C292" s="5" t="s">
        <v>13</v>
      </c>
      <c r="D292">
        <v>9.5</v>
      </c>
      <c r="H292" s="7">
        <v>3</v>
      </c>
      <c r="I292" t="s">
        <v>9</v>
      </c>
      <c r="J292">
        <v>2.9972190750849729E-2</v>
      </c>
      <c r="K292">
        <v>23.4</v>
      </c>
      <c r="L292">
        <v>1.32</v>
      </c>
      <c r="M292">
        <v>45.32</v>
      </c>
      <c r="N292">
        <v>0</v>
      </c>
      <c r="O292">
        <v>2.9857819910000001</v>
      </c>
      <c r="P292">
        <v>0.31394658800000003</v>
      </c>
      <c r="Q292" t="s">
        <v>15</v>
      </c>
    </row>
    <row r="293" spans="1:17" ht="16" x14ac:dyDescent="0.2">
      <c r="A293">
        <v>23</v>
      </c>
      <c r="B293" s="5" t="s">
        <v>14</v>
      </c>
      <c r="C293" s="5" t="s">
        <v>13</v>
      </c>
      <c r="D293">
        <v>9.5</v>
      </c>
      <c r="H293" s="7">
        <v>3</v>
      </c>
      <c r="I293" t="s">
        <v>9</v>
      </c>
      <c r="J293">
        <v>2.9972190750849729E-2</v>
      </c>
      <c r="K293">
        <v>23.4</v>
      </c>
      <c r="L293">
        <v>1.32</v>
      </c>
      <c r="M293">
        <v>45.32</v>
      </c>
      <c r="N293">
        <v>0</v>
      </c>
      <c r="O293">
        <v>3.9810426539999999</v>
      </c>
      <c r="P293">
        <v>0.45875370900000001</v>
      </c>
      <c r="Q293" t="s">
        <v>15</v>
      </c>
    </row>
    <row r="294" spans="1:17" ht="16" x14ac:dyDescent="0.2">
      <c r="A294">
        <v>23</v>
      </c>
      <c r="B294" s="5" t="s">
        <v>14</v>
      </c>
      <c r="C294" s="5" t="s">
        <v>13</v>
      </c>
      <c r="D294">
        <v>9.5</v>
      </c>
      <c r="H294" s="7">
        <v>3</v>
      </c>
      <c r="I294" t="s">
        <v>9</v>
      </c>
      <c r="J294">
        <v>2.9972190750849729E-2</v>
      </c>
      <c r="K294">
        <v>23.4</v>
      </c>
      <c r="L294">
        <v>1.32</v>
      </c>
      <c r="M294">
        <v>45.32</v>
      </c>
      <c r="N294">
        <v>0</v>
      </c>
      <c r="O294">
        <v>5</v>
      </c>
      <c r="P294">
        <v>0.55845697299999997</v>
      </c>
      <c r="Q294" t="s">
        <v>15</v>
      </c>
    </row>
    <row r="295" spans="1:17" ht="16" x14ac:dyDescent="0.2">
      <c r="A295">
        <v>23</v>
      </c>
      <c r="B295" s="5" t="s">
        <v>14</v>
      </c>
      <c r="C295" s="5" t="s">
        <v>13</v>
      </c>
      <c r="D295">
        <v>9.5</v>
      </c>
      <c r="H295" s="7">
        <v>3</v>
      </c>
      <c r="I295" t="s">
        <v>9</v>
      </c>
      <c r="J295">
        <v>2.9972190750849729E-2</v>
      </c>
      <c r="K295">
        <v>23.4</v>
      </c>
      <c r="L295">
        <v>1.32</v>
      </c>
      <c r="M295">
        <v>45.32</v>
      </c>
      <c r="N295">
        <v>0</v>
      </c>
      <c r="O295">
        <v>5.9952606639999999</v>
      </c>
      <c r="P295">
        <v>0.63442136500000001</v>
      </c>
      <c r="Q295" t="s">
        <v>15</v>
      </c>
    </row>
    <row r="296" spans="1:17" ht="16" x14ac:dyDescent="0.2">
      <c r="A296">
        <v>23</v>
      </c>
      <c r="B296" s="5" t="s">
        <v>14</v>
      </c>
      <c r="C296" s="5" t="s">
        <v>13</v>
      </c>
      <c r="D296">
        <v>9.5</v>
      </c>
      <c r="H296" s="7">
        <v>3</v>
      </c>
      <c r="I296" t="s">
        <v>9</v>
      </c>
      <c r="J296">
        <v>2.9972190750849729E-2</v>
      </c>
      <c r="K296">
        <v>23.4</v>
      </c>
      <c r="L296">
        <v>1.32</v>
      </c>
      <c r="M296">
        <v>45.32</v>
      </c>
      <c r="N296">
        <v>0</v>
      </c>
      <c r="O296">
        <v>6.966824645</v>
      </c>
      <c r="P296">
        <v>0.68664688399999996</v>
      </c>
      <c r="Q296" t="s">
        <v>15</v>
      </c>
    </row>
    <row r="297" spans="1:17" ht="16" x14ac:dyDescent="0.2">
      <c r="A297">
        <v>23</v>
      </c>
      <c r="B297" s="5" t="s">
        <v>14</v>
      </c>
      <c r="C297" s="5" t="s">
        <v>13</v>
      </c>
      <c r="D297">
        <v>9.5</v>
      </c>
      <c r="H297" s="7">
        <v>3</v>
      </c>
      <c r="I297" t="s">
        <v>9</v>
      </c>
      <c r="J297">
        <v>2.9972190750849729E-2</v>
      </c>
      <c r="K297">
        <v>23.4</v>
      </c>
      <c r="L297">
        <v>1.32</v>
      </c>
      <c r="M297">
        <v>45.32</v>
      </c>
      <c r="N297">
        <v>0</v>
      </c>
      <c r="O297">
        <v>8.0094786730000003</v>
      </c>
      <c r="P297">
        <v>0.71750741799999995</v>
      </c>
      <c r="Q297" t="s">
        <v>15</v>
      </c>
    </row>
    <row r="298" spans="1:17" ht="16" x14ac:dyDescent="0.2">
      <c r="A298">
        <v>23</v>
      </c>
      <c r="B298" s="5" t="s">
        <v>14</v>
      </c>
      <c r="C298" s="5" t="s">
        <v>13</v>
      </c>
      <c r="D298">
        <v>9.5</v>
      </c>
      <c r="H298" s="7">
        <v>3</v>
      </c>
      <c r="I298" t="s">
        <v>9</v>
      </c>
      <c r="J298">
        <v>2.9972190750849729E-2</v>
      </c>
      <c r="K298">
        <v>23.4</v>
      </c>
      <c r="L298">
        <v>1.32</v>
      </c>
      <c r="M298">
        <v>45.32</v>
      </c>
      <c r="N298">
        <v>0</v>
      </c>
      <c r="O298">
        <v>9.0047393360000001</v>
      </c>
      <c r="P298">
        <v>0.73649851600000005</v>
      </c>
      <c r="Q298" t="s">
        <v>15</v>
      </c>
    </row>
    <row r="299" spans="1:17" ht="16" x14ac:dyDescent="0.2">
      <c r="A299">
        <v>23</v>
      </c>
      <c r="B299" s="5" t="s">
        <v>14</v>
      </c>
      <c r="C299" s="5" t="s">
        <v>13</v>
      </c>
      <c r="D299">
        <v>9.5</v>
      </c>
      <c r="H299" s="7">
        <v>3</v>
      </c>
      <c r="I299" t="s">
        <v>9</v>
      </c>
      <c r="J299">
        <v>2.9972190750849729E-2</v>
      </c>
      <c r="K299">
        <v>23.4</v>
      </c>
      <c r="L299">
        <v>1.32</v>
      </c>
      <c r="M299">
        <v>45.32</v>
      </c>
      <c r="N299">
        <v>0</v>
      </c>
      <c r="O299">
        <v>10</v>
      </c>
      <c r="P299">
        <v>0.74836795300000003</v>
      </c>
      <c r="Q299" t="s">
        <v>15</v>
      </c>
    </row>
    <row r="300" spans="1:17" ht="16" x14ac:dyDescent="0.2">
      <c r="A300">
        <v>23</v>
      </c>
      <c r="B300" s="5" t="s">
        <v>14</v>
      </c>
      <c r="C300" s="5" t="s">
        <v>13</v>
      </c>
      <c r="D300">
        <v>9.5</v>
      </c>
      <c r="H300" s="7">
        <v>3</v>
      </c>
      <c r="I300" t="s">
        <v>9</v>
      </c>
      <c r="J300">
        <v>2.9972190750849729E-2</v>
      </c>
      <c r="K300">
        <v>23.4</v>
      </c>
      <c r="L300">
        <v>1.32</v>
      </c>
      <c r="M300">
        <v>45.32</v>
      </c>
      <c r="N300">
        <v>0</v>
      </c>
      <c r="O300">
        <v>10.99526066</v>
      </c>
      <c r="P300">
        <v>0.75786350099999999</v>
      </c>
      <c r="Q300" t="s">
        <v>15</v>
      </c>
    </row>
    <row r="301" spans="1:17" ht="16" x14ac:dyDescent="0.2">
      <c r="A301">
        <v>23</v>
      </c>
      <c r="B301" s="5" t="s">
        <v>14</v>
      </c>
      <c r="C301" s="5" t="s">
        <v>13</v>
      </c>
      <c r="D301">
        <v>9.5</v>
      </c>
      <c r="H301" s="7">
        <v>3</v>
      </c>
      <c r="I301" t="s">
        <v>9</v>
      </c>
      <c r="J301">
        <v>2.9972190750849729E-2</v>
      </c>
      <c r="K301">
        <v>23.4</v>
      </c>
      <c r="L301">
        <v>1.32</v>
      </c>
      <c r="M301">
        <v>45.32</v>
      </c>
      <c r="N301">
        <v>0</v>
      </c>
      <c r="O301">
        <v>12.01421801</v>
      </c>
      <c r="P301">
        <v>0.762611276</v>
      </c>
      <c r="Q301" t="s">
        <v>15</v>
      </c>
    </row>
    <row r="302" spans="1:17" ht="16" x14ac:dyDescent="0.2">
      <c r="A302">
        <v>23</v>
      </c>
      <c r="B302" s="5" t="s">
        <v>14</v>
      </c>
      <c r="C302" s="5" t="s">
        <v>13</v>
      </c>
      <c r="D302">
        <v>9.5</v>
      </c>
      <c r="H302" s="7">
        <v>3</v>
      </c>
      <c r="I302" t="s">
        <v>9</v>
      </c>
      <c r="J302">
        <v>2.9972190750849729E-2</v>
      </c>
      <c r="K302">
        <v>23.4</v>
      </c>
      <c r="L302">
        <v>1.32</v>
      </c>
      <c r="M302">
        <v>45.32</v>
      </c>
      <c r="N302">
        <v>0</v>
      </c>
      <c r="O302">
        <v>13.00947867</v>
      </c>
      <c r="P302">
        <v>0.76498516299999997</v>
      </c>
      <c r="Q302" t="s">
        <v>15</v>
      </c>
    </row>
    <row r="303" spans="1:17" ht="16" x14ac:dyDescent="0.2">
      <c r="A303">
        <v>23</v>
      </c>
      <c r="B303" s="5" t="s">
        <v>14</v>
      </c>
      <c r="C303" s="5" t="s">
        <v>13</v>
      </c>
      <c r="D303">
        <v>9.5</v>
      </c>
      <c r="H303" s="7">
        <v>3</v>
      </c>
      <c r="I303" t="s">
        <v>9</v>
      </c>
      <c r="J303">
        <v>2.9972190750849729E-2</v>
      </c>
      <c r="K303">
        <v>23.4</v>
      </c>
      <c r="L303">
        <v>1.32</v>
      </c>
      <c r="M303">
        <v>45.32</v>
      </c>
      <c r="N303">
        <v>0</v>
      </c>
      <c r="O303">
        <v>14.00473934</v>
      </c>
      <c r="P303">
        <v>0.76498516299999997</v>
      </c>
      <c r="Q303" t="s">
        <v>15</v>
      </c>
    </row>
    <row r="304" spans="1:17" ht="16" x14ac:dyDescent="0.2">
      <c r="A304">
        <v>23</v>
      </c>
      <c r="B304" s="5" t="s">
        <v>14</v>
      </c>
      <c r="C304" s="5" t="s">
        <v>13</v>
      </c>
      <c r="D304">
        <v>9.5</v>
      </c>
      <c r="H304" s="7">
        <v>3</v>
      </c>
      <c r="I304" t="s">
        <v>9</v>
      </c>
      <c r="J304">
        <v>2.9972190750849729E-2</v>
      </c>
      <c r="K304">
        <v>23.4</v>
      </c>
      <c r="L304">
        <v>1.32</v>
      </c>
      <c r="M304">
        <v>45.32</v>
      </c>
      <c r="N304">
        <v>0</v>
      </c>
      <c r="O304">
        <v>15</v>
      </c>
      <c r="P304">
        <v>0.76498516299999997</v>
      </c>
      <c r="Q304" t="s">
        <v>15</v>
      </c>
    </row>
    <row r="305" spans="1:17" ht="16" x14ac:dyDescent="0.2">
      <c r="A305">
        <v>24</v>
      </c>
      <c r="B305" s="5" t="s">
        <v>14</v>
      </c>
      <c r="C305" s="5" t="s">
        <v>13</v>
      </c>
      <c r="D305" s="11">
        <v>9.5</v>
      </c>
      <c r="E305" s="11"/>
      <c r="F305" s="11"/>
      <c r="G305" s="11"/>
      <c r="H305" s="7">
        <v>3</v>
      </c>
      <c r="I305" t="s">
        <v>9</v>
      </c>
      <c r="J305">
        <v>9.9989000109998893E-2</v>
      </c>
      <c r="K305">
        <v>26.5</v>
      </c>
      <c r="L305">
        <v>3.67</v>
      </c>
      <c r="M305">
        <v>40.44</v>
      </c>
      <c r="N305">
        <v>0</v>
      </c>
      <c r="O305">
        <v>0</v>
      </c>
      <c r="P305">
        <v>0</v>
      </c>
      <c r="Q305" t="s">
        <v>15</v>
      </c>
    </row>
    <row r="306" spans="1:17" ht="16" x14ac:dyDescent="0.2">
      <c r="A306">
        <v>24</v>
      </c>
      <c r="B306" s="5" t="s">
        <v>14</v>
      </c>
      <c r="C306" s="5" t="s">
        <v>13</v>
      </c>
      <c r="D306" s="11">
        <v>9.5</v>
      </c>
      <c r="E306" s="11"/>
      <c r="F306" s="11"/>
      <c r="G306" s="11"/>
      <c r="H306" s="7">
        <v>3</v>
      </c>
      <c r="I306" t="s">
        <v>9</v>
      </c>
      <c r="J306">
        <v>9.9989000109998893E-2</v>
      </c>
      <c r="K306">
        <v>26.5</v>
      </c>
      <c r="L306">
        <v>3.67</v>
      </c>
      <c r="M306">
        <v>40.44</v>
      </c>
      <c r="N306">
        <v>0</v>
      </c>
      <c r="O306">
        <v>0.49763033200000001</v>
      </c>
      <c r="P306">
        <v>5.5192878000000001E-2</v>
      </c>
      <c r="Q306" t="s">
        <v>15</v>
      </c>
    </row>
    <row r="307" spans="1:17" ht="16" x14ac:dyDescent="0.2">
      <c r="A307">
        <v>24</v>
      </c>
      <c r="B307" s="5" t="s">
        <v>14</v>
      </c>
      <c r="C307" s="5" t="s">
        <v>13</v>
      </c>
      <c r="D307" s="11">
        <v>9.5</v>
      </c>
      <c r="E307" s="11"/>
      <c r="F307" s="11"/>
      <c r="G307" s="11"/>
      <c r="H307" s="7">
        <v>3</v>
      </c>
      <c r="I307" t="s">
        <v>9</v>
      </c>
      <c r="J307">
        <v>9.9989000109998893E-2</v>
      </c>
      <c r="K307">
        <v>26.5</v>
      </c>
      <c r="L307">
        <v>3.67</v>
      </c>
      <c r="M307">
        <v>40.44</v>
      </c>
      <c r="N307">
        <v>0</v>
      </c>
      <c r="O307">
        <v>0.97156398099999997</v>
      </c>
      <c r="P307">
        <v>0.102670623</v>
      </c>
      <c r="Q307" t="s">
        <v>15</v>
      </c>
    </row>
    <row r="308" spans="1:17" ht="16" x14ac:dyDescent="0.2">
      <c r="A308">
        <v>24</v>
      </c>
      <c r="B308" s="5" t="s">
        <v>14</v>
      </c>
      <c r="C308" s="5" t="s">
        <v>13</v>
      </c>
      <c r="D308" s="11">
        <v>9.5</v>
      </c>
      <c r="E308" s="11"/>
      <c r="F308" s="11"/>
      <c r="G308" s="11"/>
      <c r="H308" s="7">
        <v>3</v>
      </c>
      <c r="I308" t="s">
        <v>9</v>
      </c>
      <c r="J308">
        <v>9.9989000109998893E-2</v>
      </c>
      <c r="K308">
        <v>26.5</v>
      </c>
      <c r="L308">
        <v>3.67</v>
      </c>
      <c r="M308">
        <v>40.44</v>
      </c>
      <c r="N308">
        <v>0</v>
      </c>
      <c r="O308">
        <v>1.990521327</v>
      </c>
      <c r="P308">
        <v>0.23086053400000001</v>
      </c>
      <c r="Q308" t="s">
        <v>15</v>
      </c>
    </row>
    <row r="309" spans="1:17" ht="16" x14ac:dyDescent="0.2">
      <c r="A309">
        <v>24</v>
      </c>
      <c r="B309" s="5" t="s">
        <v>14</v>
      </c>
      <c r="C309" s="5" t="s">
        <v>13</v>
      </c>
      <c r="D309" s="11">
        <v>9.5</v>
      </c>
      <c r="E309" s="11"/>
      <c r="F309" s="11"/>
      <c r="G309" s="11"/>
      <c r="H309" s="7">
        <v>3</v>
      </c>
      <c r="I309" t="s">
        <v>9</v>
      </c>
      <c r="J309">
        <v>9.9989000109998893E-2</v>
      </c>
      <c r="K309">
        <v>26.5</v>
      </c>
      <c r="L309">
        <v>3.67</v>
      </c>
      <c r="M309">
        <v>40.44</v>
      </c>
      <c r="N309">
        <v>0</v>
      </c>
      <c r="O309">
        <v>2.9620853079999998</v>
      </c>
      <c r="P309">
        <v>0.43264095000000002</v>
      </c>
      <c r="Q309" t="s">
        <v>15</v>
      </c>
    </row>
    <row r="310" spans="1:17" ht="16" x14ac:dyDescent="0.2">
      <c r="A310">
        <v>24</v>
      </c>
      <c r="B310" s="5" t="s">
        <v>14</v>
      </c>
      <c r="C310" s="5" t="s">
        <v>13</v>
      </c>
      <c r="D310" s="11">
        <v>9.5</v>
      </c>
      <c r="E310" s="11"/>
      <c r="F310" s="11"/>
      <c r="G310" s="11"/>
      <c r="H310" s="7">
        <v>3</v>
      </c>
      <c r="I310" t="s">
        <v>9</v>
      </c>
      <c r="J310">
        <v>9.9989000109998893E-2</v>
      </c>
      <c r="K310">
        <v>26.5</v>
      </c>
      <c r="L310">
        <v>3.67</v>
      </c>
      <c r="M310">
        <v>40.44</v>
      </c>
      <c r="N310">
        <v>0</v>
      </c>
      <c r="O310">
        <v>4.0047393360000001</v>
      </c>
      <c r="P310">
        <v>0.58219584599999996</v>
      </c>
      <c r="Q310" t="s">
        <v>15</v>
      </c>
    </row>
    <row r="311" spans="1:17" ht="16" x14ac:dyDescent="0.2">
      <c r="A311">
        <v>24</v>
      </c>
      <c r="B311" s="5" t="s">
        <v>14</v>
      </c>
      <c r="C311" s="5" t="s">
        <v>13</v>
      </c>
      <c r="D311" s="11">
        <v>9.5</v>
      </c>
      <c r="E311" s="11"/>
      <c r="F311" s="11"/>
      <c r="G311" s="11"/>
      <c r="H311" s="7">
        <v>3</v>
      </c>
      <c r="I311" t="s">
        <v>9</v>
      </c>
      <c r="J311">
        <v>9.9989000109998893E-2</v>
      </c>
      <c r="K311">
        <v>26.5</v>
      </c>
      <c r="L311">
        <v>3.67</v>
      </c>
      <c r="M311">
        <v>40.44</v>
      </c>
      <c r="N311">
        <v>0</v>
      </c>
      <c r="O311">
        <v>4.9763033180000003</v>
      </c>
      <c r="P311">
        <v>0.67002967400000002</v>
      </c>
      <c r="Q311" t="s">
        <v>15</v>
      </c>
    </row>
    <row r="312" spans="1:17" ht="16" x14ac:dyDescent="0.2">
      <c r="A312">
        <v>24</v>
      </c>
      <c r="B312" s="5" t="s">
        <v>14</v>
      </c>
      <c r="C312" s="5" t="s">
        <v>13</v>
      </c>
      <c r="D312" s="11">
        <v>9.5</v>
      </c>
      <c r="E312" s="11"/>
      <c r="F312" s="11"/>
      <c r="G312" s="11"/>
      <c r="H312" s="7">
        <v>3</v>
      </c>
      <c r="I312" t="s">
        <v>9</v>
      </c>
      <c r="J312">
        <v>9.9989000109998893E-2</v>
      </c>
      <c r="K312">
        <v>26.5</v>
      </c>
      <c r="L312">
        <v>3.67</v>
      </c>
      <c r="M312">
        <v>40.44</v>
      </c>
      <c r="N312">
        <v>0</v>
      </c>
      <c r="O312">
        <v>5.9952606639999999</v>
      </c>
      <c r="P312">
        <v>0.72462908000000004</v>
      </c>
      <c r="Q312" t="s">
        <v>15</v>
      </c>
    </row>
    <row r="313" spans="1:17" ht="16" x14ac:dyDescent="0.2">
      <c r="A313">
        <v>24</v>
      </c>
      <c r="B313" s="5" t="s">
        <v>14</v>
      </c>
      <c r="C313" s="5" t="s">
        <v>13</v>
      </c>
      <c r="D313" s="11">
        <v>9.5</v>
      </c>
      <c r="E313" s="11"/>
      <c r="F313" s="11"/>
      <c r="G313" s="11"/>
      <c r="H313" s="7">
        <v>3</v>
      </c>
      <c r="I313" t="s">
        <v>9</v>
      </c>
      <c r="J313">
        <v>9.9989000109998893E-2</v>
      </c>
      <c r="K313">
        <v>26.5</v>
      </c>
      <c r="L313">
        <v>3.67</v>
      </c>
      <c r="M313">
        <v>40.44</v>
      </c>
      <c r="N313">
        <v>0</v>
      </c>
      <c r="O313">
        <v>6.9905213269999997</v>
      </c>
      <c r="P313">
        <v>0.76735905000000004</v>
      </c>
      <c r="Q313" t="s">
        <v>15</v>
      </c>
    </row>
    <row r="314" spans="1:17" ht="16" x14ac:dyDescent="0.2">
      <c r="A314">
        <v>24</v>
      </c>
      <c r="B314" s="5" t="s">
        <v>14</v>
      </c>
      <c r="C314" s="5" t="s">
        <v>13</v>
      </c>
      <c r="D314" s="11">
        <v>9.5</v>
      </c>
      <c r="E314" s="11"/>
      <c r="F314" s="11"/>
      <c r="G314" s="11"/>
      <c r="H314" s="7">
        <v>3</v>
      </c>
      <c r="I314" t="s">
        <v>9</v>
      </c>
      <c r="J314">
        <v>9.9989000109998893E-2</v>
      </c>
      <c r="K314">
        <v>26.5</v>
      </c>
      <c r="L314">
        <v>3.67</v>
      </c>
      <c r="M314">
        <v>40.44</v>
      </c>
      <c r="N314">
        <v>0</v>
      </c>
      <c r="O314">
        <v>8.0094786730000003</v>
      </c>
      <c r="P314">
        <v>0.78397626099999995</v>
      </c>
      <c r="Q314" t="s">
        <v>15</v>
      </c>
    </row>
    <row r="315" spans="1:17" ht="16" x14ac:dyDescent="0.2">
      <c r="A315">
        <v>24</v>
      </c>
      <c r="B315" s="5" t="s">
        <v>14</v>
      </c>
      <c r="C315" s="5" t="s">
        <v>13</v>
      </c>
      <c r="D315" s="11">
        <v>9.5</v>
      </c>
      <c r="E315" s="11"/>
      <c r="F315" s="11"/>
      <c r="G315" s="11"/>
      <c r="H315" s="7">
        <v>3</v>
      </c>
      <c r="I315" t="s">
        <v>9</v>
      </c>
      <c r="J315">
        <v>9.9989000109998893E-2</v>
      </c>
      <c r="K315">
        <v>26.5</v>
      </c>
      <c r="L315">
        <v>3.67</v>
      </c>
      <c r="M315">
        <v>40.44</v>
      </c>
      <c r="N315">
        <v>0</v>
      </c>
      <c r="O315">
        <v>8.9810426539999995</v>
      </c>
      <c r="P315">
        <v>0.79347181</v>
      </c>
      <c r="Q315" t="s">
        <v>15</v>
      </c>
    </row>
    <row r="316" spans="1:17" ht="16" x14ac:dyDescent="0.2">
      <c r="A316">
        <v>24</v>
      </c>
      <c r="B316" s="5" t="s">
        <v>14</v>
      </c>
      <c r="C316" s="5" t="s">
        <v>13</v>
      </c>
      <c r="D316" s="11">
        <v>9.5</v>
      </c>
      <c r="E316" s="11"/>
      <c r="F316" s="11"/>
      <c r="G316" s="11"/>
      <c r="H316" s="7">
        <v>3</v>
      </c>
      <c r="I316" t="s">
        <v>9</v>
      </c>
      <c r="J316">
        <v>9.9989000109998893E-2</v>
      </c>
      <c r="K316">
        <v>26.5</v>
      </c>
      <c r="L316">
        <v>3.67</v>
      </c>
      <c r="M316">
        <v>40.44</v>
      </c>
      <c r="N316">
        <v>0</v>
      </c>
      <c r="O316">
        <v>10</v>
      </c>
      <c r="P316">
        <v>0.80296735900000005</v>
      </c>
      <c r="Q316" t="s">
        <v>15</v>
      </c>
    </row>
    <row r="317" spans="1:17" ht="16" x14ac:dyDescent="0.2">
      <c r="A317">
        <v>24</v>
      </c>
      <c r="B317" s="5" t="s">
        <v>14</v>
      </c>
      <c r="C317" s="5" t="s">
        <v>13</v>
      </c>
      <c r="D317" s="11">
        <v>9.5</v>
      </c>
      <c r="E317" s="11"/>
      <c r="F317" s="11"/>
      <c r="G317" s="11"/>
      <c r="H317" s="7">
        <v>3</v>
      </c>
      <c r="I317" t="s">
        <v>9</v>
      </c>
      <c r="J317">
        <v>9.9989000109998893E-2</v>
      </c>
      <c r="K317">
        <v>26.5</v>
      </c>
      <c r="L317">
        <v>3.67</v>
      </c>
      <c r="M317">
        <v>40.44</v>
      </c>
      <c r="N317">
        <v>0</v>
      </c>
      <c r="O317">
        <v>11.018957350000001</v>
      </c>
      <c r="P317">
        <v>0.80296735900000005</v>
      </c>
      <c r="Q317" t="s">
        <v>15</v>
      </c>
    </row>
    <row r="318" spans="1:17" ht="16" x14ac:dyDescent="0.2">
      <c r="A318">
        <v>24</v>
      </c>
      <c r="B318" s="5" t="s">
        <v>14</v>
      </c>
      <c r="C318" s="5" t="s">
        <v>13</v>
      </c>
      <c r="D318" s="11">
        <v>9.5</v>
      </c>
      <c r="E318" s="11"/>
      <c r="F318" s="11"/>
      <c r="G318" s="11"/>
      <c r="H318" s="7">
        <v>3</v>
      </c>
      <c r="I318" t="s">
        <v>9</v>
      </c>
      <c r="J318">
        <v>9.9989000109998893E-2</v>
      </c>
      <c r="K318">
        <v>26.5</v>
      </c>
      <c r="L318">
        <v>3.67</v>
      </c>
      <c r="M318">
        <v>40.44</v>
      </c>
      <c r="N318">
        <v>0</v>
      </c>
      <c r="O318">
        <v>12.01421801</v>
      </c>
      <c r="P318">
        <v>0.80771513399999995</v>
      </c>
      <c r="Q318" t="s">
        <v>15</v>
      </c>
    </row>
    <row r="319" spans="1:17" ht="16" x14ac:dyDescent="0.2">
      <c r="A319">
        <v>24</v>
      </c>
      <c r="B319" s="5" t="s">
        <v>14</v>
      </c>
      <c r="C319" s="5" t="s">
        <v>13</v>
      </c>
      <c r="D319" s="11">
        <v>9.5</v>
      </c>
      <c r="E319" s="11"/>
      <c r="F319" s="11"/>
      <c r="G319" s="11"/>
      <c r="H319" s="7">
        <v>3</v>
      </c>
      <c r="I319" t="s">
        <v>9</v>
      </c>
      <c r="J319">
        <v>9.9989000109998893E-2</v>
      </c>
      <c r="K319">
        <v>26.5</v>
      </c>
      <c r="L319">
        <v>3.67</v>
      </c>
      <c r="M319">
        <v>40.44</v>
      </c>
      <c r="N319">
        <v>0</v>
      </c>
      <c r="O319">
        <v>12.98578199</v>
      </c>
      <c r="P319">
        <v>0.80771513399999995</v>
      </c>
      <c r="Q319" t="s">
        <v>15</v>
      </c>
    </row>
    <row r="320" spans="1:17" ht="16" x14ac:dyDescent="0.2">
      <c r="A320">
        <v>24</v>
      </c>
      <c r="B320" s="5" t="s">
        <v>14</v>
      </c>
      <c r="C320" s="5" t="s">
        <v>13</v>
      </c>
      <c r="D320" s="11">
        <v>9.5</v>
      </c>
      <c r="E320" s="11"/>
      <c r="F320" s="11"/>
      <c r="G320" s="11"/>
      <c r="H320" s="7">
        <v>3</v>
      </c>
      <c r="I320" t="s">
        <v>9</v>
      </c>
      <c r="J320">
        <v>9.9989000109998893E-2</v>
      </c>
      <c r="K320">
        <v>26.5</v>
      </c>
      <c r="L320">
        <v>3.67</v>
      </c>
      <c r="M320">
        <v>40.44</v>
      </c>
      <c r="N320">
        <v>0</v>
      </c>
      <c r="O320">
        <v>14.00473934</v>
      </c>
      <c r="P320">
        <v>0.80771513399999995</v>
      </c>
      <c r="Q320" t="s">
        <v>15</v>
      </c>
    </row>
    <row r="321" spans="1:17" ht="16" x14ac:dyDescent="0.2">
      <c r="A321">
        <v>24</v>
      </c>
      <c r="B321" s="5" t="s">
        <v>14</v>
      </c>
      <c r="C321" s="5" t="s">
        <v>13</v>
      </c>
      <c r="D321" s="11">
        <v>9.5</v>
      </c>
      <c r="E321" s="11"/>
      <c r="F321" s="11"/>
      <c r="G321" s="11"/>
      <c r="H321" s="7">
        <v>3</v>
      </c>
      <c r="I321" t="s">
        <v>9</v>
      </c>
      <c r="J321">
        <v>9.9989000109998893E-2</v>
      </c>
      <c r="K321">
        <v>26.5</v>
      </c>
      <c r="L321">
        <v>3.67</v>
      </c>
      <c r="M321">
        <v>40.44</v>
      </c>
      <c r="N321">
        <v>0</v>
      </c>
      <c r="O321">
        <v>15</v>
      </c>
      <c r="P321">
        <v>0.80771513399999995</v>
      </c>
      <c r="Q321" t="s">
        <v>15</v>
      </c>
    </row>
    <row r="322" spans="1:17" ht="16" x14ac:dyDescent="0.2">
      <c r="A322">
        <v>25</v>
      </c>
      <c r="B322" s="5" t="s">
        <v>14</v>
      </c>
      <c r="C322" s="5" t="s">
        <v>13</v>
      </c>
      <c r="D322" s="11">
        <v>9.5</v>
      </c>
      <c r="E322" s="11"/>
      <c r="F322" s="11"/>
      <c r="G322" s="11"/>
      <c r="H322" s="7">
        <v>3</v>
      </c>
      <c r="I322" t="s">
        <v>9</v>
      </c>
      <c r="J322">
        <v>4.99790004199916E-2</v>
      </c>
      <c r="K322">
        <v>27.67</v>
      </c>
      <c r="L322">
        <v>1.86</v>
      </c>
      <c r="M322">
        <v>39.06</v>
      </c>
      <c r="N322">
        <v>0</v>
      </c>
      <c r="O322">
        <v>0</v>
      </c>
      <c r="P322">
        <v>0</v>
      </c>
      <c r="Q322" t="s">
        <v>15</v>
      </c>
    </row>
    <row r="323" spans="1:17" ht="16" x14ac:dyDescent="0.2">
      <c r="A323">
        <v>25</v>
      </c>
      <c r="B323" s="5" t="s">
        <v>14</v>
      </c>
      <c r="C323" s="5" t="s">
        <v>13</v>
      </c>
      <c r="D323" s="11">
        <v>9.5</v>
      </c>
      <c r="E323" s="11"/>
      <c r="F323" s="11"/>
      <c r="G323" s="11"/>
      <c r="H323" s="7">
        <v>3</v>
      </c>
      <c r="I323" t="s">
        <v>9</v>
      </c>
      <c r="J323">
        <v>4.99790004199916E-2</v>
      </c>
      <c r="K323">
        <v>27.67</v>
      </c>
      <c r="L323">
        <v>1.86</v>
      </c>
      <c r="M323">
        <v>39.06</v>
      </c>
      <c r="N323">
        <v>0</v>
      </c>
      <c r="O323">
        <v>0.49763033200000001</v>
      </c>
      <c r="P323">
        <v>5.0445103999999998E-2</v>
      </c>
      <c r="Q323" t="s">
        <v>15</v>
      </c>
    </row>
    <row r="324" spans="1:17" ht="16" x14ac:dyDescent="0.2">
      <c r="A324">
        <v>25</v>
      </c>
      <c r="B324" s="5" t="s">
        <v>14</v>
      </c>
      <c r="C324" s="5" t="s">
        <v>13</v>
      </c>
      <c r="D324" s="11">
        <v>9.5</v>
      </c>
      <c r="E324" s="11"/>
      <c r="F324" s="11"/>
      <c r="G324" s="11"/>
      <c r="H324" s="7">
        <v>3</v>
      </c>
      <c r="I324" t="s">
        <v>9</v>
      </c>
      <c r="J324">
        <v>4.99790004199916E-2</v>
      </c>
      <c r="K324">
        <v>27.67</v>
      </c>
      <c r="L324">
        <v>1.86</v>
      </c>
      <c r="M324">
        <v>39.06</v>
      </c>
      <c r="N324">
        <v>0</v>
      </c>
      <c r="O324">
        <v>0.99526066400000002</v>
      </c>
      <c r="P324">
        <v>0.10504450999999999</v>
      </c>
      <c r="Q324" t="s">
        <v>15</v>
      </c>
    </row>
    <row r="325" spans="1:17" ht="16" x14ac:dyDescent="0.2">
      <c r="A325">
        <v>25</v>
      </c>
      <c r="B325" s="5" t="s">
        <v>14</v>
      </c>
      <c r="C325" s="5" t="s">
        <v>13</v>
      </c>
      <c r="D325" s="11">
        <v>9.5</v>
      </c>
      <c r="E325" s="11"/>
      <c r="F325" s="11"/>
      <c r="G325" s="11"/>
      <c r="H325" s="7">
        <v>3</v>
      </c>
      <c r="I325" t="s">
        <v>9</v>
      </c>
      <c r="J325">
        <v>4.99790004199916E-2</v>
      </c>
      <c r="K325">
        <v>27.67</v>
      </c>
      <c r="L325">
        <v>1.86</v>
      </c>
      <c r="M325">
        <v>39.06</v>
      </c>
      <c r="N325">
        <v>0</v>
      </c>
      <c r="O325">
        <v>1.990521327</v>
      </c>
      <c r="P325">
        <v>0.18575667700000001</v>
      </c>
      <c r="Q325" t="s">
        <v>15</v>
      </c>
    </row>
    <row r="326" spans="1:17" ht="16" x14ac:dyDescent="0.2">
      <c r="A326">
        <v>25</v>
      </c>
      <c r="B326" s="5" t="s">
        <v>14</v>
      </c>
      <c r="C326" s="5" t="s">
        <v>13</v>
      </c>
      <c r="D326" s="11">
        <v>9.5</v>
      </c>
      <c r="E326" s="11"/>
      <c r="F326" s="11"/>
      <c r="G326" s="11"/>
      <c r="H326" s="7">
        <v>3</v>
      </c>
      <c r="I326" t="s">
        <v>9</v>
      </c>
      <c r="J326">
        <v>4.99790004199916E-2</v>
      </c>
      <c r="K326">
        <v>27.67</v>
      </c>
      <c r="L326">
        <v>1.86</v>
      </c>
      <c r="M326">
        <v>39.06</v>
      </c>
      <c r="N326">
        <v>0</v>
      </c>
      <c r="O326">
        <v>2.9857819910000001</v>
      </c>
      <c r="P326">
        <v>0.34480712200000002</v>
      </c>
      <c r="Q326" t="s">
        <v>15</v>
      </c>
    </row>
    <row r="327" spans="1:17" ht="16" x14ac:dyDescent="0.2">
      <c r="A327">
        <v>25</v>
      </c>
      <c r="B327" s="5" t="s">
        <v>14</v>
      </c>
      <c r="C327" s="5" t="s">
        <v>13</v>
      </c>
      <c r="D327" s="11">
        <v>9.5</v>
      </c>
      <c r="E327" s="11"/>
      <c r="F327" s="11"/>
      <c r="G327" s="11"/>
      <c r="H327" s="7">
        <v>3</v>
      </c>
      <c r="I327" t="s">
        <v>9</v>
      </c>
      <c r="J327">
        <v>4.99790004199916E-2</v>
      </c>
      <c r="K327">
        <v>27.67</v>
      </c>
      <c r="L327">
        <v>1.86</v>
      </c>
      <c r="M327">
        <v>39.06</v>
      </c>
      <c r="N327">
        <v>0</v>
      </c>
      <c r="O327">
        <v>4.0047393360000001</v>
      </c>
      <c r="P327">
        <v>0.52997032600000005</v>
      </c>
      <c r="Q327" t="s">
        <v>15</v>
      </c>
    </row>
    <row r="328" spans="1:17" ht="16" x14ac:dyDescent="0.2">
      <c r="A328">
        <v>25</v>
      </c>
      <c r="B328" s="5" t="s">
        <v>14</v>
      </c>
      <c r="C328" s="5" t="s">
        <v>13</v>
      </c>
      <c r="D328" s="11">
        <v>9.5</v>
      </c>
      <c r="E328" s="11"/>
      <c r="F328" s="11"/>
      <c r="G328" s="11"/>
      <c r="H328" s="7">
        <v>3</v>
      </c>
      <c r="I328" t="s">
        <v>9</v>
      </c>
      <c r="J328">
        <v>4.99790004199916E-2</v>
      </c>
      <c r="K328">
        <v>27.67</v>
      </c>
      <c r="L328">
        <v>1.86</v>
      </c>
      <c r="M328">
        <v>39.06</v>
      </c>
      <c r="N328">
        <v>0</v>
      </c>
      <c r="O328">
        <v>5</v>
      </c>
      <c r="P328">
        <v>0.65578634999999996</v>
      </c>
      <c r="Q328" t="s">
        <v>15</v>
      </c>
    </row>
    <row r="329" spans="1:17" ht="16" x14ac:dyDescent="0.2">
      <c r="A329">
        <v>25</v>
      </c>
      <c r="B329" s="5" t="s">
        <v>14</v>
      </c>
      <c r="C329" s="5" t="s">
        <v>13</v>
      </c>
      <c r="D329" s="11">
        <v>9.5</v>
      </c>
      <c r="E329" s="11"/>
      <c r="F329" s="11"/>
      <c r="G329" s="11"/>
      <c r="H329" s="7">
        <v>3</v>
      </c>
      <c r="I329" t="s">
        <v>9</v>
      </c>
      <c r="J329">
        <v>4.99790004199916E-2</v>
      </c>
      <c r="K329">
        <v>27.67</v>
      </c>
      <c r="L329">
        <v>1.86</v>
      </c>
      <c r="M329">
        <v>39.06</v>
      </c>
      <c r="N329">
        <v>0</v>
      </c>
      <c r="O329">
        <v>5.9952606639999999</v>
      </c>
      <c r="P329">
        <v>0.719881306</v>
      </c>
      <c r="Q329" t="s">
        <v>15</v>
      </c>
    </row>
    <row r="330" spans="1:17" ht="16" x14ac:dyDescent="0.2">
      <c r="A330">
        <v>25</v>
      </c>
      <c r="B330" s="5" t="s">
        <v>14</v>
      </c>
      <c r="C330" s="5" t="s">
        <v>13</v>
      </c>
      <c r="D330" s="11">
        <v>9.5</v>
      </c>
      <c r="E330" s="11"/>
      <c r="F330" s="11"/>
      <c r="G330" s="11"/>
      <c r="H330" s="7">
        <v>3</v>
      </c>
      <c r="I330" t="s">
        <v>9</v>
      </c>
      <c r="J330">
        <v>4.99790004199916E-2</v>
      </c>
      <c r="K330">
        <v>27.67</v>
      </c>
      <c r="L330">
        <v>1.86</v>
      </c>
      <c r="M330">
        <v>39.06</v>
      </c>
      <c r="N330">
        <v>0</v>
      </c>
      <c r="O330">
        <v>6.9905213269999997</v>
      </c>
      <c r="P330">
        <v>0.73412462899999997</v>
      </c>
      <c r="Q330" t="s">
        <v>15</v>
      </c>
    </row>
    <row r="331" spans="1:17" ht="16" x14ac:dyDescent="0.2">
      <c r="A331">
        <v>25</v>
      </c>
      <c r="B331" s="5" t="s">
        <v>14</v>
      </c>
      <c r="C331" s="5" t="s">
        <v>13</v>
      </c>
      <c r="D331" s="11">
        <v>9.5</v>
      </c>
      <c r="E331" s="11"/>
      <c r="F331" s="11"/>
      <c r="G331" s="11"/>
      <c r="H331" s="7">
        <v>3</v>
      </c>
      <c r="I331" t="s">
        <v>9</v>
      </c>
      <c r="J331">
        <v>4.99790004199916E-2</v>
      </c>
      <c r="K331">
        <v>27.67</v>
      </c>
      <c r="L331">
        <v>1.86</v>
      </c>
      <c r="M331">
        <v>39.06</v>
      </c>
      <c r="N331">
        <v>0</v>
      </c>
      <c r="O331">
        <v>7.9857819909999996</v>
      </c>
      <c r="P331">
        <v>0.75074183999999999</v>
      </c>
      <c r="Q331" t="s">
        <v>15</v>
      </c>
    </row>
    <row r="332" spans="1:17" ht="16" x14ac:dyDescent="0.2">
      <c r="A332">
        <v>25</v>
      </c>
      <c r="B332" s="5" t="s">
        <v>14</v>
      </c>
      <c r="C332" s="5" t="s">
        <v>13</v>
      </c>
      <c r="D332" s="11">
        <v>9.5</v>
      </c>
      <c r="E332" s="11"/>
      <c r="F332" s="11"/>
      <c r="G332" s="11"/>
      <c r="H332" s="7">
        <v>3</v>
      </c>
      <c r="I332" t="s">
        <v>9</v>
      </c>
      <c r="J332">
        <v>4.99790004199916E-2</v>
      </c>
      <c r="K332">
        <v>27.67</v>
      </c>
      <c r="L332">
        <v>1.86</v>
      </c>
      <c r="M332">
        <v>39.06</v>
      </c>
      <c r="N332">
        <v>0</v>
      </c>
      <c r="O332">
        <v>8.9810426539999995</v>
      </c>
      <c r="P332">
        <v>0.76023738900000004</v>
      </c>
      <c r="Q332" t="s">
        <v>15</v>
      </c>
    </row>
    <row r="333" spans="1:17" ht="16" x14ac:dyDescent="0.2">
      <c r="A333">
        <v>25</v>
      </c>
      <c r="B333" s="5" t="s">
        <v>14</v>
      </c>
      <c r="C333" s="5" t="s">
        <v>13</v>
      </c>
      <c r="D333" s="11">
        <v>9.5</v>
      </c>
      <c r="E333" s="11"/>
      <c r="F333" s="11"/>
      <c r="G333" s="11"/>
      <c r="H333" s="7">
        <v>3</v>
      </c>
      <c r="I333" t="s">
        <v>9</v>
      </c>
      <c r="J333">
        <v>4.99790004199916E-2</v>
      </c>
      <c r="K333">
        <v>27.67</v>
      </c>
      <c r="L333">
        <v>1.86</v>
      </c>
      <c r="M333">
        <v>39.06</v>
      </c>
      <c r="N333">
        <v>0</v>
      </c>
      <c r="O333">
        <v>10</v>
      </c>
      <c r="P333">
        <v>0.762611276</v>
      </c>
      <c r="Q333" t="s">
        <v>15</v>
      </c>
    </row>
    <row r="334" spans="1:17" ht="16" x14ac:dyDescent="0.2">
      <c r="A334">
        <v>25</v>
      </c>
      <c r="B334" s="5" t="s">
        <v>14</v>
      </c>
      <c r="C334" s="5" t="s">
        <v>13</v>
      </c>
      <c r="D334" s="11">
        <v>9.5</v>
      </c>
      <c r="E334" s="11"/>
      <c r="F334" s="11"/>
      <c r="G334" s="11"/>
      <c r="H334" s="7">
        <v>3</v>
      </c>
      <c r="I334" t="s">
        <v>9</v>
      </c>
      <c r="J334">
        <v>4.99790004199916E-2</v>
      </c>
      <c r="K334">
        <v>27.67</v>
      </c>
      <c r="L334">
        <v>1.86</v>
      </c>
      <c r="M334">
        <v>39.06</v>
      </c>
      <c r="N334">
        <v>0</v>
      </c>
      <c r="O334">
        <v>10.99526066</v>
      </c>
      <c r="P334">
        <v>0.76498516299999997</v>
      </c>
      <c r="Q334" t="s">
        <v>15</v>
      </c>
    </row>
    <row r="335" spans="1:17" ht="16" x14ac:dyDescent="0.2">
      <c r="A335">
        <v>25</v>
      </c>
      <c r="B335" s="5" t="s">
        <v>14</v>
      </c>
      <c r="C335" s="5" t="s">
        <v>13</v>
      </c>
      <c r="D335" s="11">
        <v>9.5</v>
      </c>
      <c r="E335" s="11"/>
      <c r="F335" s="11"/>
      <c r="G335" s="11"/>
      <c r="H335" s="7">
        <v>3</v>
      </c>
      <c r="I335" t="s">
        <v>9</v>
      </c>
      <c r="J335">
        <v>4.99790004199916E-2</v>
      </c>
      <c r="K335">
        <v>27.67</v>
      </c>
      <c r="L335">
        <v>1.86</v>
      </c>
      <c r="M335">
        <v>39.06</v>
      </c>
      <c r="N335">
        <v>0</v>
      </c>
      <c r="O335">
        <v>12.01421801</v>
      </c>
      <c r="P335">
        <v>0.76498516299999997</v>
      </c>
      <c r="Q335" t="s">
        <v>15</v>
      </c>
    </row>
    <row r="336" spans="1:17" ht="16" x14ac:dyDescent="0.2">
      <c r="A336">
        <v>25</v>
      </c>
      <c r="B336" s="5" t="s">
        <v>14</v>
      </c>
      <c r="C336" s="5" t="s">
        <v>13</v>
      </c>
      <c r="D336" s="11">
        <v>9.5</v>
      </c>
      <c r="E336" s="11"/>
      <c r="F336" s="11"/>
      <c r="G336" s="11"/>
      <c r="H336" s="7">
        <v>3</v>
      </c>
      <c r="I336" t="s">
        <v>9</v>
      </c>
      <c r="J336">
        <v>4.99790004199916E-2</v>
      </c>
      <c r="K336">
        <v>27.67</v>
      </c>
      <c r="L336">
        <v>1.86</v>
      </c>
      <c r="M336">
        <v>39.06</v>
      </c>
      <c r="N336">
        <v>0</v>
      </c>
      <c r="O336">
        <v>13.00947867</v>
      </c>
      <c r="P336">
        <v>0.76498516299999997</v>
      </c>
      <c r="Q336" t="s">
        <v>15</v>
      </c>
    </row>
    <row r="337" spans="1:17" ht="16" x14ac:dyDescent="0.2">
      <c r="A337">
        <v>25</v>
      </c>
      <c r="B337" s="5" t="s">
        <v>14</v>
      </c>
      <c r="C337" s="5" t="s">
        <v>13</v>
      </c>
      <c r="D337" s="11">
        <v>9.5</v>
      </c>
      <c r="E337" s="11"/>
      <c r="F337" s="11"/>
      <c r="G337" s="11"/>
      <c r="H337" s="7">
        <v>3</v>
      </c>
      <c r="I337" t="s">
        <v>9</v>
      </c>
      <c r="J337">
        <v>4.99790004199916E-2</v>
      </c>
      <c r="K337">
        <v>27.67</v>
      </c>
      <c r="L337">
        <v>1.86</v>
      </c>
      <c r="M337">
        <v>39.06</v>
      </c>
      <c r="N337">
        <v>0</v>
      </c>
      <c r="O337">
        <v>14.00473934</v>
      </c>
      <c r="P337">
        <v>0.76498516299999997</v>
      </c>
      <c r="Q337" t="s">
        <v>15</v>
      </c>
    </row>
    <row r="338" spans="1:17" ht="16" x14ac:dyDescent="0.2">
      <c r="A338">
        <v>25</v>
      </c>
      <c r="B338" s="5" t="s">
        <v>14</v>
      </c>
      <c r="C338" s="5" t="s">
        <v>13</v>
      </c>
      <c r="D338" s="11">
        <v>9.5</v>
      </c>
      <c r="E338" s="11"/>
      <c r="F338" s="11"/>
      <c r="G338" s="11"/>
      <c r="H338" s="7">
        <v>3</v>
      </c>
      <c r="I338" t="s">
        <v>9</v>
      </c>
      <c r="J338">
        <v>4.99790004199916E-2</v>
      </c>
      <c r="K338">
        <v>27.67</v>
      </c>
      <c r="L338">
        <v>1.86</v>
      </c>
      <c r="M338">
        <v>39.06</v>
      </c>
      <c r="N338">
        <v>0</v>
      </c>
      <c r="O338">
        <v>15</v>
      </c>
      <c r="P338">
        <v>0.76498516299999997</v>
      </c>
      <c r="Q338" t="s">
        <v>15</v>
      </c>
    </row>
    <row r="339" spans="1:17" ht="16" x14ac:dyDescent="0.2">
      <c r="A339">
        <v>26</v>
      </c>
      <c r="B339" s="5" t="s">
        <v>17</v>
      </c>
      <c r="C339" s="5" t="s">
        <v>16</v>
      </c>
      <c r="F339">
        <v>45</v>
      </c>
      <c r="H339" s="7">
        <v>1</v>
      </c>
      <c r="I339" t="s">
        <v>5</v>
      </c>
      <c r="J339">
        <f>150/180</f>
        <v>0.83333333333333337</v>
      </c>
      <c r="K339">
        <v>15.3</v>
      </c>
      <c r="L339">
        <f>M339*(150/(150+180))</f>
        <v>6.1818181818181817</v>
      </c>
      <c r="M339">
        <v>13.6</v>
      </c>
      <c r="N339">
        <v>0.1</v>
      </c>
      <c r="O339">
        <v>0</v>
      </c>
      <c r="P339">
        <v>0</v>
      </c>
      <c r="Q339" s="2" t="s">
        <v>18</v>
      </c>
    </row>
    <row r="340" spans="1:17" ht="16" x14ac:dyDescent="0.2">
      <c r="A340">
        <v>26</v>
      </c>
      <c r="B340" s="5" t="s">
        <v>17</v>
      </c>
      <c r="C340" s="5" t="s">
        <v>16</v>
      </c>
      <c r="F340">
        <v>45</v>
      </c>
      <c r="H340" s="7">
        <v>1</v>
      </c>
      <c r="I340" t="s">
        <v>5</v>
      </c>
      <c r="J340">
        <v>0.83333333333333337</v>
      </c>
      <c r="K340">
        <v>15.3</v>
      </c>
      <c r="L340">
        <v>6.1818181818181817</v>
      </c>
      <c r="M340">
        <v>13.6</v>
      </c>
      <c r="N340">
        <v>0.1</v>
      </c>
      <c r="O340">
        <v>0.92361604459260205</v>
      </c>
      <c r="P340">
        <v>0.16561697360511399</v>
      </c>
      <c r="Q340" s="2" t="s">
        <v>18</v>
      </c>
    </row>
    <row r="341" spans="1:17" ht="16" x14ac:dyDescent="0.2">
      <c r="A341">
        <v>26</v>
      </c>
      <c r="B341" s="5" t="s">
        <v>17</v>
      </c>
      <c r="C341" s="5" t="s">
        <v>16</v>
      </c>
      <c r="F341">
        <v>45</v>
      </c>
      <c r="H341" s="7">
        <v>1</v>
      </c>
      <c r="I341" t="s">
        <v>5</v>
      </c>
      <c r="J341">
        <v>0.83333333333333337</v>
      </c>
      <c r="K341">
        <v>15.3</v>
      </c>
      <c r="L341">
        <v>6.1818181818181817</v>
      </c>
      <c r="M341">
        <v>13.6</v>
      </c>
      <c r="N341">
        <v>0.1</v>
      </c>
      <c r="O341">
        <v>2.9542597956172401</v>
      </c>
      <c r="P341">
        <v>0.50133887097655605</v>
      </c>
      <c r="Q341" s="2" t="s">
        <v>18</v>
      </c>
    </row>
    <row r="342" spans="1:17" ht="16" x14ac:dyDescent="0.2">
      <c r="A342">
        <v>26</v>
      </c>
      <c r="B342" s="5" t="s">
        <v>17</v>
      </c>
      <c r="C342" s="5" t="s">
        <v>16</v>
      </c>
      <c r="F342">
        <v>45</v>
      </c>
      <c r="H342" s="7">
        <v>1</v>
      </c>
      <c r="I342" t="s">
        <v>5</v>
      </c>
      <c r="J342">
        <v>0.83333333333333337</v>
      </c>
      <c r="K342">
        <v>15.3</v>
      </c>
      <c r="L342">
        <v>6.1818181818181817</v>
      </c>
      <c r="M342">
        <v>13.6</v>
      </c>
      <c r="N342">
        <v>0.1</v>
      </c>
      <c r="O342">
        <v>5.0222006667030996</v>
      </c>
      <c r="P342">
        <v>0.651381223017651</v>
      </c>
      <c r="Q342" s="2" t="s">
        <v>18</v>
      </c>
    </row>
    <row r="343" spans="1:17" ht="16" x14ac:dyDescent="0.2">
      <c r="A343">
        <v>26</v>
      </c>
      <c r="B343" s="5" t="s">
        <v>17</v>
      </c>
      <c r="C343" s="5" t="s">
        <v>16</v>
      </c>
      <c r="F343">
        <v>45</v>
      </c>
      <c r="H343" s="7">
        <v>1</v>
      </c>
      <c r="I343" t="s">
        <v>5</v>
      </c>
      <c r="J343">
        <v>0.83333333333333337</v>
      </c>
      <c r="K343">
        <v>15.3</v>
      </c>
      <c r="L343">
        <v>6.1818181818181817</v>
      </c>
      <c r="M343">
        <v>13.6</v>
      </c>
      <c r="N343">
        <v>0.1</v>
      </c>
      <c r="O343">
        <v>7.0438275315590904</v>
      </c>
      <c r="P343">
        <v>0.79023443904038404</v>
      </c>
      <c r="Q343" s="2" t="s">
        <v>18</v>
      </c>
    </row>
    <row r="344" spans="1:17" ht="16" x14ac:dyDescent="0.2">
      <c r="A344">
        <v>26</v>
      </c>
      <c r="B344" s="5" t="s">
        <v>17</v>
      </c>
      <c r="C344" s="5" t="s">
        <v>16</v>
      </c>
      <c r="F344">
        <v>45</v>
      </c>
      <c r="H344" s="7">
        <v>1</v>
      </c>
      <c r="I344" t="s">
        <v>5</v>
      </c>
      <c r="J344">
        <v>0.83333333333333337</v>
      </c>
      <c r="K344">
        <v>15.3</v>
      </c>
      <c r="L344">
        <v>6.1818181818181817</v>
      </c>
      <c r="M344">
        <v>13.6</v>
      </c>
      <c r="N344">
        <v>0.1</v>
      </c>
      <c r="O344">
        <v>9.0620730641018596</v>
      </c>
      <c r="P344">
        <v>0.85526189955735199</v>
      </c>
      <c r="Q344" s="2" t="s">
        <v>18</v>
      </c>
    </row>
    <row r="345" spans="1:17" ht="16" x14ac:dyDescent="0.2">
      <c r="A345">
        <v>26</v>
      </c>
      <c r="B345" s="5" t="s">
        <v>17</v>
      </c>
      <c r="C345" s="5" t="s">
        <v>16</v>
      </c>
      <c r="F345">
        <v>45</v>
      </c>
      <c r="H345" s="7">
        <v>1</v>
      </c>
      <c r="I345" t="s">
        <v>5</v>
      </c>
      <c r="J345">
        <v>0.83333333333333337</v>
      </c>
      <c r="K345">
        <v>15.3</v>
      </c>
      <c r="L345">
        <v>6.1818181818181817</v>
      </c>
      <c r="M345">
        <v>13.6</v>
      </c>
      <c r="N345">
        <v>0.1</v>
      </c>
      <c r="O345">
        <v>11.0799087381824</v>
      </c>
      <c r="P345">
        <v>0.91134078364937898</v>
      </c>
      <c r="Q345" s="2" t="s">
        <v>18</v>
      </c>
    </row>
    <row r="346" spans="1:17" ht="16" x14ac:dyDescent="0.2">
      <c r="A346">
        <v>26</v>
      </c>
      <c r="B346" s="5" t="s">
        <v>17</v>
      </c>
      <c r="C346" s="5" t="s">
        <v>16</v>
      </c>
      <c r="F346">
        <v>45</v>
      </c>
      <c r="H346" s="7">
        <v>1</v>
      </c>
      <c r="I346" t="s">
        <v>5</v>
      </c>
      <c r="J346">
        <v>0.83333333333333337</v>
      </c>
      <c r="K346">
        <v>15.3</v>
      </c>
      <c r="L346">
        <v>6.1818181818181817</v>
      </c>
      <c r="M346">
        <v>13.6</v>
      </c>
      <c r="N346">
        <v>0.1</v>
      </c>
      <c r="O346">
        <v>15.0208003169572</v>
      </c>
      <c r="P346">
        <v>0.95414025356576804</v>
      </c>
      <c r="Q346" s="2" t="s">
        <v>18</v>
      </c>
    </row>
    <row r="347" spans="1:17" ht="16" x14ac:dyDescent="0.2">
      <c r="A347">
        <v>26</v>
      </c>
      <c r="B347" s="5" t="s">
        <v>17</v>
      </c>
      <c r="C347" s="5" t="s">
        <v>16</v>
      </c>
      <c r="F347">
        <v>45</v>
      </c>
      <c r="H347" s="7">
        <v>1</v>
      </c>
      <c r="I347" t="s">
        <v>5</v>
      </c>
      <c r="J347">
        <v>0.83333333333333337</v>
      </c>
      <c r="K347">
        <v>15.3</v>
      </c>
      <c r="L347">
        <v>6.1818181818181817</v>
      </c>
      <c r="M347">
        <v>13.6</v>
      </c>
      <c r="N347">
        <v>0.1</v>
      </c>
      <c r="O347">
        <v>19.0516558281873</v>
      </c>
      <c r="P347">
        <v>0.96115224875676197</v>
      </c>
      <c r="Q347" s="2" t="s">
        <v>18</v>
      </c>
    </row>
    <row r="348" spans="1:17" ht="16" x14ac:dyDescent="0.2">
      <c r="A348">
        <v>26</v>
      </c>
      <c r="B348" s="5" t="s">
        <v>17</v>
      </c>
      <c r="C348" s="5" t="s">
        <v>16</v>
      </c>
      <c r="F348">
        <v>45</v>
      </c>
      <c r="H348" s="7">
        <v>1</v>
      </c>
      <c r="I348" t="s">
        <v>5</v>
      </c>
      <c r="J348">
        <v>0.83333333333333337</v>
      </c>
      <c r="K348">
        <v>15.3</v>
      </c>
      <c r="L348">
        <v>6.1818181818181817</v>
      </c>
      <c r="M348">
        <v>13.6</v>
      </c>
      <c r="N348">
        <v>0.1</v>
      </c>
      <c r="O348">
        <v>23.082613804032999</v>
      </c>
      <c r="P348">
        <v>0.97040138805399201</v>
      </c>
      <c r="Q348" s="2" t="s">
        <v>18</v>
      </c>
    </row>
    <row r="349" spans="1:17" ht="16" x14ac:dyDescent="0.2">
      <c r="A349">
        <v>26</v>
      </c>
      <c r="B349" s="5" t="s">
        <v>17</v>
      </c>
      <c r="C349" s="5" t="s">
        <v>16</v>
      </c>
      <c r="F349">
        <v>45</v>
      </c>
      <c r="H349" s="7">
        <v>1</v>
      </c>
      <c r="I349" t="s">
        <v>5</v>
      </c>
      <c r="J349">
        <v>0.83333333333333337</v>
      </c>
      <c r="K349">
        <v>15.3</v>
      </c>
      <c r="L349">
        <v>6.1818181818181817</v>
      </c>
      <c r="M349">
        <v>13.6</v>
      </c>
      <c r="N349">
        <v>0.1</v>
      </c>
      <c r="O349">
        <v>28.075509590688</v>
      </c>
      <c r="P349">
        <v>0.98195939668834298</v>
      </c>
      <c r="Q349" s="2" t="s">
        <v>18</v>
      </c>
    </row>
    <row r="350" spans="1:17" ht="16" x14ac:dyDescent="0.2">
      <c r="A350">
        <v>27</v>
      </c>
      <c r="B350" s="12" t="s">
        <v>20</v>
      </c>
      <c r="C350" s="12" t="s">
        <v>19</v>
      </c>
      <c r="D350">
        <v>40</v>
      </c>
      <c r="H350" s="7">
        <v>1</v>
      </c>
      <c r="I350" t="s">
        <v>5</v>
      </c>
      <c r="J350">
        <f>20/80</f>
        <v>0.25</v>
      </c>
      <c r="K350">
        <v>35.86</v>
      </c>
      <c r="L350">
        <v>17.63</v>
      </c>
      <c r="M350">
        <v>89.23</v>
      </c>
      <c r="N350">
        <v>0</v>
      </c>
      <c r="O350">
        <v>0</v>
      </c>
      <c r="P350">
        <v>0</v>
      </c>
      <c r="Q350" s="5" t="s">
        <v>21</v>
      </c>
    </row>
    <row r="351" spans="1:17" ht="16" x14ac:dyDescent="0.2">
      <c r="A351">
        <v>27</v>
      </c>
      <c r="B351" s="12" t="s">
        <v>20</v>
      </c>
      <c r="C351" s="12" t="s">
        <v>19</v>
      </c>
      <c r="D351">
        <v>40</v>
      </c>
      <c r="H351" s="7">
        <v>1</v>
      </c>
      <c r="I351" t="s">
        <v>5</v>
      </c>
      <c r="J351">
        <v>0.25</v>
      </c>
      <c r="K351">
        <v>35.86</v>
      </c>
      <c r="L351">
        <v>17.63</v>
      </c>
      <c r="M351">
        <v>89.23</v>
      </c>
      <c r="N351">
        <v>0</v>
      </c>
      <c r="O351">
        <v>2.09774969416811</v>
      </c>
      <c r="P351">
        <v>5.2585949894971798E-2</v>
      </c>
      <c r="Q351" s="5" t="s">
        <v>21</v>
      </c>
    </row>
    <row r="352" spans="1:17" ht="16" x14ac:dyDescent="0.2">
      <c r="A352">
        <v>27</v>
      </c>
      <c r="B352" s="12" t="s">
        <v>20</v>
      </c>
      <c r="C352" s="12" t="s">
        <v>19</v>
      </c>
      <c r="D352">
        <v>40</v>
      </c>
      <c r="H352" s="7">
        <v>1</v>
      </c>
      <c r="I352" t="s">
        <v>5</v>
      </c>
      <c r="J352">
        <v>0.25</v>
      </c>
      <c r="K352">
        <v>35.86</v>
      </c>
      <c r="L352">
        <v>17.63</v>
      </c>
      <c r="M352">
        <v>89.23</v>
      </c>
      <c r="N352">
        <v>0</v>
      </c>
      <c r="O352">
        <v>3.0229553810990701</v>
      </c>
      <c r="P352">
        <v>0.13693729504124</v>
      </c>
      <c r="Q352" s="5" t="s">
        <v>21</v>
      </c>
    </row>
    <row r="353" spans="1:17" ht="16" x14ac:dyDescent="0.2">
      <c r="A353">
        <v>27</v>
      </c>
      <c r="B353" s="12" t="s">
        <v>20</v>
      </c>
      <c r="C353" s="12" t="s">
        <v>19</v>
      </c>
      <c r="D353">
        <v>40</v>
      </c>
      <c r="H353" s="7">
        <v>1</v>
      </c>
      <c r="I353" t="s">
        <v>5</v>
      </c>
      <c r="J353">
        <v>0.25</v>
      </c>
      <c r="K353">
        <v>35.86</v>
      </c>
      <c r="L353">
        <v>17.63</v>
      </c>
      <c r="M353">
        <v>89.23</v>
      </c>
      <c r="N353">
        <v>0</v>
      </c>
      <c r="O353">
        <v>4.0223831242482699</v>
      </c>
      <c r="P353">
        <v>0.25294438143146403</v>
      </c>
      <c r="Q353" s="5" t="s">
        <v>21</v>
      </c>
    </row>
    <row r="354" spans="1:17" ht="16" x14ac:dyDescent="0.2">
      <c r="A354">
        <v>27</v>
      </c>
      <c r="B354" s="12" t="s">
        <v>20</v>
      </c>
      <c r="C354" s="12" t="s">
        <v>19</v>
      </c>
      <c r="D354">
        <v>40</v>
      </c>
      <c r="H354" s="7">
        <v>1</v>
      </c>
      <c r="I354" t="s">
        <v>5</v>
      </c>
      <c r="J354">
        <v>0.25</v>
      </c>
      <c r="K354">
        <v>35.86</v>
      </c>
      <c r="L354">
        <v>17.63</v>
      </c>
      <c r="M354">
        <v>89.23</v>
      </c>
      <c r="N354">
        <v>0</v>
      </c>
      <c r="O354">
        <v>5.0236612787713204</v>
      </c>
      <c r="P354">
        <v>0.35312017051198102</v>
      </c>
      <c r="Q354" s="5" t="s">
        <v>21</v>
      </c>
    </row>
    <row r="355" spans="1:17" ht="16" x14ac:dyDescent="0.2">
      <c r="A355">
        <v>27</v>
      </c>
      <c r="B355" s="12" t="s">
        <v>20</v>
      </c>
      <c r="C355" s="12" t="s">
        <v>19</v>
      </c>
      <c r="D355">
        <v>40</v>
      </c>
      <c r="H355" s="7">
        <v>1</v>
      </c>
      <c r="I355" t="s">
        <v>5</v>
      </c>
      <c r="J355">
        <v>0.25</v>
      </c>
      <c r="K355">
        <v>35.86</v>
      </c>
      <c r="L355">
        <v>17.63</v>
      </c>
      <c r="M355">
        <v>89.23</v>
      </c>
      <c r="N355">
        <v>0</v>
      </c>
      <c r="O355">
        <v>6.02586463898131</v>
      </c>
      <c r="P355">
        <v>0.44538031093764402</v>
      </c>
      <c r="Q355" s="5" t="s">
        <v>21</v>
      </c>
    </row>
    <row r="356" spans="1:17" ht="16" x14ac:dyDescent="0.2">
      <c r="A356">
        <v>27</v>
      </c>
      <c r="B356" s="12" t="s">
        <v>20</v>
      </c>
      <c r="C356" s="12" t="s">
        <v>19</v>
      </c>
      <c r="D356">
        <v>40</v>
      </c>
      <c r="H356" s="7">
        <v>1</v>
      </c>
      <c r="I356" t="s">
        <v>5</v>
      </c>
      <c r="J356">
        <v>0.25</v>
      </c>
      <c r="K356">
        <v>35.86</v>
      </c>
      <c r="L356">
        <v>17.63</v>
      </c>
      <c r="M356">
        <v>89.23</v>
      </c>
      <c r="N356">
        <v>0</v>
      </c>
      <c r="O356">
        <v>7.0283764010869403</v>
      </c>
      <c r="P356">
        <v>0.53500190181168905</v>
      </c>
      <c r="Q356" s="5" t="s">
        <v>21</v>
      </c>
    </row>
    <row r="357" spans="1:17" ht="16" x14ac:dyDescent="0.2">
      <c r="A357">
        <v>27</v>
      </c>
      <c r="B357" s="12" t="s">
        <v>20</v>
      </c>
      <c r="C357" s="12" t="s">
        <v>19</v>
      </c>
      <c r="D357">
        <v>40</v>
      </c>
      <c r="H357" s="7">
        <v>1</v>
      </c>
      <c r="I357" t="s">
        <v>5</v>
      </c>
      <c r="J357">
        <v>0.25</v>
      </c>
      <c r="K357">
        <v>35.86</v>
      </c>
      <c r="L357">
        <v>17.63</v>
      </c>
      <c r="M357">
        <v>89.23</v>
      </c>
      <c r="N357">
        <v>0</v>
      </c>
      <c r="O357">
        <v>7.99346873318781</v>
      </c>
      <c r="P357">
        <v>0.61143417161537394</v>
      </c>
      <c r="Q357" s="5" t="s">
        <v>21</v>
      </c>
    </row>
    <row r="358" spans="1:17" ht="16" x14ac:dyDescent="0.2">
      <c r="A358">
        <v>27</v>
      </c>
      <c r="B358" s="12" t="s">
        <v>20</v>
      </c>
      <c r="C358" s="12" t="s">
        <v>19</v>
      </c>
      <c r="D358">
        <v>40</v>
      </c>
      <c r="H358" s="7">
        <v>1</v>
      </c>
      <c r="I358" t="s">
        <v>5</v>
      </c>
      <c r="J358">
        <v>0.25</v>
      </c>
      <c r="K358">
        <v>35.86</v>
      </c>
      <c r="L358">
        <v>17.63</v>
      </c>
      <c r="M358">
        <v>89.23</v>
      </c>
      <c r="N358">
        <v>0</v>
      </c>
      <c r="O358">
        <v>8.9981393085629495</v>
      </c>
      <c r="P358">
        <v>0.68258591562809401</v>
      </c>
      <c r="Q358" s="5" t="s">
        <v>21</v>
      </c>
    </row>
    <row r="359" spans="1:17" ht="16" x14ac:dyDescent="0.2">
      <c r="A359">
        <v>27</v>
      </c>
      <c r="B359" s="12" t="s">
        <v>20</v>
      </c>
      <c r="C359" s="12" t="s">
        <v>19</v>
      </c>
      <c r="D359">
        <v>40</v>
      </c>
      <c r="H359" s="7">
        <v>1</v>
      </c>
      <c r="I359" t="s">
        <v>5</v>
      </c>
      <c r="J359">
        <v>0.25</v>
      </c>
      <c r="K359">
        <v>35.86</v>
      </c>
      <c r="L359">
        <v>17.63</v>
      </c>
      <c r="M359">
        <v>89.23</v>
      </c>
      <c r="N359">
        <v>0</v>
      </c>
      <c r="O359">
        <v>10.0031182858337</v>
      </c>
      <c r="P359">
        <v>0.75109911008919605</v>
      </c>
      <c r="Q359" s="5" t="s">
        <v>21</v>
      </c>
    </row>
    <row r="360" spans="1:17" ht="16" x14ac:dyDescent="0.2">
      <c r="A360">
        <v>27</v>
      </c>
      <c r="B360" s="12" t="s">
        <v>20</v>
      </c>
      <c r="C360" s="12" t="s">
        <v>19</v>
      </c>
      <c r="D360">
        <v>40</v>
      </c>
      <c r="H360" s="7">
        <v>1</v>
      </c>
      <c r="I360" t="s">
        <v>5</v>
      </c>
      <c r="J360">
        <v>0.25</v>
      </c>
      <c r="K360">
        <v>35.86</v>
      </c>
      <c r="L360">
        <v>17.63</v>
      </c>
      <c r="M360">
        <v>89.23</v>
      </c>
      <c r="N360">
        <v>0</v>
      </c>
      <c r="O360">
        <v>10.932641599303601</v>
      </c>
      <c r="P360">
        <v>0.79851076151281397</v>
      </c>
      <c r="Q360" s="5" t="s">
        <v>21</v>
      </c>
    </row>
    <row r="361" spans="1:17" ht="16" x14ac:dyDescent="0.2">
      <c r="A361">
        <v>27</v>
      </c>
      <c r="B361" s="12" t="s">
        <v>20</v>
      </c>
      <c r="C361" s="12" t="s">
        <v>19</v>
      </c>
      <c r="D361">
        <v>40</v>
      </c>
      <c r="H361" s="7">
        <v>1</v>
      </c>
      <c r="I361" t="s">
        <v>5</v>
      </c>
      <c r="J361">
        <v>0.25</v>
      </c>
      <c r="K361">
        <v>35.86</v>
      </c>
      <c r="L361">
        <v>17.63</v>
      </c>
      <c r="M361">
        <v>89.23</v>
      </c>
      <c r="N361">
        <v>0</v>
      </c>
      <c r="O361">
        <v>11.9419382031134</v>
      </c>
      <c r="P361">
        <v>0.83008426225126497</v>
      </c>
      <c r="Q361" s="5" t="s">
        <v>21</v>
      </c>
    </row>
    <row r="362" spans="1:17" ht="16" x14ac:dyDescent="0.2">
      <c r="A362">
        <v>27</v>
      </c>
      <c r="B362" s="12" t="s">
        <v>20</v>
      </c>
      <c r="C362" s="12" t="s">
        <v>19</v>
      </c>
      <c r="D362">
        <v>40</v>
      </c>
      <c r="H362" s="7">
        <v>1</v>
      </c>
      <c r="I362" t="s">
        <v>5</v>
      </c>
      <c r="J362">
        <v>0.25</v>
      </c>
      <c r="K362">
        <v>35.86</v>
      </c>
      <c r="L362">
        <v>17.63</v>
      </c>
      <c r="M362">
        <v>89.23</v>
      </c>
      <c r="N362">
        <v>0</v>
      </c>
      <c r="O362">
        <v>12.951543208818901</v>
      </c>
      <c r="P362">
        <v>0.85901921343809795</v>
      </c>
      <c r="Q362" s="5" t="s">
        <v>21</v>
      </c>
    </row>
    <row r="363" spans="1:17" ht="16" x14ac:dyDescent="0.2">
      <c r="A363">
        <v>27</v>
      </c>
      <c r="B363" s="12" t="s">
        <v>20</v>
      </c>
      <c r="C363" s="12" t="s">
        <v>19</v>
      </c>
      <c r="D363">
        <v>40</v>
      </c>
      <c r="H363" s="7">
        <v>1</v>
      </c>
      <c r="I363" t="s">
        <v>5</v>
      </c>
      <c r="J363">
        <v>0.25</v>
      </c>
      <c r="K363">
        <v>35.86</v>
      </c>
      <c r="L363">
        <v>17.63</v>
      </c>
      <c r="M363">
        <v>89.23</v>
      </c>
      <c r="N363">
        <v>0</v>
      </c>
      <c r="O363">
        <v>13.962073420211199</v>
      </c>
      <c r="P363">
        <v>0.88003851597007798</v>
      </c>
      <c r="Q363" s="5" t="s">
        <v>21</v>
      </c>
    </row>
    <row r="364" spans="1:17" ht="16" x14ac:dyDescent="0.2">
      <c r="A364">
        <v>27</v>
      </c>
      <c r="B364" s="12" t="s">
        <v>20</v>
      </c>
      <c r="C364" s="12" t="s">
        <v>19</v>
      </c>
      <c r="D364">
        <v>40</v>
      </c>
      <c r="H364" s="7">
        <v>1</v>
      </c>
      <c r="I364" t="s">
        <v>5</v>
      </c>
      <c r="J364">
        <v>0.25</v>
      </c>
      <c r="K364">
        <v>35.86</v>
      </c>
      <c r="L364">
        <v>17.63</v>
      </c>
      <c r="M364">
        <v>89.23</v>
      </c>
      <c r="N364">
        <v>0</v>
      </c>
      <c r="O364">
        <v>14.9339505940163</v>
      </c>
      <c r="P364">
        <v>0.89842269563816901</v>
      </c>
      <c r="Q364" s="5" t="s">
        <v>21</v>
      </c>
    </row>
    <row r="365" spans="1:17" ht="16" x14ac:dyDescent="0.2">
      <c r="A365">
        <v>27</v>
      </c>
      <c r="B365" s="12" t="s">
        <v>20</v>
      </c>
      <c r="C365" s="12" t="s">
        <v>19</v>
      </c>
      <c r="D365">
        <v>40</v>
      </c>
      <c r="H365" s="7">
        <v>1</v>
      </c>
      <c r="I365" t="s">
        <v>5</v>
      </c>
      <c r="J365">
        <v>0.25</v>
      </c>
      <c r="K365">
        <v>35.86</v>
      </c>
      <c r="L365">
        <v>17.63</v>
      </c>
      <c r="M365">
        <v>89.23</v>
      </c>
      <c r="N365">
        <v>0</v>
      </c>
      <c r="O365">
        <v>15.945714412991199</v>
      </c>
      <c r="P365">
        <v>0.90888779996367697</v>
      </c>
      <c r="Q365" s="5" t="s">
        <v>21</v>
      </c>
    </row>
    <row r="366" spans="1:17" ht="16" x14ac:dyDescent="0.2">
      <c r="A366">
        <v>27</v>
      </c>
      <c r="B366" s="12" t="s">
        <v>20</v>
      </c>
      <c r="C366" s="12" t="s">
        <v>19</v>
      </c>
      <c r="D366">
        <v>40</v>
      </c>
      <c r="H366" s="7">
        <v>1</v>
      </c>
      <c r="I366" t="s">
        <v>5</v>
      </c>
      <c r="J366">
        <v>0.25</v>
      </c>
      <c r="K366">
        <v>35.86</v>
      </c>
      <c r="L366">
        <v>17.63</v>
      </c>
      <c r="M366">
        <v>89.23</v>
      </c>
      <c r="N366">
        <v>0</v>
      </c>
      <c r="O366">
        <v>16.918208390587498</v>
      </c>
      <c r="P366">
        <v>0.92199488052853196</v>
      </c>
      <c r="Q366" s="5" t="s">
        <v>21</v>
      </c>
    </row>
    <row r="367" spans="1:17" ht="16" x14ac:dyDescent="0.2">
      <c r="A367">
        <v>27</v>
      </c>
      <c r="B367" s="12" t="s">
        <v>20</v>
      </c>
      <c r="C367" s="12" t="s">
        <v>19</v>
      </c>
      <c r="D367">
        <v>40</v>
      </c>
      <c r="H367" s="7">
        <v>1</v>
      </c>
      <c r="I367" t="s">
        <v>5</v>
      </c>
      <c r="J367">
        <v>0.25</v>
      </c>
      <c r="K367">
        <v>35.86</v>
      </c>
      <c r="L367">
        <v>17.63</v>
      </c>
      <c r="M367">
        <v>89.23</v>
      </c>
      <c r="N367">
        <v>0</v>
      </c>
      <c r="O367">
        <v>17.891935975766401</v>
      </c>
      <c r="P367">
        <v>0.92454776288691598</v>
      </c>
      <c r="Q367" s="5" t="s">
        <v>21</v>
      </c>
    </row>
    <row r="368" spans="1:17" ht="16" x14ac:dyDescent="0.2">
      <c r="A368">
        <v>27</v>
      </c>
      <c r="B368" s="12" t="s">
        <v>20</v>
      </c>
      <c r="C368" s="12" t="s">
        <v>19</v>
      </c>
      <c r="D368">
        <v>40</v>
      </c>
      <c r="H368" s="7">
        <v>1</v>
      </c>
      <c r="I368" t="s">
        <v>5</v>
      </c>
      <c r="J368">
        <v>0.25</v>
      </c>
      <c r="K368">
        <v>35.86</v>
      </c>
      <c r="L368">
        <v>17.63</v>
      </c>
      <c r="M368">
        <v>89.23</v>
      </c>
      <c r="N368">
        <v>0</v>
      </c>
      <c r="O368">
        <v>18.9046250004283</v>
      </c>
      <c r="P368">
        <v>0.92709721855756999</v>
      </c>
      <c r="Q368" s="5" t="s">
        <v>21</v>
      </c>
    </row>
    <row r="369" spans="1:17" ht="16" x14ac:dyDescent="0.2">
      <c r="A369">
        <v>27</v>
      </c>
      <c r="B369" s="12" t="s">
        <v>20</v>
      </c>
      <c r="C369" s="12" t="s">
        <v>19</v>
      </c>
      <c r="D369">
        <v>40</v>
      </c>
      <c r="H369" s="7">
        <v>1</v>
      </c>
      <c r="I369" t="s">
        <v>5</v>
      </c>
      <c r="J369">
        <v>0.25</v>
      </c>
      <c r="K369">
        <v>35.86</v>
      </c>
      <c r="L369">
        <v>17.63</v>
      </c>
      <c r="M369">
        <v>89.23</v>
      </c>
      <c r="N369">
        <v>0</v>
      </c>
      <c r="O369">
        <v>19.917314025090199</v>
      </c>
      <c r="P369">
        <v>0.929646674228224</v>
      </c>
      <c r="Q369" s="5" t="s">
        <v>21</v>
      </c>
    </row>
    <row r="370" spans="1:17" ht="16" x14ac:dyDescent="0.2">
      <c r="A370">
        <v>27</v>
      </c>
      <c r="B370" s="12" t="s">
        <v>20</v>
      </c>
      <c r="C370" s="12" t="s">
        <v>19</v>
      </c>
      <c r="D370">
        <v>40</v>
      </c>
      <c r="H370" s="7">
        <v>1</v>
      </c>
      <c r="I370" t="s">
        <v>5</v>
      </c>
      <c r="J370">
        <v>0.25</v>
      </c>
      <c r="K370">
        <v>35.86</v>
      </c>
      <c r="L370">
        <v>17.63</v>
      </c>
      <c r="M370">
        <v>89.23</v>
      </c>
      <c r="N370">
        <v>0</v>
      </c>
      <c r="O370">
        <v>20.9303114516477</v>
      </c>
      <c r="P370">
        <v>0.92955758034725999</v>
      </c>
      <c r="Q370" s="5" t="s">
        <v>21</v>
      </c>
    </row>
    <row r="371" spans="1:17" ht="16" x14ac:dyDescent="0.2">
      <c r="A371">
        <v>27</v>
      </c>
      <c r="B371" s="12" t="s">
        <v>20</v>
      </c>
      <c r="C371" s="12" t="s">
        <v>19</v>
      </c>
      <c r="D371">
        <v>40</v>
      </c>
      <c r="H371" s="7">
        <v>1</v>
      </c>
      <c r="I371" t="s">
        <v>5</v>
      </c>
      <c r="J371">
        <v>0.25</v>
      </c>
      <c r="K371">
        <v>35.86</v>
      </c>
      <c r="L371">
        <v>17.63</v>
      </c>
      <c r="M371">
        <v>89.23</v>
      </c>
      <c r="N371">
        <v>0</v>
      </c>
      <c r="O371">
        <v>21.9040390368266</v>
      </c>
      <c r="P371">
        <v>0.93211046270564402</v>
      </c>
      <c r="Q371" s="5" t="s">
        <v>21</v>
      </c>
    </row>
    <row r="372" spans="1:17" ht="16" x14ac:dyDescent="0.2">
      <c r="A372">
        <v>27</v>
      </c>
      <c r="B372" s="12" t="s">
        <v>20</v>
      </c>
      <c r="C372" s="12" t="s">
        <v>19</v>
      </c>
      <c r="D372">
        <v>40</v>
      </c>
      <c r="H372" s="7">
        <v>1</v>
      </c>
      <c r="I372" t="s">
        <v>5</v>
      </c>
      <c r="J372">
        <v>0.25</v>
      </c>
      <c r="K372">
        <v>35.86</v>
      </c>
      <c r="L372">
        <v>17.63</v>
      </c>
      <c r="M372">
        <v>89.23</v>
      </c>
      <c r="N372">
        <v>0</v>
      </c>
      <c r="O372">
        <v>22.9170364633841</v>
      </c>
      <c r="P372">
        <v>0.93202136882468001</v>
      </c>
      <c r="Q372" s="5" t="s">
        <v>21</v>
      </c>
    </row>
    <row r="373" spans="1:17" ht="16" x14ac:dyDescent="0.2">
      <c r="A373">
        <v>27</v>
      </c>
      <c r="B373" s="12" t="s">
        <v>20</v>
      </c>
      <c r="C373" s="12" t="s">
        <v>19</v>
      </c>
      <c r="D373">
        <v>40</v>
      </c>
      <c r="H373" s="7">
        <v>1</v>
      </c>
      <c r="I373" t="s">
        <v>5</v>
      </c>
      <c r="J373">
        <v>0.25</v>
      </c>
      <c r="K373">
        <v>35.86</v>
      </c>
      <c r="L373">
        <v>17.63</v>
      </c>
      <c r="M373">
        <v>89.23</v>
      </c>
      <c r="N373">
        <v>0</v>
      </c>
      <c r="O373">
        <v>23.891072450458601</v>
      </c>
      <c r="P373">
        <v>0.93193570163144601</v>
      </c>
      <c r="Q373" s="5" t="s">
        <v>21</v>
      </c>
    </row>
    <row r="374" spans="1:17" ht="16" x14ac:dyDescent="0.2">
      <c r="A374">
        <v>27</v>
      </c>
      <c r="B374" s="12" t="s">
        <v>20</v>
      </c>
      <c r="C374" s="12" t="s">
        <v>19</v>
      </c>
      <c r="D374">
        <v>40</v>
      </c>
      <c r="H374" s="7">
        <v>1</v>
      </c>
      <c r="I374" t="s">
        <v>5</v>
      </c>
      <c r="J374">
        <v>0.25</v>
      </c>
      <c r="K374">
        <v>35.86</v>
      </c>
      <c r="L374">
        <v>17.63</v>
      </c>
      <c r="M374">
        <v>89.23</v>
      </c>
      <c r="N374">
        <v>0</v>
      </c>
      <c r="O374">
        <v>24.864800035637501</v>
      </c>
      <c r="P374">
        <v>0.93448858398982904</v>
      </c>
      <c r="Q374" s="5" t="s">
        <v>21</v>
      </c>
    </row>
    <row r="375" spans="1:17" ht="16" x14ac:dyDescent="0.2">
      <c r="A375">
        <v>27</v>
      </c>
      <c r="B375" s="12" t="s">
        <v>20</v>
      </c>
      <c r="C375" s="12" t="s">
        <v>19</v>
      </c>
      <c r="D375">
        <v>40</v>
      </c>
      <c r="H375" s="7">
        <v>1</v>
      </c>
      <c r="I375" t="s">
        <v>5</v>
      </c>
      <c r="J375">
        <v>0.25</v>
      </c>
      <c r="K375">
        <v>35.86</v>
      </c>
      <c r="L375">
        <v>17.63</v>
      </c>
      <c r="M375">
        <v>89.23</v>
      </c>
      <c r="N375">
        <v>0</v>
      </c>
      <c r="O375">
        <v>25.877797462195002</v>
      </c>
      <c r="P375">
        <v>0.93439949010886503</v>
      </c>
      <c r="Q375" s="5" t="s">
        <v>21</v>
      </c>
    </row>
    <row r="376" spans="1:17" ht="16" x14ac:dyDescent="0.2">
      <c r="A376">
        <v>27</v>
      </c>
      <c r="B376" s="12" t="s">
        <v>20</v>
      </c>
      <c r="C376" s="12" t="s">
        <v>19</v>
      </c>
      <c r="D376">
        <v>40</v>
      </c>
      <c r="H376" s="7">
        <v>1</v>
      </c>
      <c r="I376" t="s">
        <v>5</v>
      </c>
      <c r="J376">
        <v>0.25</v>
      </c>
      <c r="K376">
        <v>35.86</v>
      </c>
      <c r="L376">
        <v>17.63</v>
      </c>
      <c r="M376">
        <v>89.23</v>
      </c>
      <c r="N376">
        <v>0</v>
      </c>
      <c r="O376">
        <v>26.890486486856901</v>
      </c>
      <c r="P376">
        <v>0.93694894577952004</v>
      </c>
      <c r="Q376" s="5" t="s">
        <v>21</v>
      </c>
    </row>
    <row r="377" spans="1:17" ht="16" x14ac:dyDescent="0.2">
      <c r="A377">
        <v>27</v>
      </c>
      <c r="B377" s="12" t="s">
        <v>20</v>
      </c>
      <c r="C377" s="12" t="s">
        <v>19</v>
      </c>
      <c r="D377">
        <v>40</v>
      </c>
      <c r="H377" s="7">
        <v>1</v>
      </c>
      <c r="I377" t="s">
        <v>5</v>
      </c>
      <c r="J377">
        <v>0.25</v>
      </c>
      <c r="K377">
        <v>35.86</v>
      </c>
      <c r="L377">
        <v>17.63</v>
      </c>
      <c r="M377">
        <v>89.23</v>
      </c>
      <c r="N377">
        <v>0</v>
      </c>
      <c r="O377">
        <v>27.903483913414401</v>
      </c>
      <c r="P377">
        <v>0.93685985189855603</v>
      </c>
      <c r="Q377" s="5" t="s">
        <v>21</v>
      </c>
    </row>
    <row r="378" spans="1:17" ht="16" x14ac:dyDescent="0.2">
      <c r="A378">
        <v>27</v>
      </c>
      <c r="B378" s="12" t="s">
        <v>20</v>
      </c>
      <c r="C378" s="12" t="s">
        <v>19</v>
      </c>
      <c r="D378">
        <v>40</v>
      </c>
      <c r="H378" s="7">
        <v>1</v>
      </c>
      <c r="I378" t="s">
        <v>5</v>
      </c>
      <c r="J378">
        <v>0.25</v>
      </c>
      <c r="K378">
        <v>35.86</v>
      </c>
      <c r="L378">
        <v>17.63</v>
      </c>
      <c r="M378">
        <v>89.23</v>
      </c>
      <c r="N378">
        <v>0</v>
      </c>
      <c r="O378">
        <v>28.916481339971899</v>
      </c>
      <c r="P378">
        <v>0.93677075801759202</v>
      </c>
      <c r="Q378" s="5" t="s">
        <v>21</v>
      </c>
    </row>
    <row r="379" spans="1:17" ht="16" x14ac:dyDescent="0.2">
      <c r="A379">
        <v>27</v>
      </c>
      <c r="B379" s="12" t="s">
        <v>20</v>
      </c>
      <c r="C379" s="12" t="s">
        <v>19</v>
      </c>
      <c r="D379">
        <v>40</v>
      </c>
      <c r="H379" s="7">
        <v>1</v>
      </c>
      <c r="I379" t="s">
        <v>5</v>
      </c>
      <c r="J379">
        <v>0.25</v>
      </c>
      <c r="K379">
        <v>35.86</v>
      </c>
      <c r="L379">
        <v>17.63</v>
      </c>
      <c r="M379">
        <v>89.23</v>
      </c>
      <c r="N379">
        <v>0</v>
      </c>
      <c r="O379">
        <v>29.8905173270464</v>
      </c>
      <c r="P379">
        <v>0.93668509082435802</v>
      </c>
      <c r="Q379" s="5" t="s">
        <v>21</v>
      </c>
    </row>
    <row r="380" spans="1:17" ht="16" x14ac:dyDescent="0.2">
      <c r="A380">
        <v>28</v>
      </c>
      <c r="B380" s="12" t="s">
        <v>20</v>
      </c>
      <c r="C380" s="12" t="s">
        <v>19</v>
      </c>
      <c r="D380">
        <v>40</v>
      </c>
      <c r="H380" s="7">
        <v>1</v>
      </c>
      <c r="I380" t="s">
        <v>5</v>
      </c>
      <c r="J380">
        <f>20/80</f>
        <v>0.25</v>
      </c>
      <c r="K380">
        <v>35.82</v>
      </c>
      <c r="L380">
        <v>19.75</v>
      </c>
      <c r="M380">
        <v>94.3</v>
      </c>
      <c r="N380">
        <v>0</v>
      </c>
      <c r="O380">
        <v>0</v>
      </c>
      <c r="P380">
        <v>0</v>
      </c>
      <c r="Q380" s="2" t="s">
        <v>21</v>
      </c>
    </row>
    <row r="381" spans="1:17" ht="16" x14ac:dyDescent="0.2">
      <c r="A381">
        <v>28</v>
      </c>
      <c r="B381" s="12" t="s">
        <v>20</v>
      </c>
      <c r="C381" s="12" t="s">
        <v>19</v>
      </c>
      <c r="D381">
        <v>40</v>
      </c>
      <c r="H381" s="7">
        <v>1</v>
      </c>
      <c r="I381" t="s">
        <v>5</v>
      </c>
      <c r="J381">
        <v>0.25</v>
      </c>
      <c r="K381">
        <v>35.82</v>
      </c>
      <c r="L381">
        <v>19.75</v>
      </c>
      <c r="M381">
        <v>94.3</v>
      </c>
      <c r="N381">
        <v>0</v>
      </c>
      <c r="O381">
        <v>2.0222940303672998</v>
      </c>
      <c r="P381">
        <v>3.1484406857487303E-2</v>
      </c>
      <c r="Q381" s="2" t="s">
        <v>21</v>
      </c>
    </row>
    <row r="382" spans="1:17" ht="16" x14ac:dyDescent="0.2">
      <c r="A382">
        <v>28</v>
      </c>
      <c r="B382" s="12" t="s">
        <v>20</v>
      </c>
      <c r="C382" s="12" t="s">
        <v>19</v>
      </c>
      <c r="D382">
        <v>40</v>
      </c>
      <c r="H382" s="7">
        <v>1</v>
      </c>
      <c r="I382" t="s">
        <v>5</v>
      </c>
      <c r="J382">
        <v>0.25</v>
      </c>
      <c r="K382">
        <v>35.82</v>
      </c>
      <c r="L382">
        <v>19.75</v>
      </c>
      <c r="M382">
        <v>94.3</v>
      </c>
      <c r="N382">
        <v>0</v>
      </c>
      <c r="O382">
        <v>3.0680848584949301</v>
      </c>
      <c r="P382">
        <v>8.4162877321152393E-2</v>
      </c>
      <c r="Q382" s="2" t="s">
        <v>21</v>
      </c>
    </row>
    <row r="383" spans="1:17" ht="16" x14ac:dyDescent="0.2">
      <c r="A383">
        <v>28</v>
      </c>
      <c r="B383" s="12" t="s">
        <v>20</v>
      </c>
      <c r="C383" s="12" t="s">
        <v>19</v>
      </c>
      <c r="D383">
        <v>40</v>
      </c>
      <c r="H383" s="7">
        <v>1</v>
      </c>
      <c r="I383" t="s">
        <v>5</v>
      </c>
      <c r="J383">
        <v>0.25</v>
      </c>
      <c r="K383">
        <v>35.82</v>
      </c>
      <c r="L383">
        <v>19.75</v>
      </c>
      <c r="M383">
        <v>94.3</v>
      </c>
      <c r="N383">
        <v>0</v>
      </c>
      <c r="O383">
        <v>4.0334855924914397</v>
      </c>
      <c r="P383">
        <v>0.157956597573219</v>
      </c>
      <c r="Q383" s="2" t="s">
        <v>21</v>
      </c>
    </row>
    <row r="384" spans="1:17" ht="16" x14ac:dyDescent="0.2">
      <c r="A384">
        <v>28</v>
      </c>
      <c r="B384" s="12" t="s">
        <v>20</v>
      </c>
      <c r="C384" s="12" t="s">
        <v>19</v>
      </c>
      <c r="D384">
        <v>40</v>
      </c>
      <c r="H384" s="7">
        <v>1</v>
      </c>
      <c r="I384" t="s">
        <v>5</v>
      </c>
      <c r="J384">
        <v>0.25</v>
      </c>
      <c r="K384">
        <v>35.82</v>
      </c>
      <c r="L384">
        <v>19.75</v>
      </c>
      <c r="M384">
        <v>94.3</v>
      </c>
      <c r="N384">
        <v>0</v>
      </c>
      <c r="O384">
        <v>5.0749587940800502</v>
      </c>
      <c r="P384">
        <v>0.24757476175953499</v>
      </c>
      <c r="Q384" s="2" t="s">
        <v>21</v>
      </c>
    </row>
    <row r="385" spans="1:17" ht="16" x14ac:dyDescent="0.2">
      <c r="A385">
        <v>28</v>
      </c>
      <c r="B385" s="12" t="s">
        <v>20</v>
      </c>
      <c r="C385" s="12" t="s">
        <v>19</v>
      </c>
      <c r="D385">
        <v>40</v>
      </c>
      <c r="H385" s="7">
        <v>1</v>
      </c>
      <c r="I385" t="s">
        <v>5</v>
      </c>
      <c r="J385">
        <v>0.25</v>
      </c>
      <c r="K385">
        <v>35.82</v>
      </c>
      <c r="L385">
        <v>19.75</v>
      </c>
      <c r="M385">
        <v>94.3</v>
      </c>
      <c r="N385">
        <v>0</v>
      </c>
      <c r="O385">
        <v>6.0385091167027003</v>
      </c>
      <c r="P385">
        <v>0.33719977932131001</v>
      </c>
      <c r="Q385" s="2" t="s">
        <v>21</v>
      </c>
    </row>
    <row r="386" spans="1:17" ht="16" x14ac:dyDescent="0.2">
      <c r="A386">
        <v>28</v>
      </c>
      <c r="B386" s="12" t="s">
        <v>20</v>
      </c>
      <c r="C386" s="12" t="s">
        <v>19</v>
      </c>
      <c r="D386">
        <v>40</v>
      </c>
      <c r="H386" s="7">
        <v>1</v>
      </c>
      <c r="I386" t="s">
        <v>5</v>
      </c>
      <c r="J386">
        <v>0.25</v>
      </c>
      <c r="K386">
        <v>35.82</v>
      </c>
      <c r="L386">
        <v>19.75</v>
      </c>
      <c r="M386">
        <v>94.3</v>
      </c>
      <c r="N386">
        <v>0</v>
      </c>
      <c r="O386">
        <v>7.0413292807039696</v>
      </c>
      <c r="P386">
        <v>0.42418282064373702</v>
      </c>
      <c r="Q386" s="2" t="s">
        <v>21</v>
      </c>
    </row>
    <row r="387" spans="1:17" ht="16" x14ac:dyDescent="0.2">
      <c r="A387">
        <v>28</v>
      </c>
      <c r="B387" s="12" t="s">
        <v>20</v>
      </c>
      <c r="C387" s="12" t="s">
        <v>19</v>
      </c>
      <c r="D387">
        <v>40</v>
      </c>
      <c r="H387" s="7">
        <v>1</v>
      </c>
      <c r="I387" t="s">
        <v>5</v>
      </c>
      <c r="J387">
        <v>0.25</v>
      </c>
      <c r="K387">
        <v>35.82</v>
      </c>
      <c r="L387">
        <v>19.75</v>
      </c>
      <c r="M387">
        <v>94.3</v>
      </c>
      <c r="N387">
        <v>0</v>
      </c>
      <c r="O387">
        <v>8.0064216128048393</v>
      </c>
      <c r="P387">
        <v>0.50061509044742203</v>
      </c>
      <c r="Q387" s="2" t="s">
        <v>21</v>
      </c>
    </row>
    <row r="388" spans="1:17" ht="16" x14ac:dyDescent="0.2">
      <c r="A388">
        <v>28</v>
      </c>
      <c r="B388" s="12" t="s">
        <v>20</v>
      </c>
      <c r="C388" s="12" t="s">
        <v>19</v>
      </c>
      <c r="D388">
        <v>40</v>
      </c>
      <c r="H388" s="7">
        <v>1</v>
      </c>
      <c r="I388" t="s">
        <v>5</v>
      </c>
      <c r="J388">
        <v>0.25</v>
      </c>
      <c r="K388">
        <v>35.82</v>
      </c>
      <c r="L388">
        <v>19.75</v>
      </c>
      <c r="M388">
        <v>94.3</v>
      </c>
      <c r="N388">
        <v>0</v>
      </c>
      <c r="O388">
        <v>9.0114005900756204</v>
      </c>
      <c r="P388">
        <v>0.56912828490852396</v>
      </c>
      <c r="Q388" s="2" t="s">
        <v>21</v>
      </c>
    </row>
    <row r="389" spans="1:17" ht="16" x14ac:dyDescent="0.2">
      <c r="A389">
        <v>28</v>
      </c>
      <c r="B389" s="12" t="s">
        <v>20</v>
      </c>
      <c r="C389" s="12" t="s">
        <v>19</v>
      </c>
      <c r="D389">
        <v>40</v>
      </c>
      <c r="H389" s="7">
        <v>1</v>
      </c>
      <c r="I389" t="s">
        <v>5</v>
      </c>
      <c r="J389">
        <v>0.25</v>
      </c>
      <c r="K389">
        <v>35.82</v>
      </c>
      <c r="L389">
        <v>19.75</v>
      </c>
      <c r="M389">
        <v>94.3</v>
      </c>
      <c r="N389">
        <v>0</v>
      </c>
      <c r="O389">
        <v>9.9777265297590603</v>
      </c>
      <c r="P389">
        <v>0.635006356505738</v>
      </c>
      <c r="Q389" s="2" t="s">
        <v>21</v>
      </c>
    </row>
    <row r="390" spans="1:17" ht="16" x14ac:dyDescent="0.2">
      <c r="A390">
        <v>28</v>
      </c>
      <c r="B390" s="12" t="s">
        <v>20</v>
      </c>
      <c r="C390" s="12" t="s">
        <v>19</v>
      </c>
      <c r="D390">
        <v>40</v>
      </c>
      <c r="H390" s="7">
        <v>1</v>
      </c>
      <c r="I390" t="s">
        <v>5</v>
      </c>
      <c r="J390">
        <v>0.25</v>
      </c>
      <c r="K390">
        <v>35.82</v>
      </c>
      <c r="L390">
        <v>19.75</v>
      </c>
      <c r="M390">
        <v>94.3</v>
      </c>
      <c r="N390">
        <v>0</v>
      </c>
      <c r="O390">
        <v>10.9848643202993</v>
      </c>
      <c r="P390">
        <v>0.68504970410551402</v>
      </c>
      <c r="Q390" s="2" t="s">
        <v>21</v>
      </c>
    </row>
    <row r="391" spans="1:17" ht="16" x14ac:dyDescent="0.2">
      <c r="A391">
        <v>28</v>
      </c>
      <c r="B391" s="12" t="s">
        <v>20</v>
      </c>
      <c r="C391" s="12" t="s">
        <v>19</v>
      </c>
      <c r="D391">
        <v>40</v>
      </c>
      <c r="H391" s="7">
        <v>1</v>
      </c>
      <c r="I391" t="s">
        <v>5</v>
      </c>
      <c r="J391">
        <v>0.25</v>
      </c>
      <c r="K391">
        <v>35.82</v>
      </c>
      <c r="L391">
        <v>19.75</v>
      </c>
      <c r="M391">
        <v>94.3</v>
      </c>
      <c r="N391">
        <v>0</v>
      </c>
      <c r="O391">
        <v>11.9146960356649</v>
      </c>
      <c r="P391">
        <v>0.72982280597751403</v>
      </c>
      <c r="Q391" s="2" t="s">
        <v>21</v>
      </c>
    </row>
    <row r="392" spans="1:17" ht="16" x14ac:dyDescent="0.2">
      <c r="A392">
        <v>28</v>
      </c>
      <c r="B392" s="12" t="s">
        <v>20</v>
      </c>
      <c r="C392" s="12" t="s">
        <v>19</v>
      </c>
      <c r="D392">
        <v>40</v>
      </c>
      <c r="H392" s="7">
        <v>1</v>
      </c>
      <c r="I392" t="s">
        <v>5</v>
      </c>
      <c r="J392">
        <v>0.25</v>
      </c>
      <c r="K392">
        <v>35.82</v>
      </c>
      <c r="L392">
        <v>19.75</v>
      </c>
      <c r="M392">
        <v>94.3</v>
      </c>
      <c r="N392">
        <v>0</v>
      </c>
      <c r="O392">
        <v>12.9617204713751</v>
      </c>
      <c r="P392">
        <v>0.77194707823470698</v>
      </c>
      <c r="Q392" s="2" t="s">
        <v>21</v>
      </c>
    </row>
    <row r="393" spans="1:17" ht="16" x14ac:dyDescent="0.2">
      <c r="A393">
        <v>28</v>
      </c>
      <c r="B393" s="12" t="s">
        <v>20</v>
      </c>
      <c r="C393" s="12" t="s">
        <v>19</v>
      </c>
      <c r="D393">
        <v>40</v>
      </c>
      <c r="H393" s="7">
        <v>1</v>
      </c>
      <c r="I393" t="s">
        <v>5</v>
      </c>
      <c r="J393">
        <v>0.25</v>
      </c>
      <c r="K393">
        <v>35.82</v>
      </c>
      <c r="L393">
        <v>19.75</v>
      </c>
      <c r="M393">
        <v>94.3</v>
      </c>
      <c r="N393">
        <v>0</v>
      </c>
      <c r="O393">
        <v>13.9320556357019</v>
      </c>
      <c r="P393">
        <v>0.803524005660888</v>
      </c>
      <c r="Q393" s="2" t="s">
        <v>21</v>
      </c>
    </row>
    <row r="394" spans="1:17" ht="16" x14ac:dyDescent="0.2">
      <c r="A394">
        <v>28</v>
      </c>
      <c r="B394" s="12" t="s">
        <v>20</v>
      </c>
      <c r="C394" s="12" t="s">
        <v>19</v>
      </c>
      <c r="D394">
        <v>40</v>
      </c>
      <c r="H394" s="7">
        <v>1</v>
      </c>
      <c r="I394" t="s">
        <v>5</v>
      </c>
      <c r="J394">
        <v>0.25</v>
      </c>
      <c r="K394">
        <v>35.82</v>
      </c>
      <c r="L394">
        <v>19.75</v>
      </c>
      <c r="M394">
        <v>94.3</v>
      </c>
      <c r="N394">
        <v>0</v>
      </c>
      <c r="O394">
        <v>14.941969043303001</v>
      </c>
      <c r="P394">
        <v>0.82982040729610296</v>
      </c>
      <c r="Q394" s="2" t="s">
        <v>21</v>
      </c>
    </row>
    <row r="395" spans="1:17" ht="16" x14ac:dyDescent="0.2">
      <c r="A395">
        <v>28</v>
      </c>
      <c r="B395" s="12" t="s">
        <v>20</v>
      </c>
      <c r="C395" s="12" t="s">
        <v>19</v>
      </c>
      <c r="D395">
        <v>40</v>
      </c>
      <c r="H395" s="7">
        <v>1</v>
      </c>
      <c r="I395" t="s">
        <v>5</v>
      </c>
      <c r="J395">
        <v>0.25</v>
      </c>
      <c r="K395">
        <v>35.82</v>
      </c>
      <c r="L395">
        <v>19.75</v>
      </c>
      <c r="M395">
        <v>94.3</v>
      </c>
      <c r="N395">
        <v>0</v>
      </c>
      <c r="O395">
        <v>15.9524992546954</v>
      </c>
      <c r="P395">
        <v>0.85083970982808299</v>
      </c>
      <c r="Q395" s="2" t="s">
        <v>21</v>
      </c>
    </row>
    <row r="396" spans="1:17" ht="16" x14ac:dyDescent="0.2">
      <c r="A396">
        <v>28</v>
      </c>
      <c r="B396" s="12" t="s">
        <v>20</v>
      </c>
      <c r="C396" s="12" t="s">
        <v>19</v>
      </c>
      <c r="D396">
        <v>40</v>
      </c>
      <c r="H396" s="7">
        <v>1</v>
      </c>
      <c r="I396" t="s">
        <v>5</v>
      </c>
      <c r="J396">
        <v>0.25</v>
      </c>
      <c r="K396">
        <v>35.82</v>
      </c>
      <c r="L396">
        <v>19.75</v>
      </c>
      <c r="M396">
        <v>94.3</v>
      </c>
      <c r="N396">
        <v>0</v>
      </c>
      <c r="O396">
        <v>16.924376428500398</v>
      </c>
      <c r="P396">
        <v>0.86922388949617402</v>
      </c>
      <c r="Q396" s="2" t="s">
        <v>21</v>
      </c>
    </row>
    <row r="397" spans="1:17" ht="16" x14ac:dyDescent="0.2">
      <c r="A397">
        <v>28</v>
      </c>
      <c r="B397" s="12" t="s">
        <v>20</v>
      </c>
      <c r="C397" s="12" t="s">
        <v>19</v>
      </c>
      <c r="D397">
        <v>40</v>
      </c>
      <c r="H397" s="7">
        <v>1</v>
      </c>
      <c r="I397" t="s">
        <v>5</v>
      </c>
      <c r="J397">
        <v>0.25</v>
      </c>
      <c r="K397">
        <v>35.82</v>
      </c>
      <c r="L397">
        <v>19.75</v>
      </c>
      <c r="M397">
        <v>94.3</v>
      </c>
      <c r="N397">
        <v>0</v>
      </c>
      <c r="O397">
        <v>17.935831845579699</v>
      </c>
      <c r="P397">
        <v>0.88232754337329999</v>
      </c>
      <c r="Q397" s="2" t="s">
        <v>21</v>
      </c>
    </row>
    <row r="398" spans="1:17" ht="16" x14ac:dyDescent="0.2">
      <c r="A398">
        <v>28</v>
      </c>
      <c r="B398" s="12" t="s">
        <v>20</v>
      </c>
      <c r="C398" s="12" t="s">
        <v>19</v>
      </c>
      <c r="D398">
        <v>40</v>
      </c>
      <c r="H398" s="7">
        <v>1</v>
      </c>
      <c r="I398" t="s">
        <v>5</v>
      </c>
      <c r="J398">
        <v>0.25</v>
      </c>
      <c r="K398">
        <v>35.82</v>
      </c>
      <c r="L398">
        <v>19.75</v>
      </c>
      <c r="M398">
        <v>94.3</v>
      </c>
      <c r="N398">
        <v>0</v>
      </c>
      <c r="O398">
        <v>18.909559430758598</v>
      </c>
      <c r="P398">
        <v>0.88488042573168302</v>
      </c>
      <c r="Q398" s="2" t="s">
        <v>21</v>
      </c>
    </row>
    <row r="399" spans="1:17" ht="16" x14ac:dyDescent="0.2">
      <c r="A399">
        <v>28</v>
      </c>
      <c r="B399" s="12" t="s">
        <v>20</v>
      </c>
      <c r="C399" s="12" t="s">
        <v>19</v>
      </c>
      <c r="D399">
        <v>40</v>
      </c>
      <c r="H399" s="7">
        <v>1</v>
      </c>
      <c r="I399" t="s">
        <v>5</v>
      </c>
      <c r="J399">
        <v>0.25</v>
      </c>
      <c r="K399">
        <v>35.82</v>
      </c>
      <c r="L399">
        <v>19.75</v>
      </c>
      <c r="M399">
        <v>94.3</v>
      </c>
      <c r="N399">
        <v>0</v>
      </c>
      <c r="O399">
        <v>19.9219400535248</v>
      </c>
      <c r="P399">
        <v>0.89006843095395505</v>
      </c>
      <c r="Q399" s="2" t="s">
        <v>21</v>
      </c>
    </row>
    <row r="400" spans="1:17" ht="16" x14ac:dyDescent="0.2">
      <c r="A400">
        <v>28</v>
      </c>
      <c r="B400" s="12" t="s">
        <v>20</v>
      </c>
      <c r="C400" s="12" t="s">
        <v>19</v>
      </c>
      <c r="D400">
        <v>40</v>
      </c>
      <c r="H400" s="7">
        <v>1</v>
      </c>
      <c r="I400" t="s">
        <v>5</v>
      </c>
      <c r="J400">
        <v>0.25</v>
      </c>
      <c r="K400">
        <v>35.82</v>
      </c>
      <c r="L400">
        <v>19.75</v>
      </c>
      <c r="M400">
        <v>94.3</v>
      </c>
      <c r="N400">
        <v>0</v>
      </c>
      <c r="O400">
        <v>20.895359236808101</v>
      </c>
      <c r="P400">
        <v>0.89525986286395698</v>
      </c>
      <c r="Q400" s="2" t="s">
        <v>21</v>
      </c>
    </row>
    <row r="401" spans="1:17" ht="16" x14ac:dyDescent="0.2">
      <c r="A401">
        <v>28</v>
      </c>
      <c r="B401" s="12" t="s">
        <v>20</v>
      </c>
      <c r="C401" s="12" t="s">
        <v>19</v>
      </c>
      <c r="D401">
        <v>40</v>
      </c>
      <c r="H401" s="7">
        <v>1</v>
      </c>
      <c r="I401" t="s">
        <v>5</v>
      </c>
      <c r="J401">
        <v>0.25</v>
      </c>
      <c r="K401">
        <v>35.82</v>
      </c>
      <c r="L401">
        <v>19.75</v>
      </c>
      <c r="M401">
        <v>94.3</v>
      </c>
      <c r="N401">
        <v>0</v>
      </c>
      <c r="O401">
        <v>21.908048261469901</v>
      </c>
      <c r="P401">
        <v>0.89780931853461099</v>
      </c>
      <c r="Q401" s="2" t="s">
        <v>21</v>
      </c>
    </row>
    <row r="402" spans="1:17" ht="16" x14ac:dyDescent="0.2">
      <c r="A402">
        <v>28</v>
      </c>
      <c r="B402" s="12" t="s">
        <v>20</v>
      </c>
      <c r="C402" s="12" t="s">
        <v>19</v>
      </c>
      <c r="D402">
        <v>40</v>
      </c>
      <c r="H402" s="7">
        <v>1</v>
      </c>
      <c r="I402" t="s">
        <v>5</v>
      </c>
      <c r="J402">
        <v>0.25</v>
      </c>
      <c r="K402">
        <v>35.82</v>
      </c>
      <c r="L402">
        <v>19.75</v>
      </c>
      <c r="M402">
        <v>94.3</v>
      </c>
      <c r="N402">
        <v>0</v>
      </c>
      <c r="O402">
        <v>22.882084248544501</v>
      </c>
      <c r="P402">
        <v>0.89772365134137699</v>
      </c>
      <c r="Q402" s="2" t="s">
        <v>21</v>
      </c>
    </row>
    <row r="403" spans="1:17" ht="16" x14ac:dyDescent="0.2">
      <c r="A403">
        <v>28</v>
      </c>
      <c r="B403" s="12" t="s">
        <v>20</v>
      </c>
      <c r="C403" s="12" t="s">
        <v>19</v>
      </c>
      <c r="D403">
        <v>40</v>
      </c>
      <c r="H403" s="7">
        <v>1</v>
      </c>
      <c r="I403" t="s">
        <v>5</v>
      </c>
      <c r="J403">
        <v>0.25</v>
      </c>
      <c r="K403">
        <v>35.82</v>
      </c>
      <c r="L403">
        <v>19.75</v>
      </c>
      <c r="M403">
        <v>94.3</v>
      </c>
      <c r="N403">
        <v>0</v>
      </c>
      <c r="O403">
        <v>23.895081675101999</v>
      </c>
      <c r="P403">
        <v>0.89763455746041299</v>
      </c>
      <c r="Q403" s="2" t="s">
        <v>21</v>
      </c>
    </row>
    <row r="404" spans="1:17" ht="16" x14ac:dyDescent="0.2">
      <c r="A404">
        <v>28</v>
      </c>
      <c r="B404" s="12" t="s">
        <v>20</v>
      </c>
      <c r="C404" s="12" t="s">
        <v>19</v>
      </c>
      <c r="D404">
        <v>40</v>
      </c>
      <c r="H404" s="7">
        <v>1</v>
      </c>
      <c r="I404" t="s">
        <v>5</v>
      </c>
      <c r="J404">
        <v>0.25</v>
      </c>
      <c r="K404">
        <v>35.82</v>
      </c>
      <c r="L404">
        <v>19.75</v>
      </c>
      <c r="M404">
        <v>94.3</v>
      </c>
      <c r="N404">
        <v>0</v>
      </c>
      <c r="O404">
        <v>24.907770699763802</v>
      </c>
      <c r="P404">
        <v>0.900184013131067</v>
      </c>
      <c r="Q404" s="2" t="s">
        <v>21</v>
      </c>
    </row>
    <row r="405" spans="1:17" ht="16" x14ac:dyDescent="0.2">
      <c r="A405">
        <v>28</v>
      </c>
      <c r="B405" s="12" t="s">
        <v>20</v>
      </c>
      <c r="C405" s="12" t="s">
        <v>19</v>
      </c>
      <c r="D405">
        <v>40</v>
      </c>
      <c r="H405" s="7">
        <v>1</v>
      </c>
      <c r="I405" t="s">
        <v>5</v>
      </c>
      <c r="J405">
        <v>0.25</v>
      </c>
      <c r="K405">
        <v>35.82</v>
      </c>
      <c r="L405">
        <v>19.75</v>
      </c>
      <c r="M405">
        <v>94.3</v>
      </c>
      <c r="N405">
        <v>0</v>
      </c>
      <c r="O405">
        <v>25.881806686838399</v>
      </c>
      <c r="P405">
        <v>0.900098345937833</v>
      </c>
      <c r="Q405" s="2" t="s">
        <v>21</v>
      </c>
    </row>
    <row r="406" spans="1:17" ht="16" x14ac:dyDescent="0.2">
      <c r="A406">
        <v>28</v>
      </c>
      <c r="B406" s="12" t="s">
        <v>20</v>
      </c>
      <c r="C406" s="12" t="s">
        <v>19</v>
      </c>
      <c r="D406">
        <v>40</v>
      </c>
      <c r="H406" s="7">
        <v>1</v>
      </c>
      <c r="I406" t="s">
        <v>5</v>
      </c>
      <c r="J406">
        <v>0.25</v>
      </c>
      <c r="K406">
        <v>35.82</v>
      </c>
      <c r="L406">
        <v>19.75</v>
      </c>
      <c r="M406">
        <v>94.3</v>
      </c>
      <c r="N406">
        <v>0</v>
      </c>
      <c r="O406">
        <v>26.894804113395899</v>
      </c>
      <c r="P406">
        <v>0.90000925205686899</v>
      </c>
      <c r="Q406" s="2" t="s">
        <v>21</v>
      </c>
    </row>
    <row r="407" spans="1:17" ht="16" x14ac:dyDescent="0.2">
      <c r="A407">
        <v>28</v>
      </c>
      <c r="B407" s="12" t="s">
        <v>20</v>
      </c>
      <c r="C407" s="12" t="s">
        <v>19</v>
      </c>
      <c r="D407">
        <v>40</v>
      </c>
      <c r="H407" s="7">
        <v>1</v>
      </c>
      <c r="I407" t="s">
        <v>5</v>
      </c>
      <c r="J407">
        <v>0.25</v>
      </c>
      <c r="K407">
        <v>35.82</v>
      </c>
      <c r="L407">
        <v>19.75</v>
      </c>
      <c r="M407">
        <v>94.3</v>
      </c>
      <c r="N407">
        <v>0</v>
      </c>
      <c r="O407">
        <v>27.868840100470401</v>
      </c>
      <c r="P407">
        <v>0.899923584863635</v>
      </c>
      <c r="Q407" s="2" t="s">
        <v>21</v>
      </c>
    </row>
    <row r="408" spans="1:17" ht="16" x14ac:dyDescent="0.2">
      <c r="A408">
        <v>28</v>
      </c>
      <c r="B408" s="12" t="s">
        <v>20</v>
      </c>
      <c r="C408" s="12" t="s">
        <v>19</v>
      </c>
      <c r="D408">
        <v>40</v>
      </c>
      <c r="H408" s="7">
        <v>1</v>
      </c>
      <c r="I408" t="s">
        <v>5</v>
      </c>
      <c r="J408">
        <v>0.25</v>
      </c>
      <c r="K408">
        <v>35.82</v>
      </c>
      <c r="L408">
        <v>19.75</v>
      </c>
      <c r="M408">
        <v>94.3</v>
      </c>
      <c r="N408">
        <v>0</v>
      </c>
      <c r="O408">
        <v>28.882145928923599</v>
      </c>
      <c r="P408">
        <v>0.89719594143105297</v>
      </c>
      <c r="Q408" s="2" t="s">
        <v>21</v>
      </c>
    </row>
    <row r="409" spans="1:17" ht="16" x14ac:dyDescent="0.2">
      <c r="A409">
        <v>28</v>
      </c>
      <c r="B409" s="12" t="s">
        <v>20</v>
      </c>
      <c r="C409" s="12" t="s">
        <v>19</v>
      </c>
      <c r="D409">
        <v>40</v>
      </c>
      <c r="H409" s="7">
        <v>1</v>
      </c>
      <c r="I409" t="s">
        <v>5</v>
      </c>
      <c r="J409">
        <v>0.25</v>
      </c>
      <c r="K409">
        <v>35.82</v>
      </c>
      <c r="L409">
        <v>19.75</v>
      </c>
      <c r="M409">
        <v>94.3</v>
      </c>
      <c r="N409">
        <v>0</v>
      </c>
      <c r="O409">
        <v>29.8945265516898</v>
      </c>
      <c r="P409">
        <v>0.902383946653325</v>
      </c>
      <c r="Q409" s="2" t="s">
        <v>21</v>
      </c>
    </row>
    <row r="410" spans="1:17" ht="16" x14ac:dyDescent="0.2">
      <c r="A410">
        <v>29</v>
      </c>
      <c r="B410" s="12" t="s">
        <v>20</v>
      </c>
      <c r="C410" s="12" t="s">
        <v>19</v>
      </c>
      <c r="D410">
        <v>70</v>
      </c>
      <c r="H410" s="7">
        <v>1</v>
      </c>
      <c r="I410" t="s">
        <v>5</v>
      </c>
      <c r="J410">
        <f>20/80</f>
        <v>0.25</v>
      </c>
      <c r="K410">
        <v>33.35</v>
      </c>
      <c r="L410">
        <v>18.170000000000002</v>
      </c>
      <c r="M410">
        <v>92.39</v>
      </c>
      <c r="N410">
        <v>0</v>
      </c>
      <c r="O410">
        <v>0</v>
      </c>
      <c r="P410">
        <v>0</v>
      </c>
      <c r="Q410" s="5" t="s">
        <v>21</v>
      </c>
    </row>
    <row r="411" spans="1:17" ht="16" x14ac:dyDescent="0.2">
      <c r="A411">
        <v>29</v>
      </c>
      <c r="B411" s="12" t="s">
        <v>20</v>
      </c>
      <c r="C411" s="12" t="s">
        <v>19</v>
      </c>
      <c r="D411">
        <v>70</v>
      </c>
      <c r="H411" s="7">
        <v>1</v>
      </c>
      <c r="I411" t="s">
        <v>5</v>
      </c>
      <c r="J411">
        <v>0.25</v>
      </c>
      <c r="K411">
        <v>33.35</v>
      </c>
      <c r="L411">
        <v>18.170000000000002</v>
      </c>
      <c r="M411">
        <v>92.39</v>
      </c>
      <c r="N411">
        <v>0</v>
      </c>
      <c r="O411">
        <v>2.0634142831197901</v>
      </c>
      <c r="P411">
        <v>1.30111333084326E-2</v>
      </c>
      <c r="Q411" s="5" t="s">
        <v>21</v>
      </c>
    </row>
    <row r="412" spans="1:17" ht="16" x14ac:dyDescent="0.2">
      <c r="A412">
        <v>29</v>
      </c>
      <c r="B412" s="12" t="s">
        <v>20</v>
      </c>
      <c r="C412" s="12" t="s">
        <v>19</v>
      </c>
      <c r="D412">
        <v>70</v>
      </c>
      <c r="H412" s="7">
        <v>1</v>
      </c>
      <c r="I412" t="s">
        <v>5</v>
      </c>
      <c r="J412">
        <v>0.25</v>
      </c>
      <c r="K412">
        <v>33.35</v>
      </c>
      <c r="L412">
        <v>18.170000000000002</v>
      </c>
      <c r="M412">
        <v>92.39</v>
      </c>
      <c r="N412">
        <v>0</v>
      </c>
      <c r="O412">
        <v>3.0736360926165101</v>
      </c>
      <c r="P412">
        <v>3.6668985392030097E-2</v>
      </c>
      <c r="Q412" s="5" t="s">
        <v>21</v>
      </c>
    </row>
    <row r="413" spans="1:17" ht="16" x14ac:dyDescent="0.2">
      <c r="A413">
        <v>29</v>
      </c>
      <c r="B413" s="12" t="s">
        <v>20</v>
      </c>
      <c r="C413" s="12" t="s">
        <v>19</v>
      </c>
      <c r="D413">
        <v>70</v>
      </c>
      <c r="H413" s="7">
        <v>1</v>
      </c>
      <c r="I413" t="s">
        <v>5</v>
      </c>
      <c r="J413">
        <v>0.25</v>
      </c>
      <c r="K413">
        <v>33.35</v>
      </c>
      <c r="L413">
        <v>18.170000000000002</v>
      </c>
      <c r="M413">
        <v>92.39</v>
      </c>
      <c r="N413">
        <v>0</v>
      </c>
      <c r="O413">
        <v>4.0795402755742201</v>
      </c>
      <c r="P413">
        <v>9.7266531198278494E-2</v>
      </c>
      <c r="Q413" s="5" t="s">
        <v>21</v>
      </c>
    </row>
    <row r="414" spans="1:17" ht="16" x14ac:dyDescent="0.2">
      <c r="A414">
        <v>29</v>
      </c>
      <c r="B414" s="12" t="s">
        <v>20</v>
      </c>
      <c r="C414" s="12" t="s">
        <v>19</v>
      </c>
      <c r="D414">
        <v>70</v>
      </c>
      <c r="H414" s="7">
        <v>1</v>
      </c>
      <c r="I414" t="s">
        <v>5</v>
      </c>
      <c r="J414">
        <v>0.25</v>
      </c>
      <c r="K414">
        <v>33.35</v>
      </c>
      <c r="L414">
        <v>18.170000000000002</v>
      </c>
      <c r="M414">
        <v>92.39</v>
      </c>
      <c r="N414">
        <v>0</v>
      </c>
      <c r="O414">
        <v>5.0461746171533104</v>
      </c>
      <c r="P414">
        <v>0.16050605324387299</v>
      </c>
      <c r="Q414" s="5" t="s">
        <v>21</v>
      </c>
    </row>
    <row r="415" spans="1:17" ht="16" x14ac:dyDescent="0.2">
      <c r="A415">
        <v>29</v>
      </c>
      <c r="B415" s="12" t="s">
        <v>20</v>
      </c>
      <c r="C415" s="12" t="s">
        <v>19</v>
      </c>
      <c r="D415">
        <v>70</v>
      </c>
      <c r="H415" s="7">
        <v>1</v>
      </c>
      <c r="I415" t="s">
        <v>5</v>
      </c>
      <c r="J415">
        <v>0.25</v>
      </c>
      <c r="K415">
        <v>33.35</v>
      </c>
      <c r="L415">
        <v>18.170000000000002</v>
      </c>
      <c r="M415">
        <v>92.39</v>
      </c>
      <c r="N415">
        <v>0</v>
      </c>
      <c r="O415">
        <v>6.04961158494587</v>
      </c>
      <c r="P415">
        <v>0.24221199546306499</v>
      </c>
      <c r="Q415" s="5" t="s">
        <v>21</v>
      </c>
    </row>
    <row r="416" spans="1:17" ht="16" x14ac:dyDescent="0.2">
      <c r="A416">
        <v>29</v>
      </c>
      <c r="B416" s="12" t="s">
        <v>20</v>
      </c>
      <c r="C416" s="12" t="s">
        <v>19</v>
      </c>
      <c r="D416">
        <v>70</v>
      </c>
      <c r="H416" s="7">
        <v>1</v>
      </c>
      <c r="I416" t="s">
        <v>5</v>
      </c>
      <c r="J416">
        <v>0.25</v>
      </c>
      <c r="K416">
        <v>33.35</v>
      </c>
      <c r="L416">
        <v>18.170000000000002</v>
      </c>
      <c r="M416">
        <v>92.39</v>
      </c>
      <c r="N416">
        <v>0</v>
      </c>
      <c r="O416">
        <v>7.05150654326021</v>
      </c>
      <c r="P416">
        <v>0.337110685440346</v>
      </c>
      <c r="Q416" s="5" t="s">
        <v>21</v>
      </c>
    </row>
    <row r="417" spans="1:17" ht="16" x14ac:dyDescent="0.2">
      <c r="A417">
        <v>29</v>
      </c>
      <c r="B417" s="12" t="s">
        <v>20</v>
      </c>
      <c r="C417" s="12" t="s">
        <v>19</v>
      </c>
      <c r="D417">
        <v>70</v>
      </c>
      <c r="H417" s="7">
        <v>1</v>
      </c>
      <c r="I417" t="s">
        <v>5</v>
      </c>
      <c r="J417">
        <v>0.25</v>
      </c>
      <c r="K417">
        <v>33.35</v>
      </c>
      <c r="L417">
        <v>18.170000000000002</v>
      </c>
      <c r="M417">
        <v>92.39</v>
      </c>
      <c r="N417">
        <v>0</v>
      </c>
      <c r="O417">
        <v>8.0162904734654408</v>
      </c>
      <c r="P417">
        <v>0.41618150479564903</v>
      </c>
      <c r="Q417" s="5" t="s">
        <v>21</v>
      </c>
    </row>
    <row r="418" spans="1:17" ht="16" x14ac:dyDescent="0.2">
      <c r="A418">
        <v>29</v>
      </c>
      <c r="B418" s="12" t="s">
        <v>20</v>
      </c>
      <c r="C418" s="12" t="s">
        <v>19</v>
      </c>
      <c r="D418">
        <v>70</v>
      </c>
      <c r="H418" s="7">
        <v>1</v>
      </c>
      <c r="I418" t="s">
        <v>5</v>
      </c>
      <c r="J418">
        <v>0.25</v>
      </c>
      <c r="K418">
        <v>33.35</v>
      </c>
      <c r="L418">
        <v>18.170000000000002</v>
      </c>
      <c r="M418">
        <v>92.39</v>
      </c>
      <c r="N418">
        <v>0</v>
      </c>
      <c r="O418">
        <v>9.0206526469449297</v>
      </c>
      <c r="P418">
        <v>0.489971798359987</v>
      </c>
      <c r="Q418" s="5" t="s">
        <v>21</v>
      </c>
    </row>
    <row r="419" spans="1:17" ht="16" x14ac:dyDescent="0.2">
      <c r="A419">
        <v>29</v>
      </c>
      <c r="B419" s="12" t="s">
        <v>20</v>
      </c>
      <c r="C419" s="12" t="s">
        <v>19</v>
      </c>
      <c r="D419">
        <v>70</v>
      </c>
      <c r="H419" s="7">
        <v>1</v>
      </c>
      <c r="I419" t="s">
        <v>5</v>
      </c>
      <c r="J419">
        <v>0.25</v>
      </c>
      <c r="K419">
        <v>33.35</v>
      </c>
      <c r="L419">
        <v>18.170000000000002</v>
      </c>
      <c r="M419">
        <v>92.39</v>
      </c>
      <c r="N419">
        <v>0</v>
      </c>
      <c r="O419">
        <v>9.9854365771501605</v>
      </c>
      <c r="P419">
        <v>0.56904261771528997</v>
      </c>
      <c r="Q419" s="5" t="s">
        <v>21</v>
      </c>
    </row>
    <row r="420" spans="1:17" ht="16" x14ac:dyDescent="0.2">
      <c r="A420">
        <v>29</v>
      </c>
      <c r="B420" s="12" t="s">
        <v>20</v>
      </c>
      <c r="C420" s="12" t="s">
        <v>19</v>
      </c>
      <c r="D420">
        <v>70</v>
      </c>
      <c r="H420" s="7">
        <v>1</v>
      </c>
      <c r="I420" t="s">
        <v>5</v>
      </c>
      <c r="J420">
        <v>0.25</v>
      </c>
      <c r="K420">
        <v>33.35</v>
      </c>
      <c r="L420">
        <v>18.170000000000002</v>
      </c>
      <c r="M420">
        <v>92.39</v>
      </c>
      <c r="N420">
        <v>0</v>
      </c>
      <c r="O420">
        <v>10.9922659657948</v>
      </c>
      <c r="P420">
        <v>0.62172451486668401</v>
      </c>
      <c r="Q420" s="5" t="s">
        <v>21</v>
      </c>
    </row>
    <row r="421" spans="1:17" ht="16" x14ac:dyDescent="0.2">
      <c r="A421">
        <v>29</v>
      </c>
      <c r="B421" s="12" t="s">
        <v>20</v>
      </c>
      <c r="C421" s="12" t="s">
        <v>19</v>
      </c>
      <c r="D421">
        <v>70</v>
      </c>
      <c r="H421" s="7">
        <v>1</v>
      </c>
      <c r="I421" t="s">
        <v>5</v>
      </c>
      <c r="J421">
        <v>0.25</v>
      </c>
      <c r="K421">
        <v>33.35</v>
      </c>
      <c r="L421">
        <v>18.170000000000002</v>
      </c>
      <c r="M421">
        <v>92.39</v>
      </c>
      <c r="N421">
        <v>0</v>
      </c>
      <c r="O421">
        <v>11.9598255130608</v>
      </c>
      <c r="P421">
        <v>0.67704838825742597</v>
      </c>
      <c r="Q421" s="5" t="s">
        <v>21</v>
      </c>
    </row>
    <row r="422" spans="1:17" ht="16" x14ac:dyDescent="0.2">
      <c r="A422">
        <v>29</v>
      </c>
      <c r="B422" s="12" t="s">
        <v>20</v>
      </c>
      <c r="C422" s="12" t="s">
        <v>19</v>
      </c>
      <c r="D422">
        <v>70</v>
      </c>
      <c r="H422" s="7">
        <v>1</v>
      </c>
      <c r="I422" t="s">
        <v>5</v>
      </c>
      <c r="J422">
        <v>0.25</v>
      </c>
      <c r="K422">
        <v>33.35</v>
      </c>
      <c r="L422">
        <v>18.170000000000002</v>
      </c>
      <c r="M422">
        <v>92.39</v>
      </c>
      <c r="N422">
        <v>0</v>
      </c>
      <c r="O422">
        <v>12.9669633036011</v>
      </c>
      <c r="P422">
        <v>0.72709173585720299</v>
      </c>
      <c r="Q422" s="5" t="s">
        <v>21</v>
      </c>
    </row>
    <row r="423" spans="1:17" ht="16" x14ac:dyDescent="0.2">
      <c r="A423">
        <v>29</v>
      </c>
      <c r="B423" s="12" t="s">
        <v>20</v>
      </c>
      <c r="C423" s="12" t="s">
        <v>19</v>
      </c>
      <c r="D423">
        <v>70</v>
      </c>
      <c r="H423" s="7">
        <v>1</v>
      </c>
      <c r="I423" t="s">
        <v>5</v>
      </c>
      <c r="J423">
        <v>0.25</v>
      </c>
      <c r="K423">
        <v>33.35</v>
      </c>
      <c r="L423">
        <v>18.170000000000002</v>
      </c>
      <c r="M423">
        <v>92.39</v>
      </c>
      <c r="N423">
        <v>0</v>
      </c>
      <c r="O423">
        <v>13.9357564584496</v>
      </c>
      <c r="P423">
        <v>0.77186141104147299</v>
      </c>
      <c r="Q423" s="5" t="s">
        <v>21</v>
      </c>
    </row>
    <row r="424" spans="1:17" ht="16" x14ac:dyDescent="0.2">
      <c r="A424">
        <v>29</v>
      </c>
      <c r="B424" s="12" t="s">
        <v>20</v>
      </c>
      <c r="C424" s="12" t="s">
        <v>19</v>
      </c>
      <c r="D424">
        <v>70</v>
      </c>
      <c r="H424" s="7">
        <v>1</v>
      </c>
      <c r="I424" t="s">
        <v>5</v>
      </c>
      <c r="J424">
        <v>0.25</v>
      </c>
      <c r="K424">
        <v>33.35</v>
      </c>
      <c r="L424">
        <v>18.170000000000002</v>
      </c>
      <c r="M424">
        <v>92.39</v>
      </c>
      <c r="N424">
        <v>0</v>
      </c>
      <c r="O424">
        <v>14.943511052781201</v>
      </c>
      <c r="P424">
        <v>0.81662765953801397</v>
      </c>
      <c r="Q424" s="5" t="s">
        <v>21</v>
      </c>
    </row>
    <row r="425" spans="1:17" ht="16" x14ac:dyDescent="0.2">
      <c r="A425">
        <v>29</v>
      </c>
      <c r="B425" s="12" t="s">
        <v>20</v>
      </c>
      <c r="C425" s="12" t="s">
        <v>19</v>
      </c>
      <c r="D425">
        <v>70</v>
      </c>
      <c r="H425" s="7">
        <v>1</v>
      </c>
      <c r="I425" t="s">
        <v>5</v>
      </c>
      <c r="J425">
        <v>0.25</v>
      </c>
      <c r="K425">
        <v>33.35</v>
      </c>
      <c r="L425">
        <v>18.170000000000002</v>
      </c>
      <c r="M425">
        <v>92.39</v>
      </c>
      <c r="N425">
        <v>0</v>
      </c>
      <c r="O425">
        <v>15.952190852799699</v>
      </c>
      <c r="P425">
        <v>0.85347825937970101</v>
      </c>
      <c r="Q425" s="5" t="s">
        <v>21</v>
      </c>
    </row>
    <row r="426" spans="1:17" ht="16" x14ac:dyDescent="0.2">
      <c r="A426">
        <v>29</v>
      </c>
      <c r="B426" s="12" t="s">
        <v>20</v>
      </c>
      <c r="C426" s="12" t="s">
        <v>19</v>
      </c>
      <c r="D426">
        <v>70</v>
      </c>
      <c r="H426" s="7">
        <v>1</v>
      </c>
      <c r="I426" t="s">
        <v>5</v>
      </c>
      <c r="J426">
        <v>0.25</v>
      </c>
      <c r="K426">
        <v>33.35</v>
      </c>
      <c r="L426">
        <v>18.170000000000002</v>
      </c>
      <c r="M426">
        <v>92.39</v>
      </c>
      <c r="N426">
        <v>0</v>
      </c>
      <c r="O426">
        <v>16.923451222813501</v>
      </c>
      <c r="P426">
        <v>0.87713953815102796</v>
      </c>
      <c r="Q426" s="5" t="s">
        <v>21</v>
      </c>
    </row>
    <row r="427" spans="1:17" ht="16" x14ac:dyDescent="0.2">
      <c r="A427">
        <v>29</v>
      </c>
      <c r="B427" s="12" t="s">
        <v>20</v>
      </c>
      <c r="C427" s="12" t="s">
        <v>19</v>
      </c>
      <c r="D427">
        <v>70</v>
      </c>
      <c r="H427" s="7">
        <v>1</v>
      </c>
      <c r="I427" t="s">
        <v>5</v>
      </c>
      <c r="J427">
        <v>0.25</v>
      </c>
      <c r="K427">
        <v>33.35</v>
      </c>
      <c r="L427">
        <v>18.170000000000002</v>
      </c>
      <c r="M427">
        <v>92.39</v>
      </c>
      <c r="N427">
        <v>0</v>
      </c>
      <c r="O427">
        <v>17.933981434205801</v>
      </c>
      <c r="P427">
        <v>0.898158840683007</v>
      </c>
      <c r="Q427" s="5" t="s">
        <v>21</v>
      </c>
    </row>
    <row r="428" spans="1:17" ht="16" x14ac:dyDescent="0.2">
      <c r="A428">
        <v>29</v>
      </c>
      <c r="B428" s="12" t="s">
        <v>20</v>
      </c>
      <c r="C428" s="12" t="s">
        <v>19</v>
      </c>
      <c r="D428">
        <v>70</v>
      </c>
      <c r="H428" s="7">
        <v>1</v>
      </c>
      <c r="I428" t="s">
        <v>5</v>
      </c>
      <c r="J428">
        <v>0.25</v>
      </c>
      <c r="K428">
        <v>33.35</v>
      </c>
      <c r="L428">
        <v>18.170000000000002</v>
      </c>
      <c r="M428">
        <v>92.39</v>
      </c>
      <c r="N428">
        <v>0</v>
      </c>
      <c r="O428">
        <v>18.906475411802099</v>
      </c>
      <c r="P428">
        <v>0.91126592124786199</v>
      </c>
      <c r="Q428" s="5" t="s">
        <v>21</v>
      </c>
    </row>
    <row r="429" spans="1:17" ht="16" x14ac:dyDescent="0.2">
      <c r="A429">
        <v>29</v>
      </c>
      <c r="B429" s="12" t="s">
        <v>20</v>
      </c>
      <c r="C429" s="12" t="s">
        <v>19</v>
      </c>
      <c r="D429">
        <v>70</v>
      </c>
      <c r="H429" s="7">
        <v>1</v>
      </c>
      <c r="I429" t="s">
        <v>5</v>
      </c>
      <c r="J429">
        <v>0.25</v>
      </c>
      <c r="K429">
        <v>33.35</v>
      </c>
      <c r="L429">
        <v>18.170000000000002</v>
      </c>
      <c r="M429">
        <v>92.39</v>
      </c>
      <c r="N429">
        <v>0</v>
      </c>
      <c r="O429">
        <v>19.917930828881399</v>
      </c>
      <c r="P429">
        <v>0.92436957512498796</v>
      </c>
      <c r="Q429" s="5" t="s">
        <v>21</v>
      </c>
    </row>
    <row r="430" spans="1:17" ht="16" x14ac:dyDescent="0.2">
      <c r="A430">
        <v>29</v>
      </c>
      <c r="B430" s="12" t="s">
        <v>20</v>
      </c>
      <c r="C430" s="12" t="s">
        <v>19</v>
      </c>
      <c r="D430">
        <v>70</v>
      </c>
      <c r="H430" s="7">
        <v>1</v>
      </c>
      <c r="I430" t="s">
        <v>5</v>
      </c>
      <c r="J430">
        <v>0.25</v>
      </c>
      <c r="K430">
        <v>33.35</v>
      </c>
      <c r="L430">
        <v>18.170000000000002</v>
      </c>
      <c r="M430">
        <v>92.39</v>
      </c>
      <c r="N430">
        <v>0</v>
      </c>
      <c r="O430">
        <v>20.891658414060299</v>
      </c>
      <c r="P430">
        <v>0.92692245748337199</v>
      </c>
      <c r="Q430" s="5" t="s">
        <v>21</v>
      </c>
    </row>
    <row r="431" spans="1:17" ht="16" x14ac:dyDescent="0.2">
      <c r="A431">
        <v>29</v>
      </c>
      <c r="B431" s="12" t="s">
        <v>20</v>
      </c>
      <c r="C431" s="12" t="s">
        <v>19</v>
      </c>
      <c r="D431">
        <v>70</v>
      </c>
      <c r="H431" s="7">
        <v>1</v>
      </c>
      <c r="I431" t="s">
        <v>5</v>
      </c>
      <c r="J431">
        <v>0.25</v>
      </c>
      <c r="K431">
        <v>33.35</v>
      </c>
      <c r="L431">
        <v>18.170000000000002</v>
      </c>
      <c r="M431">
        <v>92.39</v>
      </c>
      <c r="N431">
        <v>0</v>
      </c>
      <c r="O431">
        <v>21.8650775973436</v>
      </c>
      <c r="P431">
        <v>0.93211388939337303</v>
      </c>
      <c r="Q431" s="5" t="s">
        <v>21</v>
      </c>
    </row>
    <row r="432" spans="1:17" ht="16" x14ac:dyDescent="0.2">
      <c r="A432">
        <v>29</v>
      </c>
      <c r="B432" s="12" t="s">
        <v>20</v>
      </c>
      <c r="C432" s="12" t="s">
        <v>19</v>
      </c>
      <c r="D432">
        <v>70</v>
      </c>
      <c r="H432" s="7">
        <v>1</v>
      </c>
      <c r="I432" t="s">
        <v>5</v>
      </c>
      <c r="J432">
        <v>0.25</v>
      </c>
      <c r="K432">
        <v>33.35</v>
      </c>
      <c r="L432">
        <v>18.170000000000002</v>
      </c>
      <c r="M432">
        <v>92.39</v>
      </c>
      <c r="N432">
        <v>0</v>
      </c>
      <c r="O432">
        <v>22.878075023901101</v>
      </c>
      <c r="P432">
        <v>0.93202479551240902</v>
      </c>
      <c r="Q432" s="5" t="s">
        <v>21</v>
      </c>
    </row>
    <row r="433" spans="1:17" ht="16" x14ac:dyDescent="0.2">
      <c r="A433">
        <v>29</v>
      </c>
      <c r="B433" s="12" t="s">
        <v>20</v>
      </c>
      <c r="C433" s="12" t="s">
        <v>19</v>
      </c>
      <c r="D433">
        <v>70</v>
      </c>
      <c r="H433" s="7">
        <v>1</v>
      </c>
      <c r="I433" t="s">
        <v>5</v>
      </c>
      <c r="J433">
        <v>0.25</v>
      </c>
      <c r="K433">
        <v>33.35</v>
      </c>
      <c r="L433">
        <v>18.170000000000002</v>
      </c>
      <c r="M433">
        <v>92.39</v>
      </c>
      <c r="N433">
        <v>0</v>
      </c>
      <c r="O433">
        <v>23.891072450458601</v>
      </c>
      <c r="P433">
        <v>0.93193570163144601</v>
      </c>
      <c r="Q433" s="5" t="s">
        <v>21</v>
      </c>
    </row>
    <row r="434" spans="1:17" ht="16" x14ac:dyDescent="0.2">
      <c r="A434">
        <v>29</v>
      </c>
      <c r="B434" s="12" t="s">
        <v>20</v>
      </c>
      <c r="C434" s="12" t="s">
        <v>19</v>
      </c>
      <c r="D434">
        <v>70</v>
      </c>
      <c r="H434" s="7">
        <v>1</v>
      </c>
      <c r="I434" t="s">
        <v>5</v>
      </c>
      <c r="J434">
        <v>0.25</v>
      </c>
      <c r="K434">
        <v>33.35</v>
      </c>
      <c r="L434">
        <v>18.170000000000002</v>
      </c>
      <c r="M434">
        <v>92.39</v>
      </c>
      <c r="N434">
        <v>0</v>
      </c>
      <c r="O434">
        <v>24.903761475120501</v>
      </c>
      <c r="P434">
        <v>0.93448515730210002</v>
      </c>
      <c r="Q434" s="5" t="s">
        <v>21</v>
      </c>
    </row>
    <row r="435" spans="1:17" ht="16" x14ac:dyDescent="0.2">
      <c r="A435">
        <v>29</v>
      </c>
      <c r="B435" s="12" t="s">
        <v>20</v>
      </c>
      <c r="C435" s="12" t="s">
        <v>19</v>
      </c>
      <c r="D435">
        <v>70</v>
      </c>
      <c r="H435" s="7">
        <v>1</v>
      </c>
      <c r="I435" t="s">
        <v>5</v>
      </c>
      <c r="J435">
        <v>0.25</v>
      </c>
      <c r="K435">
        <v>33.35</v>
      </c>
      <c r="L435">
        <v>18.170000000000002</v>
      </c>
      <c r="M435">
        <v>92.39</v>
      </c>
      <c r="N435">
        <v>0</v>
      </c>
      <c r="O435">
        <v>26.890794888752499</v>
      </c>
      <c r="P435">
        <v>0.93431039622790202</v>
      </c>
      <c r="Q435" s="5" t="s">
        <v>21</v>
      </c>
    </row>
    <row r="436" spans="1:17" ht="16" x14ac:dyDescent="0.2">
      <c r="A436">
        <v>29</v>
      </c>
      <c r="B436" s="12" t="s">
        <v>20</v>
      </c>
      <c r="C436" s="12" t="s">
        <v>19</v>
      </c>
      <c r="D436">
        <v>70</v>
      </c>
      <c r="H436" s="7">
        <v>1</v>
      </c>
      <c r="I436" t="s">
        <v>5</v>
      </c>
      <c r="J436">
        <v>0.25</v>
      </c>
      <c r="K436">
        <v>33.35</v>
      </c>
      <c r="L436">
        <v>18.170000000000002</v>
      </c>
      <c r="M436">
        <v>92.39</v>
      </c>
      <c r="N436">
        <v>0</v>
      </c>
      <c r="O436">
        <v>27.903483913414401</v>
      </c>
      <c r="P436">
        <v>0.93685985189855603</v>
      </c>
      <c r="Q436" s="5" t="s">
        <v>21</v>
      </c>
    </row>
    <row r="437" spans="1:17" ht="16" x14ac:dyDescent="0.2">
      <c r="A437">
        <v>29</v>
      </c>
      <c r="B437" s="12" t="s">
        <v>20</v>
      </c>
      <c r="C437" s="12" t="s">
        <v>19</v>
      </c>
      <c r="D437">
        <v>70</v>
      </c>
      <c r="H437" s="7">
        <v>1</v>
      </c>
      <c r="I437" t="s">
        <v>5</v>
      </c>
      <c r="J437">
        <v>0.25</v>
      </c>
      <c r="K437">
        <v>33.35</v>
      </c>
      <c r="L437">
        <v>18.170000000000002</v>
      </c>
      <c r="M437">
        <v>92.39</v>
      </c>
      <c r="N437">
        <v>0</v>
      </c>
      <c r="O437">
        <v>28.877211498593301</v>
      </c>
      <c r="P437">
        <v>0.93941273425694005</v>
      </c>
      <c r="Q437" s="5" t="s">
        <v>21</v>
      </c>
    </row>
    <row r="438" spans="1:17" ht="16" x14ac:dyDescent="0.2">
      <c r="A438">
        <v>29</v>
      </c>
      <c r="B438" s="12" t="s">
        <v>20</v>
      </c>
      <c r="C438" s="12" t="s">
        <v>19</v>
      </c>
      <c r="D438">
        <v>70</v>
      </c>
      <c r="H438" s="7">
        <v>1</v>
      </c>
      <c r="I438" t="s">
        <v>5</v>
      </c>
      <c r="J438">
        <v>0.25</v>
      </c>
      <c r="K438">
        <v>33.35</v>
      </c>
      <c r="L438">
        <v>18.170000000000002</v>
      </c>
      <c r="M438">
        <v>92.39</v>
      </c>
      <c r="N438">
        <v>0</v>
      </c>
      <c r="O438">
        <v>29.851555887563499</v>
      </c>
      <c r="P438">
        <v>0.93668851751208704</v>
      </c>
      <c r="Q438" s="5" t="s">
        <v>21</v>
      </c>
    </row>
    <row r="439" spans="1:17" ht="16" x14ac:dyDescent="0.2">
      <c r="A439">
        <v>30</v>
      </c>
      <c r="B439" s="12" t="s">
        <v>23</v>
      </c>
      <c r="C439" s="12" t="s">
        <v>22</v>
      </c>
      <c r="F439">
        <v>53.4</v>
      </c>
      <c r="H439" s="7">
        <v>1</v>
      </c>
      <c r="I439" t="s">
        <v>24</v>
      </c>
      <c r="J439">
        <f>50/200</f>
        <v>0.25</v>
      </c>
      <c r="K439">
        <v>2.16</v>
      </c>
      <c r="L439">
        <v>8.83</v>
      </c>
      <c r="M439">
        <v>76.319999999999993</v>
      </c>
      <c r="N439">
        <v>0</v>
      </c>
      <c r="O439" s="11">
        <v>0</v>
      </c>
      <c r="P439" s="11">
        <v>0</v>
      </c>
      <c r="Q439" s="5" t="s">
        <v>25</v>
      </c>
    </row>
    <row r="440" spans="1:17" ht="16" x14ac:dyDescent="0.2">
      <c r="A440">
        <v>30</v>
      </c>
      <c r="B440" s="12" t="s">
        <v>23</v>
      </c>
      <c r="C440" s="12" t="s">
        <v>22</v>
      </c>
      <c r="F440">
        <v>53.4</v>
      </c>
      <c r="H440" s="7">
        <v>1</v>
      </c>
      <c r="I440" t="s">
        <v>24</v>
      </c>
      <c r="J440">
        <v>0.25</v>
      </c>
      <c r="K440">
        <v>2.16</v>
      </c>
      <c r="L440">
        <v>8.83</v>
      </c>
      <c r="M440">
        <v>76.319999999999993</v>
      </c>
      <c r="N440">
        <v>0</v>
      </c>
      <c r="O440">
        <v>0.25173598854628898</v>
      </c>
      <c r="P440">
        <v>0.668708153427783</v>
      </c>
      <c r="Q440" s="5" t="s">
        <v>25</v>
      </c>
    </row>
    <row r="441" spans="1:17" ht="16" x14ac:dyDescent="0.2">
      <c r="A441">
        <v>30</v>
      </c>
      <c r="B441" s="12" t="s">
        <v>23</v>
      </c>
      <c r="C441" s="12" t="s">
        <v>22</v>
      </c>
      <c r="F441">
        <v>53.4</v>
      </c>
      <c r="H441" s="7">
        <v>1</v>
      </c>
      <c r="I441" t="s">
        <v>24</v>
      </c>
      <c r="J441">
        <v>0.25</v>
      </c>
      <c r="K441">
        <v>2.16</v>
      </c>
      <c r="L441">
        <v>8.83</v>
      </c>
      <c r="M441">
        <v>76.319999999999993</v>
      </c>
      <c r="N441">
        <v>0</v>
      </c>
      <c r="O441">
        <v>0.79385294856842703</v>
      </c>
      <c r="P441">
        <v>0.75831820197051303</v>
      </c>
      <c r="Q441" s="5" t="s">
        <v>25</v>
      </c>
    </row>
    <row r="442" spans="1:17" ht="16" x14ac:dyDescent="0.2">
      <c r="A442">
        <v>30</v>
      </c>
      <c r="B442" s="12" t="s">
        <v>23</v>
      </c>
      <c r="C442" s="12" t="s">
        <v>22</v>
      </c>
      <c r="F442">
        <v>53.4</v>
      </c>
      <c r="H442" s="7">
        <v>1</v>
      </c>
      <c r="I442" t="s">
        <v>24</v>
      </c>
      <c r="J442">
        <v>0.25</v>
      </c>
      <c r="K442">
        <v>2.16</v>
      </c>
      <c r="L442">
        <v>8.83</v>
      </c>
      <c r="M442">
        <v>76.319999999999993</v>
      </c>
      <c r="N442">
        <v>0</v>
      </c>
      <c r="O442">
        <v>1.0171240903532901</v>
      </c>
      <c r="P442">
        <v>0.73165076343961499</v>
      </c>
      <c r="Q442" s="5" t="s">
        <v>25</v>
      </c>
    </row>
    <row r="443" spans="1:17" ht="16" x14ac:dyDescent="0.2">
      <c r="A443">
        <v>30</v>
      </c>
      <c r="B443" s="12" t="s">
        <v>23</v>
      </c>
      <c r="C443" s="12" t="s">
        <v>22</v>
      </c>
      <c r="F443">
        <v>53.4</v>
      </c>
      <c r="H443" s="7">
        <v>1</v>
      </c>
      <c r="I443" t="s">
        <v>24</v>
      </c>
      <c r="J443">
        <v>0.25</v>
      </c>
      <c r="K443">
        <v>2.16</v>
      </c>
      <c r="L443">
        <v>8.83</v>
      </c>
      <c r="M443">
        <v>76.319999999999993</v>
      </c>
      <c r="N443">
        <v>0</v>
      </c>
      <c r="O443">
        <v>2.0512480197446599</v>
      </c>
      <c r="P443">
        <v>0.78246023251939301</v>
      </c>
      <c r="Q443" s="5" t="s">
        <v>25</v>
      </c>
    </row>
    <row r="444" spans="1:17" ht="16" x14ac:dyDescent="0.2">
      <c r="A444">
        <v>30</v>
      </c>
      <c r="B444" s="12" t="s">
        <v>23</v>
      </c>
      <c r="C444" s="12" t="s">
        <v>22</v>
      </c>
      <c r="F444">
        <v>53.4</v>
      </c>
      <c r="H444" s="7">
        <v>1</v>
      </c>
      <c r="I444" t="s">
        <v>24</v>
      </c>
      <c r="J444">
        <v>0.25</v>
      </c>
      <c r="K444">
        <v>2.16</v>
      </c>
      <c r="L444">
        <v>8.83</v>
      </c>
      <c r="M444">
        <v>76.319999999999993</v>
      </c>
      <c r="N444">
        <v>0</v>
      </c>
      <c r="O444">
        <v>3.0841859138543</v>
      </c>
      <c r="P444">
        <v>0.80419489383572296</v>
      </c>
      <c r="Q444" s="5" t="s">
        <v>25</v>
      </c>
    </row>
    <row r="445" spans="1:17" ht="16" x14ac:dyDescent="0.2">
      <c r="A445">
        <v>30</v>
      </c>
      <c r="B445" s="12" t="s">
        <v>23</v>
      </c>
      <c r="C445" s="12" t="s">
        <v>22</v>
      </c>
      <c r="F445">
        <v>53.4</v>
      </c>
      <c r="H445" s="7">
        <v>1</v>
      </c>
      <c r="I445" t="s">
        <v>24</v>
      </c>
      <c r="J445">
        <v>0.25</v>
      </c>
      <c r="K445">
        <v>2.16</v>
      </c>
      <c r="L445">
        <v>8.83</v>
      </c>
      <c r="M445">
        <v>76.319999999999993</v>
      </c>
      <c r="N445">
        <v>0</v>
      </c>
      <c r="O445">
        <v>3.9811250956593902</v>
      </c>
      <c r="P445">
        <v>0.79201826494333805</v>
      </c>
      <c r="Q445" s="5" t="s">
        <v>25</v>
      </c>
    </row>
    <row r="446" spans="1:17" ht="16" x14ac:dyDescent="0.2">
      <c r="A446">
        <v>30</v>
      </c>
      <c r="B446" s="12" t="s">
        <v>23</v>
      </c>
      <c r="C446" s="12" t="s">
        <v>22</v>
      </c>
      <c r="F446">
        <v>53.4</v>
      </c>
      <c r="H446" s="7">
        <v>1</v>
      </c>
      <c r="I446" t="s">
        <v>24</v>
      </c>
      <c r="J446">
        <v>0.25</v>
      </c>
      <c r="K446">
        <v>2.16</v>
      </c>
      <c r="L446">
        <v>8.83</v>
      </c>
      <c r="M446">
        <v>76.319999999999993</v>
      </c>
      <c r="N446">
        <v>0</v>
      </c>
      <c r="O446">
        <v>5.06229509122588</v>
      </c>
      <c r="P446">
        <v>0.89612844197322294</v>
      </c>
      <c r="Q446" s="5" t="s">
        <v>25</v>
      </c>
    </row>
    <row r="447" spans="1:17" ht="16" x14ac:dyDescent="0.2">
      <c r="A447">
        <v>30</v>
      </c>
      <c r="B447" s="12" t="s">
        <v>23</v>
      </c>
      <c r="C447" s="12" t="s">
        <v>22</v>
      </c>
      <c r="F447">
        <v>53.4</v>
      </c>
      <c r="H447" s="7">
        <v>1</v>
      </c>
      <c r="I447" t="s">
        <v>24</v>
      </c>
      <c r="J447">
        <v>0.25</v>
      </c>
      <c r="K447">
        <v>2.16</v>
      </c>
      <c r="L447">
        <v>8.83</v>
      </c>
      <c r="M447">
        <v>76.319999999999993</v>
      </c>
      <c r="N447">
        <v>0</v>
      </c>
      <c r="O447">
        <v>6.0051931401978402</v>
      </c>
      <c r="P447">
        <v>0.91060061391445302</v>
      </c>
      <c r="Q447" s="5" t="s">
        <v>25</v>
      </c>
    </row>
    <row r="448" spans="1:17" ht="16" x14ac:dyDescent="0.2">
      <c r="A448">
        <v>30</v>
      </c>
      <c r="B448" s="12" t="s">
        <v>23</v>
      </c>
      <c r="C448" s="12" t="s">
        <v>22</v>
      </c>
      <c r="F448">
        <v>53.4</v>
      </c>
      <c r="H448" s="7">
        <v>1</v>
      </c>
      <c r="I448" t="s">
        <v>24</v>
      </c>
      <c r="J448">
        <v>0.25</v>
      </c>
      <c r="K448">
        <v>2.16</v>
      </c>
      <c r="L448">
        <v>8.83</v>
      </c>
      <c r="M448">
        <v>76.319999999999993</v>
      </c>
      <c r="N448">
        <v>0</v>
      </c>
      <c r="O448">
        <v>7.12619415397561</v>
      </c>
      <c r="P448">
        <v>0.89113975166680304</v>
      </c>
      <c r="Q448" s="5" t="s">
        <v>25</v>
      </c>
    </row>
    <row r="449" spans="1:17" ht="16" x14ac:dyDescent="0.2">
      <c r="A449">
        <v>30</v>
      </c>
      <c r="B449" s="12" t="s">
        <v>23</v>
      </c>
      <c r="C449" s="12" t="s">
        <v>22</v>
      </c>
      <c r="F449">
        <v>53.4</v>
      </c>
      <c r="H449" s="7">
        <v>1</v>
      </c>
      <c r="I449" t="s">
        <v>24</v>
      </c>
      <c r="J449">
        <v>0.25</v>
      </c>
      <c r="K449">
        <v>2.16</v>
      </c>
      <c r="L449">
        <v>8.83</v>
      </c>
      <c r="M449">
        <v>76.319999999999993</v>
      </c>
      <c r="N449">
        <v>0</v>
      </c>
      <c r="O449">
        <v>14.0807097009214</v>
      </c>
      <c r="P449">
        <v>0.87612087393856897</v>
      </c>
      <c r="Q449" s="5" t="s">
        <v>25</v>
      </c>
    </row>
    <row r="450" spans="1:17" ht="16" x14ac:dyDescent="0.2">
      <c r="A450">
        <v>30</v>
      </c>
      <c r="B450" s="12" t="s">
        <v>23</v>
      </c>
      <c r="C450" s="12" t="s">
        <v>22</v>
      </c>
      <c r="F450">
        <v>53.4</v>
      </c>
      <c r="H450" s="7">
        <v>1</v>
      </c>
      <c r="I450" t="s">
        <v>24</v>
      </c>
      <c r="J450">
        <v>0.25</v>
      </c>
      <c r="K450">
        <v>2.16</v>
      </c>
      <c r="L450">
        <v>8.83</v>
      </c>
      <c r="M450">
        <v>76.319999999999993</v>
      </c>
      <c r="N450">
        <v>0</v>
      </c>
      <c r="O450">
        <v>21.037498482157201</v>
      </c>
      <c r="P450">
        <v>0.91682871109027697</v>
      </c>
      <c r="Q450" s="5" t="s">
        <v>25</v>
      </c>
    </row>
    <row r="451" spans="1:17" ht="16" x14ac:dyDescent="0.2">
      <c r="A451">
        <v>30</v>
      </c>
      <c r="B451" s="12" t="s">
        <v>23</v>
      </c>
      <c r="C451" s="12" t="s">
        <v>22</v>
      </c>
      <c r="F451">
        <v>53.4</v>
      </c>
      <c r="H451" s="7">
        <v>1</v>
      </c>
      <c r="I451" t="s">
        <v>24</v>
      </c>
      <c r="J451">
        <v>0.25</v>
      </c>
      <c r="K451">
        <v>2.16</v>
      </c>
      <c r="L451">
        <v>8.83</v>
      </c>
      <c r="M451">
        <v>76.319999999999993</v>
      </c>
      <c r="N451">
        <v>0</v>
      </c>
      <c r="O451">
        <v>28.082350383061101</v>
      </c>
      <c r="P451">
        <v>0.91634102467800504</v>
      </c>
      <c r="Q451" s="5" t="s">
        <v>25</v>
      </c>
    </row>
    <row r="452" spans="1:17" ht="16" x14ac:dyDescent="0.2">
      <c r="A452">
        <v>30</v>
      </c>
      <c r="B452" s="12" t="s">
        <v>23</v>
      </c>
      <c r="C452" s="12" t="s">
        <v>22</v>
      </c>
      <c r="F452">
        <v>53.4</v>
      </c>
      <c r="H452" s="7">
        <v>1</v>
      </c>
      <c r="I452" t="s">
        <v>24</v>
      </c>
      <c r="J452">
        <v>0.25</v>
      </c>
      <c r="K452">
        <v>2.16</v>
      </c>
      <c r="L452">
        <v>8.83</v>
      </c>
      <c r="M452">
        <v>76.319999999999993</v>
      </c>
      <c r="N452">
        <v>0</v>
      </c>
      <c r="O452">
        <v>35.082132943259502</v>
      </c>
      <c r="P452">
        <v>0.91101064325470604</v>
      </c>
      <c r="Q452" s="5" t="s">
        <v>25</v>
      </c>
    </row>
    <row r="453" spans="1:17" ht="16" x14ac:dyDescent="0.2">
      <c r="A453">
        <v>31</v>
      </c>
      <c r="B453" s="12" t="s">
        <v>23</v>
      </c>
      <c r="C453" s="12" t="s">
        <v>22</v>
      </c>
      <c r="F453">
        <v>53.4</v>
      </c>
      <c r="H453" s="7">
        <v>1</v>
      </c>
      <c r="I453" t="s">
        <v>24</v>
      </c>
      <c r="J453">
        <f>50/200</f>
        <v>0.25</v>
      </c>
      <c r="K453">
        <v>45.5</v>
      </c>
      <c r="L453">
        <v>8.93</v>
      </c>
      <c r="M453">
        <v>77.150000000000006</v>
      </c>
      <c r="N453">
        <v>0</v>
      </c>
      <c r="O453" s="11">
        <v>0</v>
      </c>
      <c r="P453" s="11">
        <v>0</v>
      </c>
      <c r="Q453" s="5" t="s">
        <v>25</v>
      </c>
    </row>
    <row r="454" spans="1:17" ht="16" x14ac:dyDescent="0.2">
      <c r="A454">
        <v>31</v>
      </c>
      <c r="B454" s="12" t="s">
        <v>23</v>
      </c>
      <c r="C454" s="12" t="s">
        <v>22</v>
      </c>
      <c r="F454">
        <v>53.4</v>
      </c>
      <c r="H454" s="7">
        <v>1</v>
      </c>
      <c r="I454" t="s">
        <v>24</v>
      </c>
      <c r="J454">
        <v>0.25</v>
      </c>
      <c r="K454">
        <v>45.5</v>
      </c>
      <c r="L454">
        <v>8.93</v>
      </c>
      <c r="M454">
        <v>77.150000000000006</v>
      </c>
      <c r="N454">
        <v>0</v>
      </c>
      <c r="O454">
        <v>0.17478152309612899</v>
      </c>
      <c r="P454">
        <v>0.51911539889067904</v>
      </c>
      <c r="Q454" s="5" t="s">
        <v>25</v>
      </c>
    </row>
    <row r="455" spans="1:17" ht="16" x14ac:dyDescent="0.2">
      <c r="A455">
        <v>31</v>
      </c>
      <c r="B455" s="12" t="s">
        <v>23</v>
      </c>
      <c r="C455" s="12" t="s">
        <v>22</v>
      </c>
      <c r="F455">
        <v>53.4</v>
      </c>
      <c r="H455" s="7">
        <v>1</v>
      </c>
      <c r="I455" t="s">
        <v>24</v>
      </c>
      <c r="J455">
        <v>0.25</v>
      </c>
      <c r="K455">
        <v>45.5</v>
      </c>
      <c r="L455">
        <v>8.93</v>
      </c>
      <c r="M455">
        <v>77.150000000000006</v>
      </c>
      <c r="N455">
        <v>0</v>
      </c>
      <c r="O455">
        <v>0.30586766541822602</v>
      </c>
      <c r="P455">
        <v>0.56027107487781602</v>
      </c>
      <c r="Q455" s="5" t="s">
        <v>25</v>
      </c>
    </row>
    <row r="456" spans="1:17" ht="16" x14ac:dyDescent="0.2">
      <c r="A456">
        <v>31</v>
      </c>
      <c r="B456" s="12" t="s">
        <v>23</v>
      </c>
      <c r="C456" s="12" t="s">
        <v>22</v>
      </c>
      <c r="F456">
        <v>53.4</v>
      </c>
      <c r="H456" s="7">
        <v>1</v>
      </c>
      <c r="I456" t="s">
        <v>24</v>
      </c>
      <c r="J456">
        <v>0.25</v>
      </c>
      <c r="K456">
        <v>45.5</v>
      </c>
      <c r="L456">
        <v>8.93</v>
      </c>
      <c r="M456">
        <v>77.150000000000006</v>
      </c>
      <c r="N456">
        <v>0</v>
      </c>
      <c r="O456">
        <v>0.78651685393258397</v>
      </c>
      <c r="P456">
        <v>0.69288000186876597</v>
      </c>
      <c r="Q456" s="5" t="s">
        <v>25</v>
      </c>
    </row>
    <row r="457" spans="1:17" ht="16" x14ac:dyDescent="0.2">
      <c r="A457">
        <v>31</v>
      </c>
      <c r="B457" s="12" t="s">
        <v>23</v>
      </c>
      <c r="C457" s="12" t="s">
        <v>22</v>
      </c>
      <c r="F457">
        <v>53.4</v>
      </c>
      <c r="H457" s="7">
        <v>1</v>
      </c>
      <c r="I457" t="s">
        <v>24</v>
      </c>
      <c r="J457">
        <v>0.25</v>
      </c>
      <c r="K457">
        <v>45.5</v>
      </c>
      <c r="L457">
        <v>8.93</v>
      </c>
      <c r="M457">
        <v>77.150000000000006</v>
      </c>
      <c r="N457">
        <v>0</v>
      </c>
      <c r="O457">
        <v>1.0049937578027399</v>
      </c>
      <c r="P457">
        <v>0.78891562262348702</v>
      </c>
      <c r="Q457" s="5" t="s">
        <v>25</v>
      </c>
    </row>
    <row r="458" spans="1:17" ht="16" x14ac:dyDescent="0.2">
      <c r="A458">
        <v>31</v>
      </c>
      <c r="B458" s="12" t="s">
        <v>23</v>
      </c>
      <c r="C458" s="12" t="s">
        <v>22</v>
      </c>
      <c r="F458">
        <v>53.4</v>
      </c>
      <c r="H458" s="7">
        <v>1</v>
      </c>
      <c r="I458" t="s">
        <v>24</v>
      </c>
      <c r="J458">
        <v>0.25</v>
      </c>
      <c r="K458">
        <v>45.5</v>
      </c>
      <c r="L458">
        <v>8.93</v>
      </c>
      <c r="M458">
        <v>77.150000000000006</v>
      </c>
      <c r="N458">
        <v>0</v>
      </c>
      <c r="O458">
        <v>2.00998751560549</v>
      </c>
      <c r="P458">
        <v>0.77512854254427199</v>
      </c>
      <c r="Q458" s="5" t="s">
        <v>25</v>
      </c>
    </row>
    <row r="459" spans="1:17" ht="16" x14ac:dyDescent="0.2">
      <c r="A459">
        <v>31</v>
      </c>
      <c r="B459" s="12" t="s">
        <v>23</v>
      </c>
      <c r="C459" s="12" t="s">
        <v>22</v>
      </c>
      <c r="F459">
        <v>53.4</v>
      </c>
      <c r="H459" s="7">
        <v>1</v>
      </c>
      <c r="I459" t="s">
        <v>24</v>
      </c>
      <c r="J459">
        <v>0.25</v>
      </c>
      <c r="K459">
        <v>45.5</v>
      </c>
      <c r="L459">
        <v>8.93</v>
      </c>
      <c r="M459">
        <v>77.150000000000006</v>
      </c>
      <c r="N459">
        <v>0</v>
      </c>
      <c r="O459">
        <v>3.01498127340823</v>
      </c>
      <c r="P459">
        <v>0.84138304250663798</v>
      </c>
      <c r="Q459" s="5" t="s">
        <v>25</v>
      </c>
    </row>
    <row r="460" spans="1:17" ht="16" x14ac:dyDescent="0.2">
      <c r="A460">
        <v>31</v>
      </c>
      <c r="B460" s="12" t="s">
        <v>23</v>
      </c>
      <c r="C460" s="12" t="s">
        <v>22</v>
      </c>
      <c r="F460">
        <v>53.4</v>
      </c>
      <c r="H460" s="7">
        <v>1</v>
      </c>
      <c r="I460" t="s">
        <v>24</v>
      </c>
      <c r="J460">
        <v>0.25</v>
      </c>
      <c r="K460">
        <v>45.5</v>
      </c>
      <c r="L460">
        <v>8.93</v>
      </c>
      <c r="M460">
        <v>77.150000000000006</v>
      </c>
      <c r="N460">
        <v>0</v>
      </c>
      <c r="O460">
        <v>4.0199750312109801</v>
      </c>
      <c r="P460">
        <v>0.82759596242742295</v>
      </c>
      <c r="Q460" s="5" t="s">
        <v>25</v>
      </c>
    </row>
    <row r="461" spans="1:17" ht="16" x14ac:dyDescent="0.2">
      <c r="A461">
        <v>31</v>
      </c>
      <c r="B461" s="12" t="s">
        <v>23</v>
      </c>
      <c r="C461" s="12" t="s">
        <v>22</v>
      </c>
      <c r="F461">
        <v>53.4</v>
      </c>
      <c r="H461" s="7">
        <v>1</v>
      </c>
      <c r="I461" t="s">
        <v>24</v>
      </c>
      <c r="J461">
        <v>0.25</v>
      </c>
      <c r="K461">
        <v>45.5</v>
      </c>
      <c r="L461">
        <v>8.93</v>
      </c>
      <c r="M461">
        <v>77.150000000000006</v>
      </c>
      <c r="N461">
        <v>0</v>
      </c>
      <c r="O461">
        <v>5.0249687890137302</v>
      </c>
      <c r="P461">
        <v>0.90757187611120205</v>
      </c>
      <c r="Q461" s="5" t="s">
        <v>25</v>
      </c>
    </row>
    <row r="462" spans="1:17" ht="16" x14ac:dyDescent="0.2">
      <c r="A462">
        <v>31</v>
      </c>
      <c r="B462" s="12" t="s">
        <v>23</v>
      </c>
      <c r="C462" s="12" t="s">
        <v>22</v>
      </c>
      <c r="F462">
        <v>53.4</v>
      </c>
      <c r="H462" s="7">
        <v>1</v>
      </c>
      <c r="I462" t="s">
        <v>24</v>
      </c>
      <c r="J462">
        <v>0.25</v>
      </c>
      <c r="K462">
        <v>45.5</v>
      </c>
      <c r="L462">
        <v>8.93</v>
      </c>
      <c r="M462">
        <v>77.150000000000006</v>
      </c>
      <c r="N462">
        <v>0</v>
      </c>
      <c r="O462">
        <v>6.0299625468164697</v>
      </c>
      <c r="P462">
        <v>0.90293240517959605</v>
      </c>
      <c r="Q462" s="5" t="s">
        <v>25</v>
      </c>
    </row>
    <row r="463" spans="1:17" ht="16" x14ac:dyDescent="0.2">
      <c r="A463">
        <v>31</v>
      </c>
      <c r="B463" s="12" t="s">
        <v>23</v>
      </c>
      <c r="C463" s="12" t="s">
        <v>22</v>
      </c>
      <c r="F463">
        <v>53.4</v>
      </c>
      <c r="H463" s="7">
        <v>1</v>
      </c>
      <c r="I463" t="s">
        <v>24</v>
      </c>
      <c r="J463">
        <v>0.25</v>
      </c>
      <c r="K463">
        <v>45.5</v>
      </c>
      <c r="L463">
        <v>8.93</v>
      </c>
      <c r="M463">
        <v>77.150000000000006</v>
      </c>
      <c r="N463">
        <v>0</v>
      </c>
      <c r="O463">
        <v>7.0349563046192198</v>
      </c>
      <c r="P463">
        <v>0.90744054339559899</v>
      </c>
      <c r="Q463" s="5" t="s">
        <v>25</v>
      </c>
    </row>
    <row r="464" spans="1:17" ht="16" x14ac:dyDescent="0.2">
      <c r="A464">
        <v>31</v>
      </c>
      <c r="B464" s="12" t="s">
        <v>23</v>
      </c>
      <c r="C464" s="12" t="s">
        <v>22</v>
      </c>
      <c r="F464">
        <v>53.4</v>
      </c>
      <c r="H464" s="7">
        <v>1</v>
      </c>
      <c r="I464" t="s">
        <v>24</v>
      </c>
      <c r="J464">
        <v>0.25</v>
      </c>
      <c r="K464">
        <v>45.5</v>
      </c>
      <c r="L464">
        <v>8.93</v>
      </c>
      <c r="M464">
        <v>77.150000000000006</v>
      </c>
      <c r="N464">
        <v>0</v>
      </c>
      <c r="O464">
        <v>14.0262172284644</v>
      </c>
      <c r="P464">
        <v>0.88640161336790502</v>
      </c>
      <c r="Q464" s="5" t="s">
        <v>25</v>
      </c>
    </row>
    <row r="465" spans="1:17" ht="16" x14ac:dyDescent="0.2">
      <c r="A465">
        <v>31</v>
      </c>
      <c r="B465" s="12" t="s">
        <v>23</v>
      </c>
      <c r="C465" s="12" t="s">
        <v>22</v>
      </c>
      <c r="F465">
        <v>53.4</v>
      </c>
      <c r="H465" s="7">
        <v>1</v>
      </c>
      <c r="I465" t="s">
        <v>24</v>
      </c>
      <c r="J465">
        <v>0.25</v>
      </c>
      <c r="K465">
        <v>45.5</v>
      </c>
      <c r="L465">
        <v>8.93</v>
      </c>
      <c r="M465">
        <v>77.150000000000006</v>
      </c>
      <c r="N465">
        <v>0</v>
      </c>
      <c r="O465">
        <v>20.9737827715355</v>
      </c>
      <c r="P465">
        <v>0.93854641158011898</v>
      </c>
      <c r="Q465" s="5" t="s">
        <v>25</v>
      </c>
    </row>
    <row r="466" spans="1:17" ht="16" x14ac:dyDescent="0.2">
      <c r="A466">
        <v>31</v>
      </c>
      <c r="B466" s="12" t="s">
        <v>23</v>
      </c>
      <c r="C466" s="12" t="s">
        <v>22</v>
      </c>
      <c r="F466">
        <v>53.4</v>
      </c>
      <c r="H466" s="7">
        <v>1</v>
      </c>
      <c r="I466" t="s">
        <v>24</v>
      </c>
      <c r="J466">
        <v>0.25</v>
      </c>
      <c r="K466">
        <v>45.5</v>
      </c>
      <c r="L466">
        <v>8.93</v>
      </c>
      <c r="M466">
        <v>77.150000000000006</v>
      </c>
      <c r="N466">
        <v>0</v>
      </c>
      <c r="O466">
        <v>28.0524344569288</v>
      </c>
      <c r="P466">
        <v>0.940370794303378</v>
      </c>
      <c r="Q466" s="5" t="s">
        <v>25</v>
      </c>
    </row>
    <row r="467" spans="1:17" ht="16" x14ac:dyDescent="0.2">
      <c r="A467">
        <v>31</v>
      </c>
      <c r="B467" s="12" t="s">
        <v>23</v>
      </c>
      <c r="C467" s="12" t="s">
        <v>22</v>
      </c>
      <c r="F467">
        <v>53.4</v>
      </c>
      <c r="H467" s="7">
        <v>1</v>
      </c>
      <c r="I467" t="s">
        <v>24</v>
      </c>
      <c r="J467">
        <v>0.25</v>
      </c>
      <c r="K467">
        <v>45.5</v>
      </c>
      <c r="L467">
        <v>8.93</v>
      </c>
      <c r="M467">
        <v>77.150000000000006</v>
      </c>
      <c r="N467">
        <v>0</v>
      </c>
      <c r="O467">
        <v>35.043695380773997</v>
      </c>
      <c r="P467">
        <v>0.94220088714470696</v>
      </c>
      <c r="Q467" s="5" t="s">
        <v>25</v>
      </c>
    </row>
    <row r="468" spans="1:17" ht="16" x14ac:dyDescent="0.2">
      <c r="A468">
        <v>32</v>
      </c>
      <c r="B468" t="s">
        <v>27</v>
      </c>
      <c r="C468" t="s">
        <v>26</v>
      </c>
      <c r="D468">
        <v>9.5</v>
      </c>
      <c r="H468" s="7">
        <v>3</v>
      </c>
      <c r="I468" t="s">
        <v>5</v>
      </c>
      <c r="J468">
        <f>41.04/100</f>
        <v>0.41039999999999999</v>
      </c>
      <c r="K468">
        <v>75.209999999999994</v>
      </c>
      <c r="L468">
        <v>32.42</v>
      </c>
      <c r="M468">
        <v>82.4</v>
      </c>
      <c r="N468">
        <v>0.02</v>
      </c>
      <c r="O468">
        <v>0</v>
      </c>
      <c r="P468">
        <v>0</v>
      </c>
      <c r="Q468" s="8" t="s">
        <v>28</v>
      </c>
    </row>
    <row r="469" spans="1:17" ht="16" x14ac:dyDescent="0.2">
      <c r="A469">
        <v>32</v>
      </c>
      <c r="B469" t="s">
        <v>27</v>
      </c>
      <c r="C469" t="s">
        <v>26</v>
      </c>
      <c r="D469">
        <v>9.5</v>
      </c>
      <c r="H469" s="7">
        <v>3</v>
      </c>
      <c r="I469" t="s">
        <v>5</v>
      </c>
      <c r="J469">
        <v>0.41039999999999999</v>
      </c>
      <c r="K469">
        <v>75.209999999999994</v>
      </c>
      <c r="L469">
        <v>32.42</v>
      </c>
      <c r="M469">
        <v>82.4</v>
      </c>
      <c r="N469">
        <v>0.02</v>
      </c>
      <c r="O469">
        <v>0.33281653746770001</v>
      </c>
      <c r="P469">
        <v>2.9778544380338798E-3</v>
      </c>
      <c r="Q469" s="8" t="s">
        <v>28</v>
      </c>
    </row>
    <row r="470" spans="1:17" ht="16" x14ac:dyDescent="0.2">
      <c r="A470">
        <v>32</v>
      </c>
      <c r="B470" t="s">
        <v>27</v>
      </c>
      <c r="C470" t="s">
        <v>26</v>
      </c>
      <c r="D470">
        <v>9.5</v>
      </c>
      <c r="H470" s="7">
        <v>3</v>
      </c>
      <c r="I470" t="s">
        <v>5</v>
      </c>
      <c r="J470">
        <v>0.41039999999999999</v>
      </c>
      <c r="K470">
        <v>75.209999999999994</v>
      </c>
      <c r="L470">
        <v>32.42</v>
      </c>
      <c r="M470">
        <v>82.4</v>
      </c>
      <c r="N470">
        <v>0.02</v>
      </c>
      <c r="O470">
        <v>1.0129198966408199</v>
      </c>
      <c r="P470">
        <v>1.1998651836872201E-2</v>
      </c>
      <c r="Q470" s="8" t="s">
        <v>28</v>
      </c>
    </row>
    <row r="471" spans="1:17" ht="16" x14ac:dyDescent="0.2">
      <c r="A471">
        <v>32</v>
      </c>
      <c r="B471" t="s">
        <v>27</v>
      </c>
      <c r="C471" t="s">
        <v>26</v>
      </c>
      <c r="D471">
        <v>9.5</v>
      </c>
      <c r="H471" s="7">
        <v>3</v>
      </c>
      <c r="I471" t="s">
        <v>5</v>
      </c>
      <c r="J471">
        <v>0.41039999999999999</v>
      </c>
      <c r="K471">
        <v>75.209999999999994</v>
      </c>
      <c r="L471">
        <v>32.42</v>
      </c>
      <c r="M471">
        <v>82.4</v>
      </c>
      <c r="N471">
        <v>0.02</v>
      </c>
      <c r="O471">
        <v>1.70749354005167</v>
      </c>
      <c r="P471">
        <v>2.1015484050040702E-2</v>
      </c>
      <c r="Q471" s="8" t="s">
        <v>28</v>
      </c>
    </row>
    <row r="472" spans="1:17" ht="16" x14ac:dyDescent="0.2">
      <c r="A472">
        <v>32</v>
      </c>
      <c r="B472" t="s">
        <v>27</v>
      </c>
      <c r="C472" t="s">
        <v>26</v>
      </c>
      <c r="D472">
        <v>9.5</v>
      </c>
      <c r="H472" s="7">
        <v>3</v>
      </c>
      <c r="I472" t="s">
        <v>5</v>
      </c>
      <c r="J472">
        <v>0.41039999999999999</v>
      </c>
      <c r="K472">
        <v>75.209999999999994</v>
      </c>
      <c r="L472">
        <v>32.42</v>
      </c>
      <c r="M472">
        <v>82.4</v>
      </c>
      <c r="N472">
        <v>0.02</v>
      </c>
      <c r="O472">
        <v>2.3875968992247998</v>
      </c>
      <c r="P472">
        <v>3.9243442574198303E-2</v>
      </c>
      <c r="Q472" s="8" t="s">
        <v>28</v>
      </c>
    </row>
    <row r="473" spans="1:17" ht="16" x14ac:dyDescent="0.2">
      <c r="A473">
        <v>32</v>
      </c>
      <c r="B473" t="s">
        <v>27</v>
      </c>
      <c r="C473" t="s">
        <v>26</v>
      </c>
      <c r="D473">
        <v>9.5</v>
      </c>
      <c r="H473" s="7">
        <v>3</v>
      </c>
      <c r="I473" t="s">
        <v>5</v>
      </c>
      <c r="J473">
        <v>0.41039999999999999</v>
      </c>
      <c r="K473">
        <v>75.209999999999994</v>
      </c>
      <c r="L473">
        <v>32.42</v>
      </c>
      <c r="M473">
        <v>82.4</v>
      </c>
      <c r="N473">
        <v>0.02</v>
      </c>
      <c r="O473">
        <v>3.06770025839793</v>
      </c>
      <c r="P473">
        <v>6.9747615932115897E-2</v>
      </c>
      <c r="Q473" s="8" t="s">
        <v>28</v>
      </c>
    </row>
    <row r="474" spans="1:17" ht="16" x14ac:dyDescent="0.2">
      <c r="A474">
        <v>32</v>
      </c>
      <c r="B474" t="s">
        <v>27</v>
      </c>
      <c r="C474" t="s">
        <v>26</v>
      </c>
      <c r="D474">
        <v>9.5</v>
      </c>
      <c r="H474" s="7">
        <v>3</v>
      </c>
      <c r="I474" t="s">
        <v>5</v>
      </c>
      <c r="J474">
        <v>0.41039999999999999</v>
      </c>
      <c r="K474">
        <v>75.209999999999994</v>
      </c>
      <c r="L474">
        <v>32.42</v>
      </c>
      <c r="M474">
        <v>82.4</v>
      </c>
      <c r="N474">
        <v>0.02</v>
      </c>
      <c r="O474">
        <v>3.7333333333333298</v>
      </c>
      <c r="P474">
        <v>8.4910485933503393E-2</v>
      </c>
      <c r="Q474" s="8" t="s">
        <v>28</v>
      </c>
    </row>
    <row r="475" spans="1:17" ht="16" x14ac:dyDescent="0.2">
      <c r="A475">
        <v>32</v>
      </c>
      <c r="B475" t="s">
        <v>27</v>
      </c>
      <c r="C475" t="s">
        <v>26</v>
      </c>
      <c r="D475">
        <v>9.5</v>
      </c>
      <c r="H475" s="7">
        <v>3</v>
      </c>
      <c r="I475" t="s">
        <v>5</v>
      </c>
      <c r="J475">
        <v>0.41039999999999999</v>
      </c>
      <c r="K475">
        <v>75.209999999999994</v>
      </c>
      <c r="L475">
        <v>32.42</v>
      </c>
      <c r="M475">
        <v>82.4</v>
      </c>
      <c r="N475">
        <v>0.02</v>
      </c>
      <c r="O475">
        <v>4.4134366925064601</v>
      </c>
      <c r="P475">
        <v>0.10620749816610101</v>
      </c>
      <c r="Q475" s="8" t="s">
        <v>28</v>
      </c>
    </row>
    <row r="476" spans="1:17" ht="16" x14ac:dyDescent="0.2">
      <c r="A476">
        <v>32</v>
      </c>
      <c r="B476" t="s">
        <v>27</v>
      </c>
      <c r="C476" t="s">
        <v>26</v>
      </c>
      <c r="D476">
        <v>9.5</v>
      </c>
      <c r="H476" s="7">
        <v>3</v>
      </c>
      <c r="I476" t="s">
        <v>5</v>
      </c>
      <c r="J476">
        <v>0.41039999999999999</v>
      </c>
      <c r="K476">
        <v>75.209999999999994</v>
      </c>
      <c r="L476">
        <v>32.42</v>
      </c>
      <c r="M476">
        <v>82.4</v>
      </c>
      <c r="N476">
        <v>0.02</v>
      </c>
      <c r="O476">
        <v>5.0935400516795797</v>
      </c>
      <c r="P476">
        <v>0.14284977894089801</v>
      </c>
      <c r="Q476" s="8" t="s">
        <v>28</v>
      </c>
    </row>
    <row r="477" spans="1:17" ht="16" x14ac:dyDescent="0.2">
      <c r="A477">
        <v>32</v>
      </c>
      <c r="B477" t="s">
        <v>27</v>
      </c>
      <c r="C477" t="s">
        <v>26</v>
      </c>
      <c r="D477">
        <v>9.5</v>
      </c>
      <c r="H477" s="7">
        <v>3</v>
      </c>
      <c r="I477" t="s">
        <v>5</v>
      </c>
      <c r="J477">
        <v>0.41039999999999999</v>
      </c>
      <c r="K477">
        <v>75.209999999999994</v>
      </c>
      <c r="L477">
        <v>32.42</v>
      </c>
      <c r="M477">
        <v>82.4</v>
      </c>
      <c r="N477">
        <v>0.02</v>
      </c>
      <c r="O477">
        <v>5.7736434108527099</v>
      </c>
      <c r="P477">
        <v>0.240873133884493</v>
      </c>
      <c r="Q477" s="8" t="s">
        <v>28</v>
      </c>
    </row>
    <row r="478" spans="1:17" ht="16" x14ac:dyDescent="0.2">
      <c r="A478">
        <v>32</v>
      </c>
      <c r="B478" t="s">
        <v>27</v>
      </c>
      <c r="C478" t="s">
        <v>26</v>
      </c>
      <c r="D478">
        <v>9.5</v>
      </c>
      <c r="H478" s="7">
        <v>3</v>
      </c>
      <c r="I478" t="s">
        <v>5</v>
      </c>
      <c r="J478">
        <v>0.41039999999999999</v>
      </c>
      <c r="K478">
        <v>75.209999999999994</v>
      </c>
      <c r="L478">
        <v>32.42</v>
      </c>
      <c r="M478">
        <v>82.4</v>
      </c>
      <c r="N478">
        <v>0.02</v>
      </c>
      <c r="O478">
        <v>6.4537467700258304</v>
      </c>
      <c r="P478">
        <v>0.29286068320149</v>
      </c>
      <c r="Q478" s="8" t="s">
        <v>28</v>
      </c>
    </row>
    <row r="479" spans="1:17" ht="16" x14ac:dyDescent="0.2">
      <c r="A479">
        <v>32</v>
      </c>
      <c r="B479" t="s">
        <v>27</v>
      </c>
      <c r="C479" t="s">
        <v>26</v>
      </c>
      <c r="D479">
        <v>9.5</v>
      </c>
      <c r="H479" s="7">
        <v>3</v>
      </c>
      <c r="I479" t="s">
        <v>5</v>
      </c>
      <c r="J479">
        <v>0.41039999999999999</v>
      </c>
      <c r="K479">
        <v>75.209999999999994</v>
      </c>
      <c r="L479">
        <v>32.42</v>
      </c>
      <c r="M479">
        <v>82.4</v>
      </c>
      <c r="N479">
        <v>0.02</v>
      </c>
      <c r="O479">
        <v>7.1338501291989598</v>
      </c>
      <c r="P479">
        <v>0.41850552152104498</v>
      </c>
      <c r="Q479" s="8" t="s">
        <v>28</v>
      </c>
    </row>
    <row r="480" spans="1:17" ht="16" x14ac:dyDescent="0.2">
      <c r="A480">
        <v>32</v>
      </c>
      <c r="B480" t="s">
        <v>27</v>
      </c>
      <c r="C480" t="s">
        <v>26</v>
      </c>
      <c r="D480">
        <v>9.5</v>
      </c>
      <c r="H480" s="7">
        <v>3</v>
      </c>
      <c r="I480" t="s">
        <v>5</v>
      </c>
      <c r="J480">
        <v>0.41039999999999999</v>
      </c>
      <c r="K480">
        <v>75.209999999999994</v>
      </c>
      <c r="L480">
        <v>32.42</v>
      </c>
      <c r="M480">
        <v>82.4</v>
      </c>
      <c r="N480">
        <v>0.02</v>
      </c>
      <c r="O480">
        <v>7.7994832041343596</v>
      </c>
      <c r="P480">
        <v>0.51653284165030999</v>
      </c>
      <c r="Q480" s="8" t="s">
        <v>28</v>
      </c>
    </row>
    <row r="481" spans="1:17" ht="16" x14ac:dyDescent="0.2">
      <c r="A481">
        <v>32</v>
      </c>
      <c r="B481" t="s">
        <v>27</v>
      </c>
      <c r="C481" t="s">
        <v>26</v>
      </c>
      <c r="D481">
        <v>9.5</v>
      </c>
      <c r="H481" s="7">
        <v>3</v>
      </c>
      <c r="I481" t="s">
        <v>5</v>
      </c>
      <c r="J481">
        <v>0.41039999999999999</v>
      </c>
      <c r="K481">
        <v>75.209999999999994</v>
      </c>
      <c r="L481">
        <v>32.42</v>
      </c>
      <c r="M481">
        <v>82.4</v>
      </c>
      <c r="N481">
        <v>0.02</v>
      </c>
      <c r="O481">
        <v>8.4795865633074907</v>
      </c>
      <c r="P481">
        <v>0.73118023751462102</v>
      </c>
      <c r="Q481" s="8" t="s">
        <v>28</v>
      </c>
    </row>
    <row r="482" spans="1:17" ht="16" x14ac:dyDescent="0.2">
      <c r="A482">
        <v>32</v>
      </c>
      <c r="B482" t="s">
        <v>27</v>
      </c>
      <c r="C482" t="s">
        <v>26</v>
      </c>
      <c r="D482">
        <v>9.5</v>
      </c>
      <c r="H482" s="7">
        <v>3</v>
      </c>
      <c r="I482" t="s">
        <v>5</v>
      </c>
      <c r="J482">
        <v>0.41039999999999999</v>
      </c>
      <c r="K482">
        <v>75.209999999999994</v>
      </c>
      <c r="L482">
        <v>32.42</v>
      </c>
      <c r="M482">
        <v>82.4</v>
      </c>
      <c r="N482">
        <v>0.02</v>
      </c>
      <c r="O482">
        <v>9.1596899224806201</v>
      </c>
      <c r="P482">
        <v>0.84147980729197602</v>
      </c>
      <c r="Q482" s="8" t="s">
        <v>28</v>
      </c>
    </row>
    <row r="483" spans="1:17" ht="16" x14ac:dyDescent="0.2">
      <c r="A483">
        <v>32</v>
      </c>
      <c r="B483" t="s">
        <v>27</v>
      </c>
      <c r="C483" t="s">
        <v>26</v>
      </c>
      <c r="D483">
        <v>9.5</v>
      </c>
      <c r="H483" s="7">
        <v>3</v>
      </c>
      <c r="I483" t="s">
        <v>5</v>
      </c>
      <c r="J483">
        <v>0.41039999999999999</v>
      </c>
      <c r="K483">
        <v>75.209999999999994</v>
      </c>
      <c r="L483">
        <v>32.42</v>
      </c>
      <c r="M483">
        <v>82.4</v>
      </c>
      <c r="N483">
        <v>0.02</v>
      </c>
      <c r="O483">
        <v>9.8397932816537406</v>
      </c>
      <c r="P483">
        <v>0.90267451773429197</v>
      </c>
      <c r="Q483" s="8" t="s">
        <v>28</v>
      </c>
    </row>
    <row r="484" spans="1:17" ht="16" x14ac:dyDescent="0.2">
      <c r="A484">
        <v>32</v>
      </c>
      <c r="B484" t="s">
        <v>27</v>
      </c>
      <c r="C484" t="s">
        <v>26</v>
      </c>
      <c r="D484">
        <v>9.5</v>
      </c>
      <c r="H484" s="7">
        <v>3</v>
      </c>
      <c r="I484" t="s">
        <v>5</v>
      </c>
      <c r="J484">
        <v>0.41039999999999999</v>
      </c>
      <c r="K484">
        <v>75.209999999999994</v>
      </c>
      <c r="L484">
        <v>32.42</v>
      </c>
      <c r="M484">
        <v>82.4</v>
      </c>
      <c r="N484">
        <v>0.02</v>
      </c>
      <c r="O484">
        <v>10.534366925064599</v>
      </c>
      <c r="P484">
        <v>0.94238188703185999</v>
      </c>
      <c r="Q484" s="8" t="s">
        <v>28</v>
      </c>
    </row>
    <row r="485" spans="1:17" ht="16" x14ac:dyDescent="0.2">
      <c r="A485">
        <v>32</v>
      </c>
      <c r="B485" t="s">
        <v>27</v>
      </c>
      <c r="C485" t="s">
        <v>26</v>
      </c>
      <c r="D485">
        <v>9.5</v>
      </c>
      <c r="H485" s="7">
        <v>3</v>
      </c>
      <c r="I485" t="s">
        <v>5</v>
      </c>
      <c r="J485">
        <v>0.41039999999999999</v>
      </c>
      <c r="K485">
        <v>75.209999999999994</v>
      </c>
      <c r="L485">
        <v>32.42</v>
      </c>
      <c r="M485">
        <v>82.4</v>
      </c>
      <c r="N485">
        <v>0.02</v>
      </c>
      <c r="O485">
        <v>11.2144702842377</v>
      </c>
      <c r="P485">
        <v>0.994369436348856</v>
      </c>
      <c r="Q485" s="8" t="s">
        <v>28</v>
      </c>
    </row>
    <row r="486" spans="1:17" ht="16" x14ac:dyDescent="0.2">
      <c r="A486">
        <v>33</v>
      </c>
      <c r="B486" t="s">
        <v>27</v>
      </c>
      <c r="C486" t="s">
        <v>26</v>
      </c>
      <c r="D486">
        <v>9.5</v>
      </c>
      <c r="H486" s="7">
        <v>3</v>
      </c>
      <c r="I486" t="s">
        <v>5</v>
      </c>
      <c r="J486">
        <f>38.11/100</f>
        <v>0.38109999999999999</v>
      </c>
      <c r="K486">
        <v>85.41</v>
      </c>
      <c r="L486">
        <v>32.42</v>
      </c>
      <c r="M486">
        <v>81.099999999999994</v>
      </c>
      <c r="N486">
        <v>0.02</v>
      </c>
      <c r="O486">
        <v>0</v>
      </c>
      <c r="P486">
        <v>0</v>
      </c>
      <c r="Q486" t="s">
        <v>28</v>
      </c>
    </row>
    <row r="487" spans="1:17" ht="16" x14ac:dyDescent="0.2">
      <c r="A487">
        <v>33</v>
      </c>
      <c r="B487" t="s">
        <v>27</v>
      </c>
      <c r="C487" t="s">
        <v>26</v>
      </c>
      <c r="D487">
        <v>9.5</v>
      </c>
      <c r="H487" s="7">
        <v>3</v>
      </c>
      <c r="I487" t="s">
        <v>5</v>
      </c>
      <c r="J487">
        <v>0.38109999999999999</v>
      </c>
      <c r="K487">
        <v>85.41</v>
      </c>
      <c r="L487">
        <v>32.42</v>
      </c>
      <c r="M487">
        <v>81.099999999999994</v>
      </c>
      <c r="N487">
        <v>0.02</v>
      </c>
      <c r="O487">
        <v>0.33281653746770001</v>
      </c>
      <c r="P487">
        <v>2.9778544380338798E-3</v>
      </c>
      <c r="Q487" t="s">
        <v>28</v>
      </c>
    </row>
    <row r="488" spans="1:17" ht="16" x14ac:dyDescent="0.2">
      <c r="A488">
        <v>33</v>
      </c>
      <c r="B488" t="s">
        <v>27</v>
      </c>
      <c r="C488" t="s">
        <v>26</v>
      </c>
      <c r="D488">
        <v>9.5</v>
      </c>
      <c r="H488" s="7">
        <v>3</v>
      </c>
      <c r="I488" t="s">
        <v>5</v>
      </c>
      <c r="J488">
        <v>0.38109999999999999</v>
      </c>
      <c r="K488">
        <v>85.41</v>
      </c>
      <c r="L488">
        <v>32.42</v>
      </c>
      <c r="M488">
        <v>81.099999999999994</v>
      </c>
      <c r="N488">
        <v>0.02</v>
      </c>
      <c r="O488">
        <v>1.0273901808785499</v>
      </c>
      <c r="P488">
        <v>5.8565792343223599E-3</v>
      </c>
      <c r="Q488" t="s">
        <v>28</v>
      </c>
    </row>
    <row r="489" spans="1:17" ht="16" x14ac:dyDescent="0.2">
      <c r="A489">
        <v>33</v>
      </c>
      <c r="B489" t="s">
        <v>27</v>
      </c>
      <c r="C489" t="s">
        <v>26</v>
      </c>
      <c r="D489">
        <v>9.5</v>
      </c>
      <c r="H489" s="7">
        <v>3</v>
      </c>
      <c r="I489" t="s">
        <v>5</v>
      </c>
      <c r="J489">
        <v>0.38109999999999999</v>
      </c>
      <c r="K489">
        <v>85.41</v>
      </c>
      <c r="L489">
        <v>32.42</v>
      </c>
      <c r="M489">
        <v>81.099999999999994</v>
      </c>
      <c r="N489">
        <v>0.02</v>
      </c>
      <c r="O489">
        <v>1.70749354005167</v>
      </c>
      <c r="P489">
        <v>1.7946430341600501E-2</v>
      </c>
      <c r="Q489" t="s">
        <v>28</v>
      </c>
    </row>
    <row r="490" spans="1:17" ht="16" x14ac:dyDescent="0.2">
      <c r="A490">
        <v>33</v>
      </c>
      <c r="B490" t="s">
        <v>27</v>
      </c>
      <c r="C490" t="s">
        <v>26</v>
      </c>
      <c r="D490">
        <v>9.5</v>
      </c>
      <c r="H490" s="7">
        <v>3</v>
      </c>
      <c r="I490" t="s">
        <v>5</v>
      </c>
      <c r="J490">
        <v>0.38109999999999999</v>
      </c>
      <c r="K490">
        <v>85.41</v>
      </c>
      <c r="L490">
        <v>32.42</v>
      </c>
      <c r="M490">
        <v>81.099999999999994</v>
      </c>
      <c r="N490">
        <v>0.02</v>
      </c>
      <c r="O490">
        <v>2.3875968992247998</v>
      </c>
      <c r="P490">
        <v>3.6174388865758397E-2</v>
      </c>
      <c r="Q490" t="s">
        <v>28</v>
      </c>
    </row>
    <row r="491" spans="1:17" ht="16" x14ac:dyDescent="0.2">
      <c r="A491">
        <v>33</v>
      </c>
      <c r="B491" t="s">
        <v>27</v>
      </c>
      <c r="C491" t="s">
        <v>26</v>
      </c>
      <c r="D491">
        <v>9.5</v>
      </c>
      <c r="H491" s="7">
        <v>3</v>
      </c>
      <c r="I491" t="s">
        <v>5</v>
      </c>
      <c r="J491">
        <v>0.38109999999999999</v>
      </c>
      <c r="K491">
        <v>85.41</v>
      </c>
      <c r="L491">
        <v>32.42</v>
      </c>
      <c r="M491">
        <v>81.099999999999994</v>
      </c>
      <c r="N491">
        <v>0.02</v>
      </c>
      <c r="O491">
        <v>3.06770025839793</v>
      </c>
      <c r="P491">
        <v>6.05404548067962E-2</v>
      </c>
      <c r="Q491" t="s">
        <v>28</v>
      </c>
    </row>
    <row r="492" spans="1:17" ht="16" x14ac:dyDescent="0.2">
      <c r="A492">
        <v>33</v>
      </c>
      <c r="B492" t="s">
        <v>27</v>
      </c>
      <c r="C492" t="s">
        <v>26</v>
      </c>
      <c r="D492">
        <v>9.5</v>
      </c>
      <c r="H492" s="7">
        <v>3</v>
      </c>
      <c r="I492" t="s">
        <v>5</v>
      </c>
      <c r="J492">
        <v>0.38109999999999999</v>
      </c>
      <c r="K492">
        <v>85.41</v>
      </c>
      <c r="L492">
        <v>32.42</v>
      </c>
      <c r="M492">
        <v>81.099999999999994</v>
      </c>
      <c r="N492">
        <v>0.02</v>
      </c>
      <c r="O492">
        <v>3.7333333333333298</v>
      </c>
      <c r="P492">
        <v>7.5703324808183703E-2</v>
      </c>
      <c r="Q492" t="s">
        <v>28</v>
      </c>
    </row>
    <row r="493" spans="1:17" ht="16" x14ac:dyDescent="0.2">
      <c r="A493">
        <v>33</v>
      </c>
      <c r="B493" t="s">
        <v>27</v>
      </c>
      <c r="C493" t="s">
        <v>26</v>
      </c>
      <c r="D493">
        <v>9.5</v>
      </c>
      <c r="H493" s="7">
        <v>3</v>
      </c>
      <c r="I493" t="s">
        <v>5</v>
      </c>
      <c r="J493">
        <v>0.38109999999999999</v>
      </c>
      <c r="K493">
        <v>85.41</v>
      </c>
      <c r="L493">
        <v>32.42</v>
      </c>
      <c r="M493">
        <v>81.099999999999994</v>
      </c>
      <c r="N493">
        <v>0.02</v>
      </c>
      <c r="O493">
        <v>4.4134366925064601</v>
      </c>
      <c r="P493">
        <v>9.7000337040781703E-2</v>
      </c>
      <c r="Q493" t="s">
        <v>28</v>
      </c>
    </row>
    <row r="494" spans="1:17" ht="16" x14ac:dyDescent="0.2">
      <c r="A494">
        <v>33</v>
      </c>
      <c r="B494" t="s">
        <v>27</v>
      </c>
      <c r="C494" t="s">
        <v>26</v>
      </c>
      <c r="D494">
        <v>9.5</v>
      </c>
      <c r="H494" s="7">
        <v>3</v>
      </c>
      <c r="I494" t="s">
        <v>5</v>
      </c>
      <c r="J494">
        <v>0.38109999999999999</v>
      </c>
      <c r="K494">
        <v>85.41</v>
      </c>
      <c r="L494">
        <v>32.42</v>
      </c>
      <c r="M494">
        <v>81.099999999999994</v>
      </c>
      <c r="N494">
        <v>0.02</v>
      </c>
      <c r="O494">
        <v>5.0935400516795797</v>
      </c>
      <c r="P494">
        <v>0.152056940066218</v>
      </c>
      <c r="Q494" t="s">
        <v>28</v>
      </c>
    </row>
    <row r="495" spans="1:17" ht="16" x14ac:dyDescent="0.2">
      <c r="A495">
        <v>33</v>
      </c>
      <c r="B495" t="s">
        <v>27</v>
      </c>
      <c r="C495" t="s">
        <v>26</v>
      </c>
      <c r="D495">
        <v>9.5</v>
      </c>
      <c r="H495" s="7">
        <v>3</v>
      </c>
      <c r="I495" t="s">
        <v>5</v>
      </c>
      <c r="J495">
        <v>0.38109999999999999</v>
      </c>
      <c r="K495">
        <v>85.41</v>
      </c>
      <c r="L495">
        <v>32.42</v>
      </c>
      <c r="M495">
        <v>81.099999999999994</v>
      </c>
      <c r="N495">
        <v>0.02</v>
      </c>
      <c r="O495">
        <v>5.7591731266149804</v>
      </c>
      <c r="P495">
        <v>0.26236047502924298</v>
      </c>
      <c r="Q495" t="s">
        <v>28</v>
      </c>
    </row>
    <row r="496" spans="1:17" ht="16" x14ac:dyDescent="0.2">
      <c r="A496">
        <v>33</v>
      </c>
      <c r="B496" t="s">
        <v>27</v>
      </c>
      <c r="C496" t="s">
        <v>26</v>
      </c>
      <c r="D496">
        <v>9.5</v>
      </c>
      <c r="H496" s="7">
        <v>3</v>
      </c>
      <c r="I496" t="s">
        <v>5</v>
      </c>
      <c r="J496">
        <v>0.38109999999999999</v>
      </c>
      <c r="K496">
        <v>85.41</v>
      </c>
      <c r="L496">
        <v>32.42</v>
      </c>
      <c r="M496">
        <v>81.099999999999994</v>
      </c>
      <c r="N496">
        <v>0.02</v>
      </c>
      <c r="O496">
        <v>6.46821705426356</v>
      </c>
      <c r="P496">
        <v>0.31434009397489998</v>
      </c>
      <c r="Q496" t="s">
        <v>28</v>
      </c>
    </row>
    <row r="497" spans="1:17" ht="16" x14ac:dyDescent="0.2">
      <c r="A497">
        <v>33</v>
      </c>
      <c r="B497" t="s">
        <v>27</v>
      </c>
      <c r="C497" t="s">
        <v>26</v>
      </c>
      <c r="D497">
        <v>9.5</v>
      </c>
      <c r="H497" s="7">
        <v>3</v>
      </c>
      <c r="I497" t="s">
        <v>5</v>
      </c>
      <c r="J497">
        <v>0.38109999999999999</v>
      </c>
      <c r="K497">
        <v>85.41</v>
      </c>
      <c r="L497">
        <v>32.42</v>
      </c>
      <c r="M497">
        <v>81.099999999999994</v>
      </c>
      <c r="N497">
        <v>0.02</v>
      </c>
      <c r="O497">
        <v>7.1338501291989598</v>
      </c>
      <c r="P497">
        <v>0.45533416602232302</v>
      </c>
      <c r="Q497" t="s">
        <v>28</v>
      </c>
    </row>
    <row r="498" spans="1:17" ht="16" x14ac:dyDescent="0.2">
      <c r="A498">
        <v>33</v>
      </c>
      <c r="B498" t="s">
        <v>27</v>
      </c>
      <c r="C498" t="s">
        <v>26</v>
      </c>
      <c r="D498">
        <v>9.5</v>
      </c>
      <c r="H498" s="7">
        <v>3</v>
      </c>
      <c r="I498" t="s">
        <v>5</v>
      </c>
      <c r="J498">
        <v>0.38109999999999999</v>
      </c>
      <c r="K498">
        <v>85.41</v>
      </c>
      <c r="L498">
        <v>32.42</v>
      </c>
      <c r="M498">
        <v>81.099999999999994</v>
      </c>
      <c r="N498">
        <v>0.02</v>
      </c>
      <c r="O498">
        <v>7.81395348837209</v>
      </c>
      <c r="P498">
        <v>0.53187414500683905</v>
      </c>
      <c r="Q498" t="s">
        <v>28</v>
      </c>
    </row>
    <row r="499" spans="1:17" ht="16" x14ac:dyDescent="0.2">
      <c r="A499">
        <v>33</v>
      </c>
      <c r="B499" t="s">
        <v>27</v>
      </c>
      <c r="C499" t="s">
        <v>26</v>
      </c>
      <c r="D499">
        <v>9.5</v>
      </c>
      <c r="H499" s="7">
        <v>3</v>
      </c>
      <c r="I499" t="s">
        <v>5</v>
      </c>
      <c r="J499">
        <v>0.38109999999999999</v>
      </c>
      <c r="K499">
        <v>85.41</v>
      </c>
      <c r="L499">
        <v>32.42</v>
      </c>
      <c r="M499">
        <v>81.099999999999994</v>
      </c>
      <c r="N499">
        <v>0.02</v>
      </c>
      <c r="O499">
        <v>8.4940568475452096</v>
      </c>
      <c r="P499">
        <v>0.71583100378675202</v>
      </c>
      <c r="Q499" t="s">
        <v>28</v>
      </c>
    </row>
    <row r="500" spans="1:17" ht="16" x14ac:dyDescent="0.2">
      <c r="A500">
        <v>33</v>
      </c>
      <c r="B500" t="s">
        <v>27</v>
      </c>
      <c r="C500" t="s">
        <v>26</v>
      </c>
      <c r="D500">
        <v>9.5</v>
      </c>
      <c r="H500" s="7">
        <v>3</v>
      </c>
      <c r="I500" t="s">
        <v>5</v>
      </c>
      <c r="J500">
        <v>0.38109999999999999</v>
      </c>
      <c r="K500">
        <v>85.41</v>
      </c>
      <c r="L500">
        <v>32.42</v>
      </c>
      <c r="M500">
        <v>81.099999999999994</v>
      </c>
      <c r="N500">
        <v>0.02</v>
      </c>
      <c r="O500">
        <v>9.1741602067183408</v>
      </c>
      <c r="P500">
        <v>0.84761394952318603</v>
      </c>
      <c r="Q500" t="s">
        <v>28</v>
      </c>
    </row>
    <row r="501" spans="1:17" ht="16" x14ac:dyDescent="0.2">
      <c r="A501">
        <v>33</v>
      </c>
      <c r="B501" t="s">
        <v>27</v>
      </c>
      <c r="C501" t="s">
        <v>26</v>
      </c>
      <c r="D501">
        <v>9.5</v>
      </c>
      <c r="H501" s="7">
        <v>3</v>
      </c>
      <c r="I501" t="s">
        <v>5</v>
      </c>
      <c r="J501">
        <v>0.38109999999999999</v>
      </c>
      <c r="K501">
        <v>85.41</v>
      </c>
      <c r="L501">
        <v>32.42</v>
      </c>
      <c r="M501">
        <v>81.099999999999994</v>
      </c>
      <c r="N501">
        <v>0.02</v>
      </c>
      <c r="O501">
        <v>9.8397932816537406</v>
      </c>
      <c r="P501">
        <v>0.88732924919209299</v>
      </c>
      <c r="Q501" t="s">
        <v>28</v>
      </c>
    </row>
    <row r="502" spans="1:17" ht="16" x14ac:dyDescent="0.2">
      <c r="A502">
        <v>33</v>
      </c>
      <c r="B502" t="s">
        <v>27</v>
      </c>
      <c r="C502" t="s">
        <v>26</v>
      </c>
      <c r="D502">
        <v>9.5</v>
      </c>
      <c r="H502" s="7">
        <v>3</v>
      </c>
      <c r="I502" t="s">
        <v>5</v>
      </c>
      <c r="J502">
        <v>0.38109999999999999</v>
      </c>
      <c r="K502">
        <v>85.41</v>
      </c>
      <c r="L502">
        <v>32.42</v>
      </c>
      <c r="M502">
        <v>81.099999999999994</v>
      </c>
      <c r="N502">
        <v>0.02</v>
      </c>
      <c r="O502">
        <v>10.534366925064599</v>
      </c>
      <c r="P502">
        <v>0.92396756478122</v>
      </c>
      <c r="Q502" t="s">
        <v>28</v>
      </c>
    </row>
    <row r="503" spans="1:17" ht="16" x14ac:dyDescent="0.2">
      <c r="A503">
        <v>33</v>
      </c>
      <c r="B503" t="s">
        <v>27</v>
      </c>
      <c r="C503" t="s">
        <v>26</v>
      </c>
      <c r="D503">
        <v>9.5</v>
      </c>
      <c r="H503" s="7">
        <v>3</v>
      </c>
      <c r="I503" t="s">
        <v>5</v>
      </c>
      <c r="J503">
        <v>0.38109999999999999</v>
      </c>
      <c r="K503">
        <v>85.41</v>
      </c>
      <c r="L503">
        <v>32.42</v>
      </c>
      <c r="M503">
        <v>81.099999999999994</v>
      </c>
      <c r="N503">
        <v>0.02</v>
      </c>
      <c r="O503">
        <v>11.2144702842377</v>
      </c>
      <c r="P503">
        <v>0.96367889926445705</v>
      </c>
      <c r="Q503" t="s">
        <v>28</v>
      </c>
    </row>
    <row r="504" spans="1:17" ht="16" x14ac:dyDescent="0.2">
      <c r="A504">
        <v>34</v>
      </c>
      <c r="B504" t="s">
        <v>27</v>
      </c>
      <c r="C504" t="s">
        <v>26</v>
      </c>
      <c r="D504">
        <v>9.5</v>
      </c>
      <c r="H504" s="7">
        <v>3</v>
      </c>
      <c r="I504" t="s">
        <v>5</v>
      </c>
      <c r="J504">
        <f>43.82/100</f>
        <v>0.43819999999999998</v>
      </c>
      <c r="K504">
        <v>84.12</v>
      </c>
      <c r="L504">
        <v>38.42</v>
      </c>
      <c r="M504">
        <v>89.62</v>
      </c>
      <c r="N504">
        <v>0.02</v>
      </c>
      <c r="O504">
        <v>0</v>
      </c>
      <c r="P504">
        <v>0</v>
      </c>
      <c r="Q504" t="s">
        <v>28</v>
      </c>
    </row>
    <row r="505" spans="1:17" ht="16" x14ac:dyDescent="0.2">
      <c r="A505">
        <v>34</v>
      </c>
      <c r="B505" t="s">
        <v>27</v>
      </c>
      <c r="C505" t="s">
        <v>26</v>
      </c>
      <c r="D505">
        <v>9.5</v>
      </c>
      <c r="H505" s="7">
        <v>3</v>
      </c>
      <c r="I505" t="s">
        <v>5</v>
      </c>
      <c r="J505">
        <v>0.43819999999999998</v>
      </c>
      <c r="K505">
        <v>84.12</v>
      </c>
      <c r="L505">
        <v>38.42</v>
      </c>
      <c r="M505">
        <v>89.62</v>
      </c>
      <c r="N505">
        <v>0.02</v>
      </c>
      <c r="O505">
        <v>0.36175710594315202</v>
      </c>
      <c r="P505">
        <v>2.9699240666940501E-3</v>
      </c>
      <c r="Q505" t="s">
        <v>28</v>
      </c>
    </row>
    <row r="506" spans="1:17" ht="16" x14ac:dyDescent="0.2">
      <c r="A506">
        <v>34</v>
      </c>
      <c r="B506" t="s">
        <v>27</v>
      </c>
      <c r="C506" t="s">
        <v>26</v>
      </c>
      <c r="D506">
        <v>9.5</v>
      </c>
      <c r="H506" s="7">
        <v>3</v>
      </c>
      <c r="I506" t="s">
        <v>5</v>
      </c>
      <c r="J506">
        <v>0.43819999999999998</v>
      </c>
      <c r="K506">
        <v>84.12</v>
      </c>
      <c r="L506">
        <v>38.42</v>
      </c>
      <c r="M506">
        <v>89.62</v>
      </c>
      <c r="N506">
        <v>0.02</v>
      </c>
      <c r="O506">
        <v>1.0129198966408199</v>
      </c>
      <c r="P506">
        <v>5.86054441999217E-3</v>
      </c>
      <c r="Q506" t="s">
        <v>28</v>
      </c>
    </row>
    <row r="507" spans="1:17" ht="16" x14ac:dyDescent="0.2">
      <c r="A507">
        <v>34</v>
      </c>
      <c r="B507" t="s">
        <v>27</v>
      </c>
      <c r="C507" t="s">
        <v>26</v>
      </c>
      <c r="D507">
        <v>9.5</v>
      </c>
      <c r="H507" s="7">
        <v>3</v>
      </c>
      <c r="I507" t="s">
        <v>5</v>
      </c>
      <c r="J507">
        <v>0.43819999999999998</v>
      </c>
      <c r="K507">
        <v>84.12</v>
      </c>
      <c r="L507">
        <v>38.42</v>
      </c>
      <c r="M507">
        <v>89.62</v>
      </c>
      <c r="N507">
        <v>0.02</v>
      </c>
      <c r="O507">
        <v>1.70749354005167</v>
      </c>
      <c r="P507">
        <v>2.40845377584804E-2</v>
      </c>
      <c r="Q507" t="s">
        <v>28</v>
      </c>
    </row>
    <row r="508" spans="1:17" ht="16" x14ac:dyDescent="0.2">
      <c r="A508">
        <v>34</v>
      </c>
      <c r="B508" t="s">
        <v>27</v>
      </c>
      <c r="C508" t="s">
        <v>26</v>
      </c>
      <c r="D508">
        <v>9.5</v>
      </c>
      <c r="H508" s="7">
        <v>3</v>
      </c>
      <c r="I508" t="s">
        <v>5</v>
      </c>
      <c r="J508">
        <v>0.43819999999999998</v>
      </c>
      <c r="K508">
        <v>84.12</v>
      </c>
      <c r="L508">
        <v>38.42</v>
      </c>
      <c r="M508">
        <v>89.62</v>
      </c>
      <c r="N508">
        <v>0.02</v>
      </c>
      <c r="O508">
        <v>2.3875968992247998</v>
      </c>
      <c r="P508">
        <v>4.5381549991078102E-2</v>
      </c>
      <c r="Q508" t="s">
        <v>28</v>
      </c>
    </row>
    <row r="509" spans="1:17" ht="16" x14ac:dyDescent="0.2">
      <c r="A509">
        <v>34</v>
      </c>
      <c r="B509" t="s">
        <v>27</v>
      </c>
      <c r="C509" t="s">
        <v>26</v>
      </c>
      <c r="D509">
        <v>9.5</v>
      </c>
      <c r="H509" s="7">
        <v>3</v>
      </c>
      <c r="I509" t="s">
        <v>5</v>
      </c>
      <c r="J509">
        <v>0.43819999999999998</v>
      </c>
      <c r="K509">
        <v>84.12</v>
      </c>
      <c r="L509">
        <v>38.42</v>
      </c>
      <c r="M509">
        <v>89.62</v>
      </c>
      <c r="N509">
        <v>0.02</v>
      </c>
      <c r="O509">
        <v>3.06770025839793</v>
      </c>
      <c r="P509">
        <v>6.9747615932115897E-2</v>
      </c>
      <c r="Q509" t="s">
        <v>28</v>
      </c>
    </row>
    <row r="510" spans="1:17" ht="16" x14ac:dyDescent="0.2">
      <c r="A510">
        <v>34</v>
      </c>
      <c r="B510" t="s">
        <v>27</v>
      </c>
      <c r="C510" t="s">
        <v>26</v>
      </c>
      <c r="D510">
        <v>9.5</v>
      </c>
      <c r="H510" s="7">
        <v>3</v>
      </c>
      <c r="I510" t="s">
        <v>5</v>
      </c>
      <c r="J510">
        <v>0.43819999999999998</v>
      </c>
      <c r="K510">
        <v>84.12</v>
      </c>
      <c r="L510">
        <v>38.42</v>
      </c>
      <c r="M510">
        <v>89.62</v>
      </c>
      <c r="N510">
        <v>0.02</v>
      </c>
      <c r="O510">
        <v>3.7333333333333298</v>
      </c>
      <c r="P510">
        <v>8.79795396419433E-2</v>
      </c>
      <c r="Q510" t="s">
        <v>28</v>
      </c>
    </row>
    <row r="511" spans="1:17" ht="16" x14ac:dyDescent="0.2">
      <c r="A511">
        <v>34</v>
      </c>
      <c r="B511" t="s">
        <v>27</v>
      </c>
      <c r="C511" t="s">
        <v>26</v>
      </c>
      <c r="D511">
        <v>9.5</v>
      </c>
      <c r="H511" s="7">
        <v>3</v>
      </c>
      <c r="I511" t="s">
        <v>5</v>
      </c>
      <c r="J511">
        <v>0.43819999999999998</v>
      </c>
      <c r="K511">
        <v>84.12</v>
      </c>
      <c r="L511">
        <v>38.42</v>
      </c>
      <c r="M511">
        <v>89.62</v>
      </c>
      <c r="N511">
        <v>0.02</v>
      </c>
      <c r="O511">
        <v>4.4134366925064601</v>
      </c>
      <c r="P511">
        <v>0.12155276670829999</v>
      </c>
      <c r="Q511" t="s">
        <v>28</v>
      </c>
    </row>
    <row r="512" spans="1:17" ht="16" x14ac:dyDescent="0.2">
      <c r="A512">
        <v>34</v>
      </c>
      <c r="B512" t="s">
        <v>27</v>
      </c>
      <c r="C512" t="s">
        <v>26</v>
      </c>
      <c r="D512">
        <v>9.5</v>
      </c>
      <c r="H512" s="7">
        <v>3</v>
      </c>
      <c r="I512" t="s">
        <v>5</v>
      </c>
      <c r="J512">
        <v>0.43819999999999998</v>
      </c>
      <c r="K512">
        <v>84.12</v>
      </c>
      <c r="L512">
        <v>38.42</v>
      </c>
      <c r="M512">
        <v>89.62</v>
      </c>
      <c r="N512">
        <v>0.02</v>
      </c>
      <c r="O512">
        <v>5.0935400516795797</v>
      </c>
      <c r="P512">
        <v>0.16740220860841701</v>
      </c>
      <c r="Q512" t="s">
        <v>28</v>
      </c>
    </row>
    <row r="513" spans="1:17" ht="16" x14ac:dyDescent="0.2">
      <c r="A513">
        <v>34</v>
      </c>
      <c r="B513" t="s">
        <v>27</v>
      </c>
      <c r="C513" t="s">
        <v>26</v>
      </c>
      <c r="D513">
        <v>9.5</v>
      </c>
      <c r="H513" s="7">
        <v>3</v>
      </c>
      <c r="I513" t="s">
        <v>5</v>
      </c>
      <c r="J513">
        <v>0.43819999999999998</v>
      </c>
      <c r="K513">
        <v>84.12</v>
      </c>
      <c r="L513">
        <v>38.42</v>
      </c>
      <c r="M513">
        <v>89.62</v>
      </c>
      <c r="N513">
        <v>0.02</v>
      </c>
      <c r="O513">
        <v>5.7736434108527099</v>
      </c>
      <c r="P513">
        <v>0.28690893951109198</v>
      </c>
      <c r="Q513" t="s">
        <v>28</v>
      </c>
    </row>
    <row r="514" spans="1:17" ht="16" x14ac:dyDescent="0.2">
      <c r="A514">
        <v>34</v>
      </c>
      <c r="B514" t="s">
        <v>27</v>
      </c>
      <c r="C514" t="s">
        <v>26</v>
      </c>
      <c r="D514">
        <v>9.5</v>
      </c>
      <c r="H514" s="7">
        <v>3</v>
      </c>
      <c r="I514" t="s">
        <v>5</v>
      </c>
      <c r="J514">
        <v>0.43819999999999998</v>
      </c>
      <c r="K514">
        <v>84.12</v>
      </c>
      <c r="L514">
        <v>38.42</v>
      </c>
      <c r="M514">
        <v>89.62</v>
      </c>
      <c r="N514">
        <v>0.02</v>
      </c>
      <c r="O514">
        <v>6.4537467700258304</v>
      </c>
      <c r="P514">
        <v>0.35731081107872797</v>
      </c>
      <c r="Q514" t="s">
        <v>28</v>
      </c>
    </row>
    <row r="515" spans="1:17" ht="16" x14ac:dyDescent="0.2">
      <c r="A515">
        <v>34</v>
      </c>
      <c r="B515" t="s">
        <v>27</v>
      </c>
      <c r="C515" t="s">
        <v>26</v>
      </c>
      <c r="D515">
        <v>9.5</v>
      </c>
      <c r="H515" s="7">
        <v>3</v>
      </c>
      <c r="I515" t="s">
        <v>5</v>
      </c>
      <c r="J515">
        <v>0.43819999999999998</v>
      </c>
      <c r="K515">
        <v>84.12</v>
      </c>
      <c r="L515">
        <v>38.42</v>
      </c>
      <c r="M515">
        <v>89.62</v>
      </c>
      <c r="N515">
        <v>0.02</v>
      </c>
      <c r="O515">
        <v>7.1338501291989598</v>
      </c>
      <c r="P515">
        <v>0.48909375681516198</v>
      </c>
      <c r="Q515" t="s">
        <v>28</v>
      </c>
    </row>
    <row r="516" spans="1:17" ht="16" x14ac:dyDescent="0.2">
      <c r="A516">
        <v>34</v>
      </c>
      <c r="B516" t="s">
        <v>27</v>
      </c>
      <c r="C516" t="s">
        <v>26</v>
      </c>
      <c r="D516">
        <v>9.5</v>
      </c>
      <c r="H516" s="7">
        <v>3</v>
      </c>
      <c r="I516" t="s">
        <v>5</v>
      </c>
      <c r="J516">
        <v>0.43819999999999998</v>
      </c>
      <c r="K516">
        <v>84.12</v>
      </c>
      <c r="L516">
        <v>38.42</v>
      </c>
      <c r="M516">
        <v>89.62</v>
      </c>
      <c r="N516">
        <v>0.02</v>
      </c>
      <c r="O516">
        <v>7.7994832041343596</v>
      </c>
      <c r="P516">
        <v>0.55949959356846801</v>
      </c>
      <c r="Q516" t="s">
        <v>28</v>
      </c>
    </row>
    <row r="517" spans="1:17" ht="16" x14ac:dyDescent="0.2">
      <c r="A517">
        <v>34</v>
      </c>
      <c r="B517" t="s">
        <v>27</v>
      </c>
      <c r="C517" t="s">
        <v>26</v>
      </c>
      <c r="D517">
        <v>9.5</v>
      </c>
      <c r="H517" s="7">
        <v>3</v>
      </c>
      <c r="I517" t="s">
        <v>5</v>
      </c>
      <c r="J517">
        <v>0.43819999999999998</v>
      </c>
      <c r="K517">
        <v>84.12</v>
      </c>
      <c r="L517">
        <v>38.42</v>
      </c>
      <c r="M517">
        <v>89.62</v>
      </c>
      <c r="N517">
        <v>0.02</v>
      </c>
      <c r="O517">
        <v>8.4940568475452096</v>
      </c>
      <c r="P517">
        <v>0.74652154087115097</v>
      </c>
      <c r="Q517" t="s">
        <v>28</v>
      </c>
    </row>
    <row r="518" spans="1:17" ht="16" x14ac:dyDescent="0.2">
      <c r="A518">
        <v>34</v>
      </c>
      <c r="B518" t="s">
        <v>27</v>
      </c>
      <c r="C518" t="s">
        <v>26</v>
      </c>
      <c r="D518">
        <v>9.5</v>
      </c>
      <c r="H518" s="7">
        <v>3</v>
      </c>
      <c r="I518" t="s">
        <v>5</v>
      </c>
      <c r="J518">
        <v>0.43819999999999998</v>
      </c>
      <c r="K518">
        <v>84.12</v>
      </c>
      <c r="L518">
        <v>38.42</v>
      </c>
      <c r="M518">
        <v>89.62</v>
      </c>
      <c r="N518">
        <v>0.02</v>
      </c>
      <c r="O518">
        <v>9.1741602067183408</v>
      </c>
      <c r="P518">
        <v>0.86602827177382502</v>
      </c>
      <c r="Q518" t="s">
        <v>28</v>
      </c>
    </row>
    <row r="519" spans="1:17" ht="16" x14ac:dyDescent="0.2">
      <c r="A519">
        <v>34</v>
      </c>
      <c r="B519" t="s">
        <v>27</v>
      </c>
      <c r="C519" t="s">
        <v>26</v>
      </c>
      <c r="D519">
        <v>9.5</v>
      </c>
      <c r="H519" s="7">
        <v>3</v>
      </c>
      <c r="I519" t="s">
        <v>5</v>
      </c>
      <c r="J519">
        <v>0.43819999999999998</v>
      </c>
      <c r="K519">
        <v>84.12</v>
      </c>
      <c r="L519">
        <v>38.42</v>
      </c>
      <c r="M519">
        <v>89.62</v>
      </c>
      <c r="N519">
        <v>0.02</v>
      </c>
      <c r="O519">
        <v>9.8542635658914701</v>
      </c>
      <c r="P519">
        <v>0.90573960625706196</v>
      </c>
      <c r="Q519" t="s">
        <v>28</v>
      </c>
    </row>
    <row r="520" spans="1:17" ht="16" x14ac:dyDescent="0.2">
      <c r="A520">
        <v>34</v>
      </c>
      <c r="B520" t="s">
        <v>27</v>
      </c>
      <c r="C520" t="s">
        <v>26</v>
      </c>
      <c r="D520">
        <v>9.5</v>
      </c>
      <c r="H520" s="7">
        <v>3</v>
      </c>
      <c r="I520" t="s">
        <v>5</v>
      </c>
      <c r="J520">
        <v>0.43819999999999998</v>
      </c>
      <c r="K520">
        <v>84.12</v>
      </c>
      <c r="L520">
        <v>38.42</v>
      </c>
      <c r="M520">
        <v>89.62</v>
      </c>
      <c r="N520">
        <v>0.02</v>
      </c>
      <c r="O520">
        <v>10.534366925064599</v>
      </c>
      <c r="P520">
        <v>0.94851999444873902</v>
      </c>
      <c r="Q520" t="s">
        <v>28</v>
      </c>
    </row>
    <row r="521" spans="1:17" ht="16" x14ac:dyDescent="0.2">
      <c r="A521">
        <v>34</v>
      </c>
      <c r="B521" t="s">
        <v>27</v>
      </c>
      <c r="C521" t="s">
        <v>26</v>
      </c>
      <c r="D521">
        <v>9.5</v>
      </c>
      <c r="H521" s="7">
        <v>3</v>
      </c>
      <c r="I521" t="s">
        <v>5</v>
      </c>
      <c r="J521">
        <v>0.43819999999999998</v>
      </c>
      <c r="K521">
        <v>84.12</v>
      </c>
      <c r="L521">
        <v>38.42</v>
      </c>
      <c r="M521">
        <v>89.62</v>
      </c>
      <c r="N521">
        <v>0.02</v>
      </c>
      <c r="O521">
        <v>11.2144702842377</v>
      </c>
      <c r="P521">
        <v>0.99743849005729601</v>
      </c>
      <c r="Q521" t="s">
        <v>28</v>
      </c>
    </row>
    <row r="522" spans="1:17" ht="16" x14ac:dyDescent="0.2">
      <c r="A522">
        <v>35</v>
      </c>
      <c r="B522" t="s">
        <v>30</v>
      </c>
      <c r="C522" t="s">
        <v>29</v>
      </c>
      <c r="F522">
        <v>80</v>
      </c>
      <c r="H522" s="7">
        <v>1</v>
      </c>
      <c r="I522" t="s">
        <v>5</v>
      </c>
      <c r="J522">
        <v>0.01</v>
      </c>
      <c r="K522">
        <v>1.153</v>
      </c>
      <c r="L522">
        <f>M522*(1/(1+100))</f>
        <v>0.26990099009900992</v>
      </c>
      <c r="M522">
        <v>27.26</v>
      </c>
      <c r="N522">
        <v>0</v>
      </c>
      <c r="O522">
        <v>0</v>
      </c>
      <c r="P522">
        <v>0</v>
      </c>
      <c r="Q522" t="s">
        <v>31</v>
      </c>
    </row>
    <row r="523" spans="1:17" ht="16" x14ac:dyDescent="0.2">
      <c r="A523">
        <v>35</v>
      </c>
      <c r="B523" t="s">
        <v>30</v>
      </c>
      <c r="C523" t="s">
        <v>29</v>
      </c>
      <c r="F523">
        <v>80</v>
      </c>
      <c r="H523" s="7">
        <v>1</v>
      </c>
      <c r="I523" t="s">
        <v>5</v>
      </c>
      <c r="J523">
        <v>0.01</v>
      </c>
      <c r="K523">
        <v>1.153</v>
      </c>
      <c r="L523">
        <v>0.26990099009900992</v>
      </c>
      <c r="M523">
        <v>27.26</v>
      </c>
      <c r="N523">
        <v>0</v>
      </c>
      <c r="O523">
        <v>1</v>
      </c>
      <c r="P523">
        <v>0.25624999999999998</v>
      </c>
      <c r="Q523" t="s">
        <v>31</v>
      </c>
    </row>
    <row r="524" spans="1:17" ht="16" x14ac:dyDescent="0.2">
      <c r="A524">
        <v>35</v>
      </c>
      <c r="B524" t="s">
        <v>30</v>
      </c>
      <c r="C524" t="s">
        <v>29</v>
      </c>
      <c r="F524">
        <v>80</v>
      </c>
      <c r="H524" s="7">
        <v>1</v>
      </c>
      <c r="I524" t="s">
        <v>5</v>
      </c>
      <c r="J524">
        <v>0.01</v>
      </c>
      <c r="K524">
        <v>1.153</v>
      </c>
      <c r="L524">
        <v>0.26990099009900992</v>
      </c>
      <c r="M524">
        <v>27.26</v>
      </c>
      <c r="N524">
        <v>0</v>
      </c>
      <c r="O524">
        <v>2.9420970266040598</v>
      </c>
      <c r="P524">
        <v>0.478967985598584</v>
      </c>
      <c r="Q524" t="s">
        <v>31</v>
      </c>
    </row>
    <row r="525" spans="1:17" ht="16" x14ac:dyDescent="0.2">
      <c r="A525">
        <v>35</v>
      </c>
      <c r="B525" t="s">
        <v>30</v>
      </c>
      <c r="C525" t="s">
        <v>29</v>
      </c>
      <c r="F525">
        <v>80</v>
      </c>
      <c r="H525" s="7">
        <v>1</v>
      </c>
      <c r="I525" t="s">
        <v>5</v>
      </c>
      <c r="J525">
        <v>0.01</v>
      </c>
      <c r="K525">
        <v>1.153</v>
      </c>
      <c r="L525">
        <v>0.26990099009900992</v>
      </c>
      <c r="M525">
        <v>27.26</v>
      </c>
      <c r="N525">
        <v>0</v>
      </c>
      <c r="O525">
        <v>7.0735524256650901</v>
      </c>
      <c r="P525">
        <v>0.61064881518290992</v>
      </c>
      <c r="Q525" t="s">
        <v>31</v>
      </c>
    </row>
    <row r="526" spans="1:17" ht="16" x14ac:dyDescent="0.2">
      <c r="A526">
        <v>35</v>
      </c>
      <c r="B526" t="s">
        <v>30</v>
      </c>
      <c r="C526" t="s">
        <v>29</v>
      </c>
      <c r="F526">
        <v>80</v>
      </c>
      <c r="H526" s="7">
        <v>1</v>
      </c>
      <c r="I526" t="s">
        <v>5</v>
      </c>
      <c r="J526">
        <v>0.01</v>
      </c>
      <c r="K526">
        <v>1.153</v>
      </c>
      <c r="L526">
        <v>0.26990099009900992</v>
      </c>
      <c r="M526">
        <v>27.26</v>
      </c>
      <c r="N526">
        <v>0</v>
      </c>
      <c r="O526">
        <v>10.1721439749608</v>
      </c>
      <c r="P526">
        <v>0.74646580480330393</v>
      </c>
      <c r="Q526" t="s">
        <v>31</v>
      </c>
    </row>
    <row r="527" spans="1:17" ht="16" x14ac:dyDescent="0.2">
      <c r="A527">
        <v>35</v>
      </c>
      <c r="B527" t="s">
        <v>30</v>
      </c>
      <c r="C527" t="s">
        <v>29</v>
      </c>
      <c r="F527">
        <v>80</v>
      </c>
      <c r="H527" s="7">
        <v>1</v>
      </c>
      <c r="I527" t="s">
        <v>5</v>
      </c>
      <c r="J527">
        <v>0.01</v>
      </c>
      <c r="K527">
        <v>1.153</v>
      </c>
      <c r="L527">
        <v>0.26990099009900992</v>
      </c>
      <c r="M527">
        <v>27.26</v>
      </c>
      <c r="N527">
        <v>0</v>
      </c>
      <c r="O527">
        <v>13.9593114241001</v>
      </c>
      <c r="P527">
        <v>0.92406258474064085</v>
      </c>
      <c r="Q527" t="s">
        <v>31</v>
      </c>
    </row>
    <row r="528" spans="1:17" ht="16" x14ac:dyDescent="0.2">
      <c r="A528">
        <v>35</v>
      </c>
      <c r="B528" t="s">
        <v>30</v>
      </c>
      <c r="C528" t="s">
        <v>29</v>
      </c>
      <c r="F528">
        <v>80</v>
      </c>
      <c r="H528" s="7">
        <v>1</v>
      </c>
      <c r="I528" t="s">
        <v>5</v>
      </c>
      <c r="J528">
        <v>0.01</v>
      </c>
      <c r="K528">
        <v>1.153</v>
      </c>
      <c r="L528">
        <v>0.26990099009900992</v>
      </c>
      <c r="M528">
        <v>27.26</v>
      </c>
      <c r="N528">
        <v>0</v>
      </c>
      <c r="O528">
        <v>21.017214397496002</v>
      </c>
      <c r="P528">
        <v>0.92433048768136539</v>
      </c>
      <c r="Q528" t="s">
        <v>31</v>
      </c>
    </row>
    <row r="529" spans="1:17" ht="16" x14ac:dyDescent="0.2">
      <c r="A529">
        <v>35</v>
      </c>
      <c r="B529" t="s">
        <v>30</v>
      </c>
      <c r="C529" t="s">
        <v>29</v>
      </c>
      <c r="F529">
        <v>80</v>
      </c>
      <c r="H529" s="7">
        <v>1</v>
      </c>
      <c r="I529" t="s">
        <v>5</v>
      </c>
      <c r="J529">
        <v>0.01</v>
      </c>
      <c r="K529">
        <v>1.153</v>
      </c>
      <c r="L529">
        <v>0.26990099009900992</v>
      </c>
      <c r="M529">
        <v>27.26</v>
      </c>
      <c r="N529">
        <v>0</v>
      </c>
      <c r="O529">
        <v>29.968701095461601</v>
      </c>
      <c r="P529">
        <v>0.9893884298600697</v>
      </c>
      <c r="Q529" t="s">
        <v>31</v>
      </c>
    </row>
    <row r="530" spans="1:17" ht="16" x14ac:dyDescent="0.2">
      <c r="A530">
        <v>36</v>
      </c>
      <c r="B530" t="s">
        <v>30</v>
      </c>
      <c r="C530" t="s">
        <v>29</v>
      </c>
      <c r="F530">
        <v>215</v>
      </c>
      <c r="H530" s="7">
        <v>5.67</v>
      </c>
      <c r="I530" t="s">
        <v>5</v>
      </c>
      <c r="J530">
        <v>0.01</v>
      </c>
      <c r="K530">
        <v>1.1919999999999999</v>
      </c>
      <c r="L530">
        <f>M530*(1/(1+100))</f>
        <v>0.50594059405940595</v>
      </c>
      <c r="M530">
        <v>51.1</v>
      </c>
      <c r="N530">
        <v>0</v>
      </c>
      <c r="O530">
        <v>0</v>
      </c>
      <c r="P530">
        <v>0</v>
      </c>
      <c r="Q530" t="s">
        <v>31</v>
      </c>
    </row>
    <row r="531" spans="1:17" ht="16" x14ac:dyDescent="0.2">
      <c r="A531">
        <v>36</v>
      </c>
      <c r="B531" t="s">
        <v>30</v>
      </c>
      <c r="C531" t="s">
        <v>29</v>
      </c>
      <c r="F531">
        <v>215</v>
      </c>
      <c r="H531" s="7">
        <v>5.67</v>
      </c>
      <c r="I531" t="s">
        <v>5</v>
      </c>
      <c r="J531">
        <v>0.01</v>
      </c>
      <c r="K531">
        <v>1.1919999999999999</v>
      </c>
      <c r="L531">
        <v>0.50594059405940595</v>
      </c>
      <c r="M531">
        <v>51.1</v>
      </c>
      <c r="N531">
        <v>0</v>
      </c>
      <c r="O531">
        <v>0.338983050847457</v>
      </c>
      <c r="P531">
        <v>0.25833333333333397</v>
      </c>
      <c r="Q531" t="s">
        <v>31</v>
      </c>
    </row>
    <row r="532" spans="1:17" ht="16" x14ac:dyDescent="0.2">
      <c r="A532">
        <v>36</v>
      </c>
      <c r="B532" t="s">
        <v>30</v>
      </c>
      <c r="C532" t="s">
        <v>29</v>
      </c>
      <c r="F532">
        <v>215</v>
      </c>
      <c r="H532" s="7">
        <v>5.67</v>
      </c>
      <c r="I532" t="s">
        <v>5</v>
      </c>
      <c r="J532">
        <v>0.01</v>
      </c>
      <c r="K532">
        <v>1.1919999999999999</v>
      </c>
      <c r="L532">
        <v>0.50594059405940595</v>
      </c>
      <c r="M532">
        <v>51.1</v>
      </c>
      <c r="N532">
        <v>0</v>
      </c>
      <c r="O532">
        <v>1.0169491525423699</v>
      </c>
      <c r="P532">
        <v>0.43541666666666701</v>
      </c>
      <c r="Q532" t="s">
        <v>31</v>
      </c>
    </row>
    <row r="533" spans="1:17" ht="16" x14ac:dyDescent="0.2">
      <c r="A533">
        <v>36</v>
      </c>
      <c r="B533" t="s">
        <v>30</v>
      </c>
      <c r="C533" t="s">
        <v>29</v>
      </c>
      <c r="F533">
        <v>215</v>
      </c>
      <c r="H533" s="7">
        <v>5.67</v>
      </c>
      <c r="I533" t="s">
        <v>5</v>
      </c>
      <c r="J533">
        <v>0.01</v>
      </c>
      <c r="K533">
        <v>1.1919999999999999</v>
      </c>
      <c r="L533">
        <v>0.50594059405940595</v>
      </c>
      <c r="M533">
        <v>51.1</v>
      </c>
      <c r="N533">
        <v>0</v>
      </c>
      <c r="O533">
        <v>5.0078247261345696</v>
      </c>
      <c r="P533">
        <v>0.49574785759325202</v>
      </c>
      <c r="Q533" t="s">
        <v>31</v>
      </c>
    </row>
    <row r="534" spans="1:17" ht="16" x14ac:dyDescent="0.2">
      <c r="A534">
        <v>36</v>
      </c>
      <c r="B534" t="s">
        <v>30</v>
      </c>
      <c r="C534" t="s">
        <v>29</v>
      </c>
      <c r="F534">
        <v>215</v>
      </c>
      <c r="H534" s="7">
        <v>5.67</v>
      </c>
      <c r="I534" t="s">
        <v>5</v>
      </c>
      <c r="J534">
        <v>0.01</v>
      </c>
      <c r="K534">
        <v>1.1919999999999999</v>
      </c>
      <c r="L534">
        <v>0.50594059405940595</v>
      </c>
      <c r="M534">
        <v>51.1</v>
      </c>
      <c r="N534">
        <v>0</v>
      </c>
      <c r="O534">
        <v>10</v>
      </c>
      <c r="P534">
        <v>0.50428808060611496</v>
      </c>
      <c r="Q534" t="s">
        <v>31</v>
      </c>
    </row>
    <row r="535" spans="1:17" ht="16" x14ac:dyDescent="0.2">
      <c r="A535">
        <v>36</v>
      </c>
      <c r="B535" t="s">
        <v>30</v>
      </c>
      <c r="C535" t="s">
        <v>29</v>
      </c>
      <c r="F535">
        <v>215</v>
      </c>
      <c r="H535" s="7">
        <v>5.67</v>
      </c>
      <c r="I535" t="s">
        <v>5</v>
      </c>
      <c r="J535">
        <v>0.01</v>
      </c>
      <c r="K535">
        <v>1.1919999999999999</v>
      </c>
      <c r="L535">
        <v>0.50594059405940595</v>
      </c>
      <c r="M535">
        <v>51.1</v>
      </c>
      <c r="N535">
        <v>0</v>
      </c>
      <c r="O535">
        <v>21.017214397496002</v>
      </c>
      <c r="P535">
        <v>0.53393382797364097</v>
      </c>
      <c r="Q535" t="s">
        <v>31</v>
      </c>
    </row>
    <row r="536" spans="1:17" ht="16" x14ac:dyDescent="0.2">
      <c r="A536">
        <v>36</v>
      </c>
      <c r="B536" t="s">
        <v>30</v>
      </c>
      <c r="C536" t="s">
        <v>29</v>
      </c>
      <c r="F536">
        <v>215</v>
      </c>
      <c r="H536" s="7">
        <v>5.67</v>
      </c>
      <c r="I536" t="s">
        <v>5</v>
      </c>
      <c r="J536">
        <v>0.01</v>
      </c>
      <c r="K536">
        <v>1.1919999999999999</v>
      </c>
      <c r="L536">
        <v>0.50594059405940595</v>
      </c>
      <c r="M536">
        <v>51.1</v>
      </c>
      <c r="N536">
        <v>0</v>
      </c>
      <c r="O536">
        <v>30.1408450704225</v>
      </c>
      <c r="P536">
        <v>0.57603379497584006</v>
      </c>
      <c r="Q536" t="s">
        <v>31</v>
      </c>
    </row>
    <row r="537" spans="1:17" ht="16" x14ac:dyDescent="0.2">
      <c r="A537">
        <v>36</v>
      </c>
      <c r="B537" t="s">
        <v>30</v>
      </c>
      <c r="C537" t="s">
        <v>29</v>
      </c>
      <c r="F537">
        <v>215</v>
      </c>
      <c r="H537" s="7">
        <v>5.67</v>
      </c>
      <c r="I537" t="s">
        <v>5</v>
      </c>
      <c r="J537">
        <v>0.01</v>
      </c>
      <c r="K537">
        <v>1.1919999999999999</v>
      </c>
      <c r="L537">
        <v>0.50594059405940595</v>
      </c>
      <c r="M537">
        <v>51.1</v>
      </c>
      <c r="N537">
        <v>0</v>
      </c>
      <c r="O537">
        <v>45.117370892018698</v>
      </c>
      <c r="P537">
        <v>0.66637262685367693</v>
      </c>
      <c r="Q537" t="s">
        <v>31</v>
      </c>
    </row>
    <row r="538" spans="1:17" ht="16" x14ac:dyDescent="0.2">
      <c r="A538">
        <v>36</v>
      </c>
      <c r="B538" t="s">
        <v>30</v>
      </c>
      <c r="C538" t="s">
        <v>29</v>
      </c>
      <c r="F538">
        <v>215</v>
      </c>
      <c r="H538" s="7">
        <v>5.67</v>
      </c>
      <c r="I538" t="s">
        <v>5</v>
      </c>
      <c r="J538">
        <v>0.01</v>
      </c>
      <c r="K538">
        <v>1.1919999999999999</v>
      </c>
      <c r="L538">
        <v>0.50594059405940595</v>
      </c>
      <c r="M538">
        <v>51.1</v>
      </c>
      <c r="N538">
        <v>0</v>
      </c>
      <c r="O538">
        <v>60.093896713614903</v>
      </c>
      <c r="P538">
        <v>0.71704548795906997</v>
      </c>
      <c r="Q538" t="s">
        <v>31</v>
      </c>
    </row>
    <row r="539" spans="1:17" ht="16" x14ac:dyDescent="0.2">
      <c r="A539">
        <v>36</v>
      </c>
      <c r="B539" t="s">
        <v>30</v>
      </c>
      <c r="C539" t="s">
        <v>29</v>
      </c>
      <c r="F539">
        <v>215</v>
      </c>
      <c r="H539" s="7">
        <v>5.67</v>
      </c>
      <c r="I539" t="s">
        <v>5</v>
      </c>
      <c r="J539">
        <v>0.01</v>
      </c>
      <c r="K539">
        <v>1.1919999999999999</v>
      </c>
      <c r="L539">
        <v>0.50594059405940595</v>
      </c>
      <c r="M539">
        <v>51.1</v>
      </c>
      <c r="N539">
        <v>0</v>
      </c>
      <c r="O539">
        <v>75.070422535211193</v>
      </c>
      <c r="P539">
        <v>0.84078724259264703</v>
      </c>
      <c r="Q539" t="s">
        <v>31</v>
      </c>
    </row>
    <row r="540" spans="1:17" ht="16" x14ac:dyDescent="0.2">
      <c r="A540">
        <v>36</v>
      </c>
      <c r="B540" t="s">
        <v>30</v>
      </c>
      <c r="C540" t="s">
        <v>29</v>
      </c>
      <c r="F540">
        <v>215</v>
      </c>
      <c r="H540" s="7">
        <v>5.67</v>
      </c>
      <c r="I540" t="s">
        <v>5</v>
      </c>
      <c r="J540">
        <v>0.01</v>
      </c>
      <c r="K540">
        <v>1.1919999999999999</v>
      </c>
      <c r="L540">
        <v>0.50594059405940595</v>
      </c>
      <c r="M540">
        <v>51.1</v>
      </c>
      <c r="N540">
        <v>0</v>
      </c>
      <c r="O540">
        <v>90.046948356807405</v>
      </c>
      <c r="P540">
        <v>0.88310937300910597</v>
      </c>
      <c r="Q540" t="s">
        <v>31</v>
      </c>
    </row>
    <row r="541" spans="1:17" ht="16" x14ac:dyDescent="0.2">
      <c r="A541">
        <v>36</v>
      </c>
      <c r="B541" t="s">
        <v>30</v>
      </c>
      <c r="C541" t="s">
        <v>29</v>
      </c>
      <c r="F541">
        <v>215</v>
      </c>
      <c r="H541" s="7">
        <v>5.67</v>
      </c>
      <c r="I541" t="s">
        <v>5</v>
      </c>
      <c r="J541">
        <v>0.01</v>
      </c>
      <c r="K541">
        <v>1.1919999999999999</v>
      </c>
      <c r="L541">
        <v>0.50594059405940595</v>
      </c>
      <c r="M541">
        <v>51.1</v>
      </c>
      <c r="N541">
        <v>0</v>
      </c>
      <c r="O541">
        <v>119.99999999999901</v>
      </c>
      <c r="P541">
        <v>0.97401668185872403</v>
      </c>
      <c r="Q541" t="s">
        <v>31</v>
      </c>
    </row>
    <row r="542" spans="1:17" ht="16" x14ac:dyDescent="0.2">
      <c r="A542">
        <v>37</v>
      </c>
      <c r="B542" t="s">
        <v>58</v>
      </c>
      <c r="C542" t="s">
        <v>32</v>
      </c>
      <c r="D542">
        <v>20</v>
      </c>
      <c r="H542" s="7">
        <v>3</v>
      </c>
      <c r="I542" t="s">
        <v>5</v>
      </c>
      <c r="J542">
        <f>1/10</f>
        <v>0.1</v>
      </c>
      <c r="K542">
        <v>3.75</v>
      </c>
      <c r="L542">
        <v>7.81</v>
      </c>
      <c r="M542">
        <v>85.04</v>
      </c>
      <c r="N542">
        <v>0.5</v>
      </c>
      <c r="O542">
        <v>0</v>
      </c>
      <c r="P542">
        <v>0</v>
      </c>
      <c r="Q542" t="s">
        <v>33</v>
      </c>
    </row>
    <row r="543" spans="1:17" ht="16" x14ac:dyDescent="0.2">
      <c r="A543">
        <v>37</v>
      </c>
      <c r="B543" t="s">
        <v>58</v>
      </c>
      <c r="C543" t="s">
        <v>32</v>
      </c>
      <c r="D543">
        <v>20</v>
      </c>
      <c r="H543" s="7">
        <v>3</v>
      </c>
      <c r="I543" t="s">
        <v>5</v>
      </c>
      <c r="J543">
        <v>0.1</v>
      </c>
      <c r="K543">
        <v>3.75</v>
      </c>
      <c r="L543">
        <v>7.81</v>
      </c>
      <c r="M543">
        <v>85.04</v>
      </c>
      <c r="N543">
        <v>0.5</v>
      </c>
      <c r="O543">
        <v>0.99533437013997095</v>
      </c>
      <c r="P543">
        <v>0.27547169811320699</v>
      </c>
      <c r="Q543" t="s">
        <v>33</v>
      </c>
    </row>
    <row r="544" spans="1:17" ht="16" x14ac:dyDescent="0.2">
      <c r="A544">
        <v>37</v>
      </c>
      <c r="B544" t="s">
        <v>58</v>
      </c>
      <c r="C544" t="s">
        <v>32</v>
      </c>
      <c r="D544">
        <v>20</v>
      </c>
      <c r="H544" s="7">
        <v>3</v>
      </c>
      <c r="I544" t="s">
        <v>5</v>
      </c>
      <c r="J544">
        <v>0.1</v>
      </c>
      <c r="K544">
        <v>3.75</v>
      </c>
      <c r="L544">
        <v>7.81</v>
      </c>
      <c r="M544">
        <v>85.04</v>
      </c>
      <c r="N544">
        <v>0.5</v>
      </c>
      <c r="O544">
        <v>1.9906687402799399</v>
      </c>
      <c r="P544">
        <v>0.38301886792452799</v>
      </c>
      <c r="Q544" t="s">
        <v>33</v>
      </c>
    </row>
    <row r="545" spans="1:17" ht="16" x14ac:dyDescent="0.2">
      <c r="A545">
        <v>37</v>
      </c>
      <c r="B545" t="s">
        <v>58</v>
      </c>
      <c r="C545" t="s">
        <v>32</v>
      </c>
      <c r="D545">
        <v>20</v>
      </c>
      <c r="H545" s="7">
        <v>3</v>
      </c>
      <c r="I545" t="s">
        <v>5</v>
      </c>
      <c r="J545">
        <v>0.1</v>
      </c>
      <c r="K545">
        <v>3.75</v>
      </c>
      <c r="L545">
        <v>7.81</v>
      </c>
      <c r="M545">
        <v>85.04</v>
      </c>
      <c r="N545">
        <v>0.5</v>
      </c>
      <c r="O545">
        <v>3.98133748055987</v>
      </c>
      <c r="P545">
        <v>0.54905660377358401</v>
      </c>
      <c r="Q545" t="s">
        <v>33</v>
      </c>
    </row>
    <row r="546" spans="1:17" ht="16" x14ac:dyDescent="0.2">
      <c r="A546">
        <v>37</v>
      </c>
      <c r="B546" t="s">
        <v>58</v>
      </c>
      <c r="C546" t="s">
        <v>32</v>
      </c>
      <c r="D546">
        <v>20</v>
      </c>
      <c r="H546" s="7">
        <v>3</v>
      </c>
      <c r="I546" t="s">
        <v>5</v>
      </c>
      <c r="J546">
        <v>0.1</v>
      </c>
      <c r="K546">
        <v>3.75</v>
      </c>
      <c r="L546">
        <v>7.81</v>
      </c>
      <c r="M546">
        <v>85.04</v>
      </c>
      <c r="N546">
        <v>0.5</v>
      </c>
      <c r="O546">
        <v>7.0917573872472799</v>
      </c>
      <c r="P546">
        <v>0.75094339622641504</v>
      </c>
      <c r="Q546" t="s">
        <v>33</v>
      </c>
    </row>
    <row r="547" spans="1:17" ht="16" x14ac:dyDescent="0.2">
      <c r="A547">
        <v>37</v>
      </c>
      <c r="B547" t="s">
        <v>58</v>
      </c>
      <c r="C547" t="s">
        <v>32</v>
      </c>
      <c r="D547">
        <v>20</v>
      </c>
      <c r="H547" s="7">
        <v>3</v>
      </c>
      <c r="I547" t="s">
        <v>5</v>
      </c>
      <c r="J547">
        <v>0.1</v>
      </c>
      <c r="K547">
        <v>3.75</v>
      </c>
      <c r="L547">
        <v>7.81</v>
      </c>
      <c r="M547">
        <v>85.04</v>
      </c>
      <c r="N547">
        <v>0.5</v>
      </c>
      <c r="O547">
        <v>12.0684292379471</v>
      </c>
      <c r="P547">
        <v>0.88113207547169803</v>
      </c>
      <c r="Q547" t="s">
        <v>33</v>
      </c>
    </row>
    <row r="548" spans="1:17" ht="16" x14ac:dyDescent="0.2">
      <c r="A548">
        <v>37</v>
      </c>
      <c r="B548" t="s">
        <v>58</v>
      </c>
      <c r="C548" t="s">
        <v>32</v>
      </c>
      <c r="D548">
        <v>20</v>
      </c>
      <c r="H548" s="7">
        <v>3</v>
      </c>
      <c r="I548" t="s">
        <v>5</v>
      </c>
      <c r="J548">
        <v>0.1</v>
      </c>
      <c r="K548">
        <v>3.75</v>
      </c>
      <c r="L548">
        <v>7.81</v>
      </c>
      <c r="M548">
        <v>85.04</v>
      </c>
      <c r="N548">
        <v>0.5</v>
      </c>
      <c r="O548">
        <v>21.0264385692068</v>
      </c>
      <c r="P548">
        <v>0.93396226415094297</v>
      </c>
      <c r="Q548" t="s">
        <v>33</v>
      </c>
    </row>
    <row r="549" spans="1:17" ht="16" x14ac:dyDescent="0.2">
      <c r="A549">
        <v>37</v>
      </c>
      <c r="B549" t="s">
        <v>58</v>
      </c>
      <c r="C549" t="s">
        <v>32</v>
      </c>
      <c r="D549">
        <v>20</v>
      </c>
      <c r="H549" s="7">
        <v>3</v>
      </c>
      <c r="I549" t="s">
        <v>5</v>
      </c>
      <c r="J549">
        <v>0.1</v>
      </c>
      <c r="K549">
        <v>3.75</v>
      </c>
      <c r="L549">
        <v>7.81</v>
      </c>
      <c r="M549">
        <v>85.04</v>
      </c>
      <c r="N549">
        <v>0.5</v>
      </c>
      <c r="O549">
        <v>28.989113530326598</v>
      </c>
      <c r="P549">
        <v>0.956603773584905</v>
      </c>
      <c r="Q549" t="s">
        <v>33</v>
      </c>
    </row>
    <row r="550" spans="1:17" ht="16" x14ac:dyDescent="0.2">
      <c r="A550">
        <v>37</v>
      </c>
      <c r="B550" t="s">
        <v>58</v>
      </c>
      <c r="C550" t="s">
        <v>32</v>
      </c>
      <c r="D550">
        <v>20</v>
      </c>
      <c r="H550" s="7">
        <v>3</v>
      </c>
      <c r="I550" t="s">
        <v>5</v>
      </c>
      <c r="J550">
        <v>0.1</v>
      </c>
      <c r="K550">
        <v>3.75</v>
      </c>
      <c r="L550">
        <v>7.81</v>
      </c>
      <c r="M550">
        <v>85.04</v>
      </c>
      <c r="N550">
        <v>0.5</v>
      </c>
      <c r="O550">
        <v>36.951788491446301</v>
      </c>
      <c r="P550">
        <v>0.95849056603773497</v>
      </c>
      <c r="Q550" t="s">
        <v>33</v>
      </c>
    </row>
    <row r="551" spans="1:17" ht="16" x14ac:dyDescent="0.2">
      <c r="A551">
        <v>37</v>
      </c>
      <c r="B551" t="s">
        <v>58</v>
      </c>
      <c r="C551" t="s">
        <v>32</v>
      </c>
      <c r="D551">
        <v>20</v>
      </c>
      <c r="H551" s="7">
        <v>3</v>
      </c>
      <c r="I551" t="s">
        <v>5</v>
      </c>
      <c r="J551">
        <v>0.1</v>
      </c>
      <c r="K551">
        <v>3.75</v>
      </c>
      <c r="L551">
        <v>7.81</v>
      </c>
      <c r="M551">
        <v>85.04</v>
      </c>
      <c r="N551">
        <v>0.5</v>
      </c>
      <c r="O551">
        <v>59.968895800933097</v>
      </c>
      <c r="P551">
        <v>0.97358490566037703</v>
      </c>
      <c r="Q551" t="s">
        <v>33</v>
      </c>
    </row>
    <row r="552" spans="1:17" ht="16" x14ac:dyDescent="0.2">
      <c r="A552">
        <v>37</v>
      </c>
      <c r="B552" t="s">
        <v>58</v>
      </c>
      <c r="C552" t="s">
        <v>32</v>
      </c>
      <c r="D552">
        <v>20</v>
      </c>
      <c r="H552" s="7">
        <v>3</v>
      </c>
      <c r="I552" t="s">
        <v>5</v>
      </c>
      <c r="J552">
        <v>0.1</v>
      </c>
      <c r="K552">
        <v>3.75</v>
      </c>
      <c r="L552">
        <v>7.81</v>
      </c>
      <c r="M552">
        <v>85.04</v>
      </c>
      <c r="N552">
        <v>0.5</v>
      </c>
      <c r="O552">
        <v>75.023328149300099</v>
      </c>
      <c r="P552">
        <v>0.97924528301886804</v>
      </c>
      <c r="Q552" t="s">
        <v>33</v>
      </c>
    </row>
    <row r="553" spans="1:17" ht="16" x14ac:dyDescent="0.2">
      <c r="A553">
        <v>38</v>
      </c>
      <c r="B553" t="s">
        <v>58</v>
      </c>
      <c r="C553" t="s">
        <v>32</v>
      </c>
      <c r="D553">
        <v>20</v>
      </c>
      <c r="H553" s="7">
        <v>3</v>
      </c>
      <c r="I553" t="s">
        <v>5</v>
      </c>
      <c r="J553">
        <f>1/10</f>
        <v>0.1</v>
      </c>
      <c r="K553">
        <v>49.56</v>
      </c>
      <c r="L553">
        <v>8.31</v>
      </c>
      <c r="M553">
        <v>92.48</v>
      </c>
      <c r="N553">
        <v>0.5</v>
      </c>
      <c r="O553">
        <v>0</v>
      </c>
      <c r="P553">
        <v>0</v>
      </c>
      <c r="Q553" t="s">
        <v>33</v>
      </c>
    </row>
    <row r="554" spans="1:17" ht="16" x14ac:dyDescent="0.2">
      <c r="A554">
        <v>38</v>
      </c>
      <c r="B554" t="s">
        <v>58</v>
      </c>
      <c r="C554" t="s">
        <v>32</v>
      </c>
      <c r="D554">
        <v>20</v>
      </c>
      <c r="H554" s="7">
        <v>3</v>
      </c>
      <c r="I554" t="s">
        <v>5</v>
      </c>
      <c r="J554">
        <v>0.1</v>
      </c>
      <c r="K554">
        <v>49.56</v>
      </c>
      <c r="L554">
        <v>8.31</v>
      </c>
      <c r="M554">
        <v>92.48</v>
      </c>
      <c r="N554">
        <v>0.5</v>
      </c>
      <c r="O554">
        <v>0.99533437013997095</v>
      </c>
      <c r="P554">
        <v>0.196226415094339</v>
      </c>
      <c r="Q554" t="s">
        <v>33</v>
      </c>
    </row>
    <row r="555" spans="1:17" ht="16" x14ac:dyDescent="0.2">
      <c r="A555">
        <v>38</v>
      </c>
      <c r="B555" t="s">
        <v>58</v>
      </c>
      <c r="C555" t="s">
        <v>32</v>
      </c>
      <c r="D555">
        <v>20</v>
      </c>
      <c r="H555" s="7">
        <v>3</v>
      </c>
      <c r="I555" t="s">
        <v>5</v>
      </c>
      <c r="J555">
        <v>0.1</v>
      </c>
      <c r="K555">
        <v>49.56</v>
      </c>
      <c r="L555">
        <v>8.31</v>
      </c>
      <c r="M555">
        <v>92.48</v>
      </c>
      <c r="N555">
        <v>0.5</v>
      </c>
      <c r="O555">
        <v>1.9906687402799399</v>
      </c>
      <c r="P555">
        <v>0.20188679245283001</v>
      </c>
      <c r="Q555" t="s">
        <v>33</v>
      </c>
    </row>
    <row r="556" spans="1:17" ht="16" x14ac:dyDescent="0.2">
      <c r="A556">
        <v>38</v>
      </c>
      <c r="B556" t="s">
        <v>58</v>
      </c>
      <c r="C556" t="s">
        <v>32</v>
      </c>
      <c r="D556">
        <v>20</v>
      </c>
      <c r="H556" s="7">
        <v>3</v>
      </c>
      <c r="I556" t="s">
        <v>5</v>
      </c>
      <c r="J556">
        <v>0.1</v>
      </c>
      <c r="K556">
        <v>49.56</v>
      </c>
      <c r="L556">
        <v>8.31</v>
      </c>
      <c r="M556">
        <v>92.48</v>
      </c>
      <c r="N556">
        <v>0.5</v>
      </c>
      <c r="O556">
        <v>3.98133748055987</v>
      </c>
      <c r="P556">
        <v>0.23396226415094301</v>
      </c>
      <c r="Q556" t="s">
        <v>33</v>
      </c>
    </row>
    <row r="557" spans="1:17" ht="16" x14ac:dyDescent="0.2">
      <c r="A557">
        <v>38</v>
      </c>
      <c r="B557" t="s">
        <v>58</v>
      </c>
      <c r="C557" t="s">
        <v>32</v>
      </c>
      <c r="D557">
        <v>20</v>
      </c>
      <c r="H557" s="7">
        <v>3</v>
      </c>
      <c r="I557" t="s">
        <v>5</v>
      </c>
      <c r="J557">
        <v>0.1</v>
      </c>
      <c r="K557">
        <v>49.56</v>
      </c>
      <c r="L557">
        <v>8.31</v>
      </c>
      <c r="M557">
        <v>92.48</v>
      </c>
      <c r="N557">
        <v>0.5</v>
      </c>
      <c r="O557">
        <v>6.9673405909797799</v>
      </c>
      <c r="P557">
        <v>0.29056603773584899</v>
      </c>
      <c r="Q557" t="s">
        <v>33</v>
      </c>
    </row>
    <row r="558" spans="1:17" ht="16" x14ac:dyDescent="0.2">
      <c r="A558">
        <v>38</v>
      </c>
      <c r="B558" t="s">
        <v>58</v>
      </c>
      <c r="C558" t="s">
        <v>32</v>
      </c>
      <c r="D558">
        <v>20</v>
      </c>
      <c r="H558" s="7">
        <v>3</v>
      </c>
      <c r="I558" t="s">
        <v>5</v>
      </c>
      <c r="J558">
        <v>0.1</v>
      </c>
      <c r="K558">
        <v>49.56</v>
      </c>
      <c r="L558">
        <v>8.31</v>
      </c>
      <c r="M558">
        <v>92.48</v>
      </c>
      <c r="N558">
        <v>0.5</v>
      </c>
      <c r="O558">
        <v>11.9440124416796</v>
      </c>
      <c r="P558">
        <v>0.37547169811320702</v>
      </c>
      <c r="Q558" t="s">
        <v>33</v>
      </c>
    </row>
    <row r="559" spans="1:17" ht="16" x14ac:dyDescent="0.2">
      <c r="A559">
        <v>38</v>
      </c>
      <c r="B559" t="s">
        <v>58</v>
      </c>
      <c r="C559" t="s">
        <v>32</v>
      </c>
      <c r="D559">
        <v>20</v>
      </c>
      <c r="H559" s="7">
        <v>3</v>
      </c>
      <c r="I559" t="s">
        <v>5</v>
      </c>
      <c r="J559">
        <v>0.1</v>
      </c>
      <c r="K559">
        <v>49.56</v>
      </c>
      <c r="L559">
        <v>8.31</v>
      </c>
      <c r="M559">
        <v>92.48</v>
      </c>
      <c r="N559">
        <v>0.5</v>
      </c>
      <c r="O559">
        <v>20.9020217729393</v>
      </c>
      <c r="P559">
        <v>0.475471698113207</v>
      </c>
      <c r="Q559" t="s">
        <v>33</v>
      </c>
    </row>
    <row r="560" spans="1:17" ht="16" x14ac:dyDescent="0.2">
      <c r="A560">
        <v>38</v>
      </c>
      <c r="B560" t="s">
        <v>58</v>
      </c>
      <c r="C560" t="s">
        <v>32</v>
      </c>
      <c r="D560">
        <v>20</v>
      </c>
      <c r="H560" s="7">
        <v>3</v>
      </c>
      <c r="I560" t="s">
        <v>5</v>
      </c>
      <c r="J560">
        <v>0.1</v>
      </c>
      <c r="K560">
        <v>49.56</v>
      </c>
      <c r="L560">
        <v>8.31</v>
      </c>
      <c r="M560">
        <v>92.48</v>
      </c>
      <c r="N560">
        <v>0.5</v>
      </c>
      <c r="O560">
        <v>28.989113530326598</v>
      </c>
      <c r="P560">
        <v>0.592452830188679</v>
      </c>
      <c r="Q560" t="s">
        <v>33</v>
      </c>
    </row>
    <row r="561" spans="1:17" ht="16" x14ac:dyDescent="0.2">
      <c r="A561">
        <v>38</v>
      </c>
      <c r="B561" t="s">
        <v>58</v>
      </c>
      <c r="C561" t="s">
        <v>32</v>
      </c>
      <c r="D561">
        <v>20</v>
      </c>
      <c r="H561" s="7">
        <v>3</v>
      </c>
      <c r="I561" t="s">
        <v>5</v>
      </c>
      <c r="J561">
        <v>0.1</v>
      </c>
      <c r="K561">
        <v>49.56</v>
      </c>
      <c r="L561">
        <v>8.31</v>
      </c>
      <c r="M561">
        <v>92.48</v>
      </c>
      <c r="N561">
        <v>0.5</v>
      </c>
      <c r="O561">
        <v>36.951788491446301</v>
      </c>
      <c r="P561">
        <v>0.69433962264150895</v>
      </c>
      <c r="Q561" t="s">
        <v>33</v>
      </c>
    </row>
    <row r="562" spans="1:17" ht="16" x14ac:dyDescent="0.2">
      <c r="A562">
        <v>38</v>
      </c>
      <c r="B562" t="s">
        <v>58</v>
      </c>
      <c r="C562" t="s">
        <v>32</v>
      </c>
      <c r="D562">
        <v>20</v>
      </c>
      <c r="H562" s="7">
        <v>3</v>
      </c>
      <c r="I562" t="s">
        <v>5</v>
      </c>
      <c r="J562">
        <v>0.1</v>
      </c>
      <c r="K562">
        <v>49.56</v>
      </c>
      <c r="L562">
        <v>8.31</v>
      </c>
      <c r="M562">
        <v>92.48</v>
      </c>
      <c r="N562">
        <v>0.5</v>
      </c>
      <c r="O562">
        <v>59.968895800933097</v>
      </c>
      <c r="P562">
        <v>0.76603773584905599</v>
      </c>
      <c r="Q562" t="s">
        <v>33</v>
      </c>
    </row>
    <row r="563" spans="1:17" ht="16" x14ac:dyDescent="0.2">
      <c r="A563">
        <v>38</v>
      </c>
      <c r="B563" t="s">
        <v>58</v>
      </c>
      <c r="C563" t="s">
        <v>32</v>
      </c>
      <c r="D563">
        <v>20</v>
      </c>
      <c r="H563" s="7">
        <v>3</v>
      </c>
      <c r="I563" t="s">
        <v>5</v>
      </c>
      <c r="J563">
        <v>0.1</v>
      </c>
      <c r="K563">
        <v>49.56</v>
      </c>
      <c r="L563">
        <v>8.31</v>
      </c>
      <c r="M563">
        <v>92.48</v>
      </c>
      <c r="N563">
        <v>0.5</v>
      </c>
      <c r="O563">
        <v>75.023328149300099</v>
      </c>
      <c r="P563">
        <v>0.80566037735849005</v>
      </c>
      <c r="Q563" t="s">
        <v>33</v>
      </c>
    </row>
    <row r="564" spans="1:17" ht="16" x14ac:dyDescent="0.2">
      <c r="A564">
        <v>39</v>
      </c>
      <c r="B564" t="s">
        <v>35</v>
      </c>
      <c r="C564" t="s">
        <v>34</v>
      </c>
      <c r="D564">
        <v>20</v>
      </c>
      <c r="H564" s="7">
        <v>3</v>
      </c>
      <c r="I564" t="s">
        <v>5</v>
      </c>
      <c r="J564">
        <v>0.13624999999999998</v>
      </c>
      <c r="K564">
        <v>2.95</v>
      </c>
      <c r="L564">
        <v>11.12</v>
      </c>
      <c r="M564">
        <v>83.71</v>
      </c>
      <c r="N564">
        <v>0.1</v>
      </c>
      <c r="O564">
        <v>0</v>
      </c>
      <c r="P564">
        <v>0</v>
      </c>
      <c r="Q564" t="s">
        <v>36</v>
      </c>
    </row>
    <row r="565" spans="1:17" ht="16" x14ac:dyDescent="0.2">
      <c r="A565">
        <v>39</v>
      </c>
      <c r="B565" t="s">
        <v>35</v>
      </c>
      <c r="C565" t="s">
        <v>34</v>
      </c>
      <c r="D565">
        <v>20</v>
      </c>
      <c r="H565" s="7">
        <v>3</v>
      </c>
      <c r="I565" t="s">
        <v>5</v>
      </c>
      <c r="J565">
        <v>0.13624999999999998</v>
      </c>
      <c r="K565">
        <v>2.95</v>
      </c>
      <c r="L565">
        <v>11.12</v>
      </c>
      <c r="M565">
        <v>83.71</v>
      </c>
      <c r="N565">
        <v>0.1</v>
      </c>
      <c r="O565">
        <v>1.9363762102351301</v>
      </c>
      <c r="P565">
        <v>0.175470686199791</v>
      </c>
      <c r="Q565" t="s">
        <v>36</v>
      </c>
    </row>
    <row r="566" spans="1:17" ht="16" x14ac:dyDescent="0.2">
      <c r="A566">
        <v>39</v>
      </c>
      <c r="B566" t="s">
        <v>35</v>
      </c>
      <c r="C566" t="s">
        <v>34</v>
      </c>
      <c r="D566">
        <v>20</v>
      </c>
      <c r="H566" s="7">
        <v>3</v>
      </c>
      <c r="I566" t="s">
        <v>5</v>
      </c>
      <c r="J566">
        <v>0.13624999999999998</v>
      </c>
      <c r="K566">
        <v>2.95</v>
      </c>
      <c r="L566">
        <v>11.12</v>
      </c>
      <c r="M566">
        <v>83.71</v>
      </c>
      <c r="N566">
        <v>0.1</v>
      </c>
      <c r="O566">
        <v>3.8727524204702601</v>
      </c>
      <c r="P566">
        <v>0.201961780562847</v>
      </c>
      <c r="Q566" t="s">
        <v>36</v>
      </c>
    </row>
    <row r="567" spans="1:17" ht="16" x14ac:dyDescent="0.2">
      <c r="A567">
        <v>39</v>
      </c>
      <c r="B567" t="s">
        <v>35</v>
      </c>
      <c r="C567" t="s">
        <v>34</v>
      </c>
      <c r="D567">
        <v>20</v>
      </c>
      <c r="H567" s="7">
        <v>3</v>
      </c>
      <c r="I567" t="s">
        <v>5</v>
      </c>
      <c r="J567">
        <v>0.13624999999999998</v>
      </c>
      <c r="K567">
        <v>2.95</v>
      </c>
      <c r="L567">
        <v>11.12</v>
      </c>
      <c r="M567">
        <v>83.71</v>
      </c>
      <c r="N567">
        <v>0.1</v>
      </c>
      <c r="O567">
        <v>8.0221300138312497</v>
      </c>
      <c r="P567">
        <v>0.25289750755073798</v>
      </c>
      <c r="Q567" t="s">
        <v>36</v>
      </c>
    </row>
    <row r="568" spans="1:17" ht="16" x14ac:dyDescent="0.2">
      <c r="A568">
        <v>39</v>
      </c>
      <c r="B568" t="s">
        <v>35</v>
      </c>
      <c r="C568" t="s">
        <v>34</v>
      </c>
      <c r="D568">
        <v>20</v>
      </c>
      <c r="H568" s="7">
        <v>3</v>
      </c>
      <c r="I568" t="s">
        <v>5</v>
      </c>
      <c r="J568">
        <v>0.13624999999999998</v>
      </c>
      <c r="K568">
        <v>2.95</v>
      </c>
      <c r="L568">
        <v>11.12</v>
      </c>
      <c r="M568">
        <v>83.71</v>
      </c>
      <c r="N568">
        <v>0.1</v>
      </c>
      <c r="O568">
        <v>15.0760719225449</v>
      </c>
      <c r="P568">
        <v>0.30377395771586602</v>
      </c>
      <c r="Q568" t="s">
        <v>36</v>
      </c>
    </row>
    <row r="569" spans="1:17" ht="16" x14ac:dyDescent="0.2">
      <c r="A569">
        <v>39</v>
      </c>
      <c r="B569" t="s">
        <v>35</v>
      </c>
      <c r="C569" t="s">
        <v>34</v>
      </c>
      <c r="D569">
        <v>20</v>
      </c>
      <c r="H569" s="7">
        <v>3</v>
      </c>
      <c r="I569" t="s">
        <v>5</v>
      </c>
      <c r="J569">
        <v>0.13624999999999998</v>
      </c>
      <c r="K569">
        <v>2.95</v>
      </c>
      <c r="L569">
        <v>11.12</v>
      </c>
      <c r="M569">
        <v>83.71</v>
      </c>
      <c r="N569">
        <v>0.1</v>
      </c>
      <c r="O569">
        <v>19.917012448132699</v>
      </c>
      <c r="P569">
        <v>0.30367516301126202</v>
      </c>
      <c r="Q569" t="s">
        <v>36</v>
      </c>
    </row>
    <row r="570" spans="1:17" ht="16" x14ac:dyDescent="0.2">
      <c r="A570">
        <v>39</v>
      </c>
      <c r="B570" t="s">
        <v>35</v>
      </c>
      <c r="C570" t="s">
        <v>34</v>
      </c>
      <c r="D570">
        <v>20</v>
      </c>
      <c r="H570" s="7">
        <v>3</v>
      </c>
      <c r="I570" t="s">
        <v>5</v>
      </c>
      <c r="J570">
        <v>0.13624999999999998</v>
      </c>
      <c r="K570">
        <v>2.95</v>
      </c>
      <c r="L570">
        <v>11.12</v>
      </c>
      <c r="M570">
        <v>83.71</v>
      </c>
      <c r="N570">
        <v>0.1</v>
      </c>
      <c r="O570">
        <v>21.9917012448132</v>
      </c>
      <c r="P570">
        <v>0.35057159793377901</v>
      </c>
      <c r="Q570" t="s">
        <v>36</v>
      </c>
    </row>
    <row r="571" spans="1:17" ht="16" x14ac:dyDescent="0.2">
      <c r="A571">
        <v>39</v>
      </c>
      <c r="B571" t="s">
        <v>35</v>
      </c>
      <c r="C571" t="s">
        <v>34</v>
      </c>
      <c r="D571">
        <v>20</v>
      </c>
      <c r="H571" s="7">
        <v>3</v>
      </c>
      <c r="I571" t="s">
        <v>5</v>
      </c>
      <c r="J571">
        <v>0.13624999999999998</v>
      </c>
      <c r="K571">
        <v>2.95</v>
      </c>
      <c r="L571">
        <v>11.12</v>
      </c>
      <c r="M571">
        <v>83.71</v>
      </c>
      <c r="N571">
        <v>0.1</v>
      </c>
      <c r="O571">
        <v>29.183955739972301</v>
      </c>
      <c r="P571">
        <v>0.48920032743387798</v>
      </c>
      <c r="Q571" t="s">
        <v>36</v>
      </c>
    </row>
    <row r="572" spans="1:17" ht="16" x14ac:dyDescent="0.2">
      <c r="A572">
        <v>39</v>
      </c>
      <c r="B572" t="s">
        <v>35</v>
      </c>
      <c r="C572" t="s">
        <v>34</v>
      </c>
      <c r="D572">
        <v>20</v>
      </c>
      <c r="H572" s="7">
        <v>3</v>
      </c>
      <c r="I572" t="s">
        <v>5</v>
      </c>
      <c r="J572">
        <v>0.13624999999999998</v>
      </c>
      <c r="K572">
        <v>2.95</v>
      </c>
      <c r="L572">
        <v>11.12</v>
      </c>
      <c r="M572">
        <v>83.71</v>
      </c>
      <c r="N572">
        <v>0.1</v>
      </c>
      <c r="O572">
        <v>35.961272475795298</v>
      </c>
      <c r="P572">
        <v>0.59110283117396301</v>
      </c>
      <c r="Q572" t="s">
        <v>36</v>
      </c>
    </row>
    <row r="573" spans="1:17" ht="16" x14ac:dyDescent="0.2">
      <c r="A573">
        <v>39</v>
      </c>
      <c r="B573" t="s">
        <v>35</v>
      </c>
      <c r="C573" t="s">
        <v>34</v>
      </c>
      <c r="D573">
        <v>20</v>
      </c>
      <c r="H573" s="7">
        <v>3</v>
      </c>
      <c r="I573" t="s">
        <v>5</v>
      </c>
      <c r="J573">
        <v>0.13624999999999998</v>
      </c>
      <c r="K573">
        <v>2.95</v>
      </c>
      <c r="L573">
        <v>11.12</v>
      </c>
      <c r="M573">
        <v>83.71</v>
      </c>
      <c r="N573">
        <v>0.1</v>
      </c>
      <c r="O573">
        <v>42.047026279391403</v>
      </c>
      <c r="P573">
        <v>0.70526434640246105</v>
      </c>
      <c r="Q573" t="s">
        <v>36</v>
      </c>
    </row>
    <row r="574" spans="1:17" ht="16" x14ac:dyDescent="0.2">
      <c r="A574">
        <v>39</v>
      </c>
      <c r="B574" t="s">
        <v>35</v>
      </c>
      <c r="C574" t="s">
        <v>34</v>
      </c>
      <c r="D574">
        <v>20</v>
      </c>
      <c r="H574" s="7">
        <v>3</v>
      </c>
      <c r="I574" t="s">
        <v>5</v>
      </c>
      <c r="J574">
        <v>0.13624999999999998</v>
      </c>
      <c r="K574">
        <v>2.95</v>
      </c>
      <c r="L574">
        <v>11.12</v>
      </c>
      <c r="M574">
        <v>83.71</v>
      </c>
      <c r="N574">
        <v>0.1</v>
      </c>
      <c r="O574">
        <v>48.962655601659698</v>
      </c>
      <c r="P574">
        <v>0.83981708866118998</v>
      </c>
      <c r="Q574" t="s">
        <v>36</v>
      </c>
    </row>
    <row r="575" spans="1:17" ht="16" x14ac:dyDescent="0.2">
      <c r="A575">
        <v>39</v>
      </c>
      <c r="B575" t="s">
        <v>35</v>
      </c>
      <c r="C575" t="s">
        <v>34</v>
      </c>
      <c r="D575">
        <v>20</v>
      </c>
      <c r="H575" s="7">
        <v>3</v>
      </c>
      <c r="I575" t="s">
        <v>5</v>
      </c>
      <c r="J575">
        <v>0.13624999999999998</v>
      </c>
      <c r="K575">
        <v>2.95</v>
      </c>
      <c r="L575">
        <v>11.12</v>
      </c>
      <c r="M575">
        <v>83.71</v>
      </c>
      <c r="N575">
        <v>0.1</v>
      </c>
      <c r="O575">
        <v>56.016597510373401</v>
      </c>
      <c r="P575">
        <v>0.92946904903039995</v>
      </c>
      <c r="Q575" t="s">
        <v>36</v>
      </c>
    </row>
    <row r="576" spans="1:17" ht="16" x14ac:dyDescent="0.2">
      <c r="A576">
        <v>39</v>
      </c>
      <c r="B576" t="s">
        <v>35</v>
      </c>
      <c r="C576" t="s">
        <v>34</v>
      </c>
      <c r="D576">
        <v>20</v>
      </c>
      <c r="H576" s="7">
        <v>3</v>
      </c>
      <c r="I576" t="s">
        <v>5</v>
      </c>
      <c r="J576">
        <v>0.13624999999999998</v>
      </c>
      <c r="K576">
        <v>2.95</v>
      </c>
      <c r="L576">
        <v>11.12</v>
      </c>
      <c r="M576">
        <v>83.71</v>
      </c>
      <c r="N576">
        <v>0.1</v>
      </c>
      <c r="O576">
        <v>63.070539419087098</v>
      </c>
      <c r="P576">
        <v>0.98850876450165104</v>
      </c>
      <c r="Q576" t="s">
        <v>36</v>
      </c>
    </row>
    <row r="577" spans="1:17" ht="16" x14ac:dyDescent="0.2">
      <c r="A577">
        <v>39</v>
      </c>
      <c r="B577" t="s">
        <v>35</v>
      </c>
      <c r="C577" t="s">
        <v>34</v>
      </c>
      <c r="D577">
        <v>20</v>
      </c>
      <c r="H577" s="7">
        <v>3</v>
      </c>
      <c r="I577" t="s">
        <v>5</v>
      </c>
      <c r="J577">
        <v>0.13624999999999998</v>
      </c>
      <c r="K577">
        <v>2.95</v>
      </c>
      <c r="L577">
        <v>11.12</v>
      </c>
      <c r="M577">
        <v>83.71</v>
      </c>
      <c r="N577">
        <v>0.1</v>
      </c>
      <c r="O577">
        <v>69.986168741355399</v>
      </c>
      <c r="P577">
        <v>0.99653089451548205</v>
      </c>
      <c r="Q577" t="s">
        <v>36</v>
      </c>
    </row>
    <row r="578" spans="1:17" ht="16" x14ac:dyDescent="0.2">
      <c r="A578">
        <v>39</v>
      </c>
      <c r="B578" t="s">
        <v>35</v>
      </c>
      <c r="C578" t="s">
        <v>34</v>
      </c>
      <c r="D578">
        <v>20</v>
      </c>
      <c r="H578" s="7">
        <v>3</v>
      </c>
      <c r="I578" t="s">
        <v>5</v>
      </c>
      <c r="J578">
        <v>0.13624999999999998</v>
      </c>
      <c r="K578">
        <v>2.95</v>
      </c>
      <c r="L578">
        <v>11.12</v>
      </c>
      <c r="M578">
        <v>83.71</v>
      </c>
      <c r="N578">
        <v>0.1</v>
      </c>
      <c r="O578">
        <v>76.901798063623701</v>
      </c>
      <c r="P578">
        <v>0.99843057554972103</v>
      </c>
      <c r="Q578" t="s">
        <v>36</v>
      </c>
    </row>
    <row r="579" spans="1:17" ht="16" x14ac:dyDescent="0.2">
      <c r="A579">
        <v>39</v>
      </c>
      <c r="B579" t="s">
        <v>35</v>
      </c>
      <c r="C579" t="s">
        <v>34</v>
      </c>
      <c r="D579">
        <v>20</v>
      </c>
      <c r="H579" s="7">
        <v>3</v>
      </c>
      <c r="I579" t="s">
        <v>5</v>
      </c>
      <c r="J579">
        <v>0.13624999999999998</v>
      </c>
      <c r="K579">
        <v>2.95</v>
      </c>
      <c r="L579">
        <v>11.12</v>
      </c>
      <c r="M579">
        <v>83.71</v>
      </c>
      <c r="N579">
        <v>0.1</v>
      </c>
      <c r="O579">
        <v>83.955739972337398</v>
      </c>
      <c r="P579">
        <v>0.99828661755158399</v>
      </c>
      <c r="Q579" t="s">
        <v>36</v>
      </c>
    </row>
    <row r="580" spans="1:17" ht="16" x14ac:dyDescent="0.2">
      <c r="A580">
        <v>39</v>
      </c>
      <c r="B580" t="s">
        <v>35</v>
      </c>
      <c r="C580" t="s">
        <v>34</v>
      </c>
      <c r="D580">
        <v>20</v>
      </c>
      <c r="H580" s="7">
        <v>3</v>
      </c>
      <c r="I580" t="s">
        <v>5</v>
      </c>
      <c r="J580">
        <v>0.13624999999999998</v>
      </c>
      <c r="K580">
        <v>2.95</v>
      </c>
      <c r="L580">
        <v>11.12</v>
      </c>
      <c r="M580">
        <v>83.71</v>
      </c>
      <c r="N580">
        <v>0.1</v>
      </c>
      <c r="O580">
        <v>90.041493775933503</v>
      </c>
      <c r="P580">
        <v>0.99816241849436804</v>
      </c>
      <c r="Q580" t="s">
        <v>36</v>
      </c>
    </row>
    <row r="581" spans="1:17" ht="16" x14ac:dyDescent="0.2">
      <c r="A581">
        <v>40</v>
      </c>
      <c r="B581" t="s">
        <v>38</v>
      </c>
      <c r="C581" t="s">
        <v>37</v>
      </c>
      <c r="D581">
        <v>10</v>
      </c>
      <c r="H581" s="7">
        <v>1</v>
      </c>
      <c r="I581" t="s">
        <v>24</v>
      </c>
      <c r="J581">
        <f>8/200</f>
        <v>0.04</v>
      </c>
      <c r="K581">
        <v>12.72</v>
      </c>
      <c r="L581">
        <v>2.96</v>
      </c>
      <c r="M581">
        <v>77.89</v>
      </c>
      <c r="N581">
        <v>0</v>
      </c>
      <c r="O581">
        <v>0</v>
      </c>
      <c r="P581">
        <v>0</v>
      </c>
      <c r="Q581" t="s">
        <v>39</v>
      </c>
    </row>
    <row r="582" spans="1:17" ht="16" x14ac:dyDescent="0.2">
      <c r="A582">
        <v>40</v>
      </c>
      <c r="B582" t="s">
        <v>38</v>
      </c>
      <c r="C582" t="s">
        <v>37</v>
      </c>
      <c r="D582">
        <v>10</v>
      </c>
      <c r="H582" s="7">
        <v>1</v>
      </c>
      <c r="I582" t="s">
        <v>24</v>
      </c>
      <c r="J582">
        <v>0.04</v>
      </c>
      <c r="K582">
        <v>12.72</v>
      </c>
      <c r="L582">
        <v>2.96</v>
      </c>
      <c r="M582">
        <v>77.89</v>
      </c>
      <c r="N582">
        <v>0</v>
      </c>
      <c r="O582">
        <v>0.34655864838664902</v>
      </c>
      <c r="P582">
        <v>1.72413793103449E-2</v>
      </c>
      <c r="Q582" t="s">
        <v>39</v>
      </c>
    </row>
    <row r="583" spans="1:17" ht="16" x14ac:dyDescent="0.2">
      <c r="A583">
        <v>40</v>
      </c>
      <c r="B583" t="s">
        <v>38</v>
      </c>
      <c r="C583" t="s">
        <v>37</v>
      </c>
      <c r="D583">
        <v>10</v>
      </c>
      <c r="H583" s="7">
        <v>1</v>
      </c>
      <c r="I583" t="s">
        <v>24</v>
      </c>
      <c r="J583">
        <v>0.04</v>
      </c>
      <c r="K583">
        <v>12.72</v>
      </c>
      <c r="L583">
        <v>2.96</v>
      </c>
      <c r="M583">
        <v>77.89</v>
      </c>
      <c r="N583">
        <v>0</v>
      </c>
      <c r="O583">
        <v>0.43151052485805302</v>
      </c>
      <c r="P583">
        <v>4.0948275862069103E-2</v>
      </c>
      <c r="Q583" t="s">
        <v>39</v>
      </c>
    </row>
    <row r="584" spans="1:17" ht="16" x14ac:dyDescent="0.2">
      <c r="A584">
        <v>40</v>
      </c>
      <c r="B584" t="s">
        <v>38</v>
      </c>
      <c r="C584" t="s">
        <v>37</v>
      </c>
      <c r="D584">
        <v>10</v>
      </c>
      <c r="H584" s="7">
        <v>1</v>
      </c>
      <c r="I584" t="s">
        <v>24</v>
      </c>
      <c r="J584">
        <v>0.04</v>
      </c>
      <c r="K584">
        <v>12.72</v>
      </c>
      <c r="L584">
        <v>2.96</v>
      </c>
      <c r="M584">
        <v>77.89</v>
      </c>
      <c r="N584">
        <v>0</v>
      </c>
      <c r="O584">
        <v>0.51702499653787504</v>
      </c>
      <c r="P584">
        <v>5.8189655172413902E-2</v>
      </c>
      <c r="Q584" t="s">
        <v>39</v>
      </c>
    </row>
    <row r="585" spans="1:17" ht="16" x14ac:dyDescent="0.2">
      <c r="A585">
        <v>40</v>
      </c>
      <c r="B585" t="s">
        <v>38</v>
      </c>
      <c r="C585" t="s">
        <v>37</v>
      </c>
      <c r="D585">
        <v>10</v>
      </c>
      <c r="H585" s="7">
        <v>1</v>
      </c>
      <c r="I585" t="s">
        <v>24</v>
      </c>
      <c r="J585">
        <v>0.04</v>
      </c>
      <c r="K585">
        <v>12.72</v>
      </c>
      <c r="L585">
        <v>2.96</v>
      </c>
      <c r="M585">
        <v>77.89</v>
      </c>
      <c r="N585">
        <v>0</v>
      </c>
      <c r="O585">
        <v>1.1214397821169699</v>
      </c>
      <c r="P585">
        <v>0.11206896551724101</v>
      </c>
      <c r="Q585" t="s">
        <v>39</v>
      </c>
    </row>
    <row r="586" spans="1:17" ht="16" x14ac:dyDescent="0.2">
      <c r="A586">
        <v>40</v>
      </c>
      <c r="B586" t="s">
        <v>38</v>
      </c>
      <c r="C586" t="s">
        <v>37</v>
      </c>
      <c r="D586">
        <v>10</v>
      </c>
      <c r="H586" s="7">
        <v>1</v>
      </c>
      <c r="I586" t="s">
        <v>24</v>
      </c>
      <c r="J586">
        <v>0.04</v>
      </c>
      <c r="K586">
        <v>12.72</v>
      </c>
      <c r="L586">
        <v>2.96</v>
      </c>
      <c r="M586">
        <v>77.89</v>
      </c>
      <c r="N586">
        <v>0</v>
      </c>
      <c r="O586">
        <v>2.07485112865254</v>
      </c>
      <c r="P586">
        <v>0.15517241379310301</v>
      </c>
      <c r="Q586" t="s">
        <v>39</v>
      </c>
    </row>
    <row r="587" spans="1:17" ht="16" x14ac:dyDescent="0.2">
      <c r="A587">
        <v>40</v>
      </c>
      <c r="B587" t="s">
        <v>38</v>
      </c>
      <c r="C587" t="s">
        <v>37</v>
      </c>
      <c r="D587">
        <v>10</v>
      </c>
      <c r="H587" s="7">
        <v>1</v>
      </c>
      <c r="I587" t="s">
        <v>24</v>
      </c>
      <c r="J587">
        <v>0.04</v>
      </c>
      <c r="K587">
        <v>12.72</v>
      </c>
      <c r="L587">
        <v>2.96</v>
      </c>
      <c r="M587">
        <v>77.89</v>
      </c>
      <c r="N587">
        <v>0</v>
      </c>
      <c r="O587">
        <v>2.9397474957300398</v>
      </c>
      <c r="P587">
        <v>0.21551724137931</v>
      </c>
      <c r="Q587" t="s">
        <v>39</v>
      </c>
    </row>
    <row r="588" spans="1:17" ht="16" x14ac:dyDescent="0.2">
      <c r="A588">
        <v>40</v>
      </c>
      <c r="B588" t="s">
        <v>38</v>
      </c>
      <c r="C588" t="s">
        <v>37</v>
      </c>
      <c r="D588">
        <v>10</v>
      </c>
      <c r="H588" s="7">
        <v>1</v>
      </c>
      <c r="I588" t="s">
        <v>24</v>
      </c>
      <c r="J588">
        <v>0.04</v>
      </c>
      <c r="K588">
        <v>12.72</v>
      </c>
      <c r="L588">
        <v>2.96</v>
      </c>
      <c r="M588">
        <v>77.89</v>
      </c>
      <c r="N588">
        <v>0</v>
      </c>
      <c r="O588">
        <v>3.9790483774177101</v>
      </c>
      <c r="P588">
        <v>0.27155172413793099</v>
      </c>
      <c r="Q588" t="s">
        <v>39</v>
      </c>
    </row>
    <row r="589" spans="1:17" ht="16" x14ac:dyDescent="0.2">
      <c r="A589">
        <v>40</v>
      </c>
      <c r="B589" t="s">
        <v>38</v>
      </c>
      <c r="C589" t="s">
        <v>37</v>
      </c>
      <c r="D589">
        <v>10</v>
      </c>
      <c r="H589" s="7">
        <v>1</v>
      </c>
      <c r="I589" t="s">
        <v>24</v>
      </c>
      <c r="J589">
        <v>0.04</v>
      </c>
      <c r="K589">
        <v>12.72</v>
      </c>
      <c r="L589">
        <v>2.96</v>
      </c>
      <c r="M589">
        <v>77.89</v>
      </c>
      <c r="N589">
        <v>0</v>
      </c>
      <c r="O589">
        <v>5.0185367908415204</v>
      </c>
      <c r="P589">
        <v>0.32543103448275801</v>
      </c>
      <c r="Q589" t="s">
        <v>39</v>
      </c>
    </row>
    <row r="590" spans="1:17" ht="16" x14ac:dyDescent="0.2">
      <c r="A590">
        <v>40</v>
      </c>
      <c r="B590" t="s">
        <v>38</v>
      </c>
      <c r="C590" t="s">
        <v>37</v>
      </c>
      <c r="D590">
        <v>10</v>
      </c>
      <c r="H590" s="7">
        <v>1</v>
      </c>
      <c r="I590" t="s">
        <v>24</v>
      </c>
      <c r="J590">
        <v>0.04</v>
      </c>
      <c r="K590">
        <v>12.72</v>
      </c>
      <c r="L590">
        <v>2.96</v>
      </c>
      <c r="M590">
        <v>77.89</v>
      </c>
      <c r="N590">
        <v>0</v>
      </c>
      <c r="O590">
        <v>7.0170625028850999</v>
      </c>
      <c r="P590">
        <v>0.35775862068965503</v>
      </c>
      <c r="Q590" t="s">
        <v>39</v>
      </c>
    </row>
    <row r="591" spans="1:17" ht="16" x14ac:dyDescent="0.2">
      <c r="A591">
        <v>40</v>
      </c>
      <c r="B591" t="s">
        <v>38</v>
      </c>
      <c r="C591" t="s">
        <v>37</v>
      </c>
      <c r="D591">
        <v>10</v>
      </c>
      <c r="H591" s="7">
        <v>1</v>
      </c>
      <c r="I591" t="s">
        <v>24</v>
      </c>
      <c r="J591">
        <v>0.04</v>
      </c>
      <c r="K591">
        <v>12.72</v>
      </c>
      <c r="L591">
        <v>2.96</v>
      </c>
      <c r="M591">
        <v>77.89</v>
      </c>
      <c r="N591">
        <v>0</v>
      </c>
      <c r="O591">
        <v>7.9699112542122403</v>
      </c>
      <c r="P591">
        <v>0.40732758620689602</v>
      </c>
      <c r="Q591" t="s">
        <v>39</v>
      </c>
    </row>
    <row r="592" spans="1:17" ht="16" x14ac:dyDescent="0.2">
      <c r="A592">
        <v>40</v>
      </c>
      <c r="B592" t="s">
        <v>38</v>
      </c>
      <c r="C592" t="s">
        <v>37</v>
      </c>
      <c r="D592">
        <v>10</v>
      </c>
      <c r="H592" s="7">
        <v>1</v>
      </c>
      <c r="I592" t="s">
        <v>24</v>
      </c>
      <c r="J592">
        <v>0.04</v>
      </c>
      <c r="K592">
        <v>12.72</v>
      </c>
      <c r="L592">
        <v>2.96</v>
      </c>
      <c r="M592">
        <v>77.89</v>
      </c>
      <c r="N592">
        <v>0</v>
      </c>
      <c r="O592">
        <v>9.9686244979919607</v>
      </c>
      <c r="P592">
        <v>0.4375</v>
      </c>
      <c r="Q592" t="s">
        <v>39</v>
      </c>
    </row>
    <row r="593" spans="1:17" ht="16" x14ac:dyDescent="0.2">
      <c r="A593">
        <v>40</v>
      </c>
      <c r="B593" t="s">
        <v>38</v>
      </c>
      <c r="C593" t="s">
        <v>37</v>
      </c>
      <c r="D593">
        <v>10</v>
      </c>
      <c r="H593" s="7">
        <v>1</v>
      </c>
      <c r="I593" t="s">
        <v>24</v>
      </c>
      <c r="J593">
        <v>0.04</v>
      </c>
      <c r="K593">
        <v>12.72</v>
      </c>
      <c r="L593">
        <v>2.96</v>
      </c>
      <c r="M593">
        <v>77.89</v>
      </c>
      <c r="N593">
        <v>0</v>
      </c>
      <c r="O593">
        <v>14.923400498545901</v>
      </c>
      <c r="P593">
        <v>0.49568965517241298</v>
      </c>
      <c r="Q593" t="s">
        <v>39</v>
      </c>
    </row>
    <row r="594" spans="1:17" ht="16" x14ac:dyDescent="0.2">
      <c r="A594">
        <v>40</v>
      </c>
      <c r="B594" t="s">
        <v>38</v>
      </c>
      <c r="C594" t="s">
        <v>37</v>
      </c>
      <c r="D594">
        <v>10</v>
      </c>
      <c r="H594" s="7">
        <v>1</v>
      </c>
      <c r="I594" t="s">
        <v>24</v>
      </c>
      <c r="J594">
        <v>0.04</v>
      </c>
      <c r="K594">
        <v>12.72</v>
      </c>
      <c r="L594">
        <v>2.96</v>
      </c>
      <c r="M594">
        <v>77.89</v>
      </c>
      <c r="N594">
        <v>0</v>
      </c>
      <c r="O594">
        <v>19.879114157780499</v>
      </c>
      <c r="P594">
        <v>0.54310344827586199</v>
      </c>
      <c r="Q594" t="s">
        <v>39</v>
      </c>
    </row>
    <row r="595" spans="1:17" ht="16" x14ac:dyDescent="0.2">
      <c r="A595">
        <v>40</v>
      </c>
      <c r="B595" t="s">
        <v>38</v>
      </c>
      <c r="C595" t="s">
        <v>37</v>
      </c>
      <c r="D595">
        <v>10</v>
      </c>
      <c r="H595" s="7">
        <v>1</v>
      </c>
      <c r="I595" t="s">
        <v>24</v>
      </c>
      <c r="J595">
        <v>0.04</v>
      </c>
      <c r="K595">
        <v>12.72</v>
      </c>
      <c r="L595">
        <v>2.96</v>
      </c>
      <c r="M595">
        <v>77.89</v>
      </c>
      <c r="N595">
        <v>0</v>
      </c>
      <c r="O595">
        <v>24.924467986890001</v>
      </c>
      <c r="P595">
        <v>0.56034482758620696</v>
      </c>
      <c r="Q595" t="s">
        <v>39</v>
      </c>
    </row>
    <row r="596" spans="1:17" ht="16" x14ac:dyDescent="0.2">
      <c r="A596">
        <v>40</v>
      </c>
      <c r="B596" t="s">
        <v>38</v>
      </c>
      <c r="C596" t="s">
        <v>37</v>
      </c>
      <c r="D596">
        <v>10</v>
      </c>
      <c r="H596" s="7">
        <v>1</v>
      </c>
      <c r="I596" t="s">
        <v>24</v>
      </c>
      <c r="J596">
        <v>0.04</v>
      </c>
      <c r="K596">
        <v>12.72</v>
      </c>
      <c r="L596">
        <v>2.96</v>
      </c>
      <c r="M596">
        <v>77.89</v>
      </c>
      <c r="N596">
        <v>0</v>
      </c>
      <c r="O596">
        <v>29.880181646124701</v>
      </c>
      <c r="P596">
        <v>0.60775862068965503</v>
      </c>
      <c r="Q596" t="s">
        <v>39</v>
      </c>
    </row>
    <row r="597" spans="1:17" ht="16" x14ac:dyDescent="0.2">
      <c r="A597">
        <v>40</v>
      </c>
      <c r="B597" t="s">
        <v>38</v>
      </c>
      <c r="C597" t="s">
        <v>37</v>
      </c>
      <c r="D597">
        <v>10</v>
      </c>
      <c r="H597" s="7">
        <v>1</v>
      </c>
      <c r="I597" t="s">
        <v>24</v>
      </c>
      <c r="J597">
        <v>0.04</v>
      </c>
      <c r="K597">
        <v>12.72</v>
      </c>
      <c r="L597">
        <v>2.96</v>
      </c>
      <c r="M597">
        <v>77.89</v>
      </c>
      <c r="N597">
        <v>0</v>
      </c>
      <c r="O597">
        <v>34.925347943498103</v>
      </c>
      <c r="P597">
        <v>0.62715517241379304</v>
      </c>
      <c r="Q597" t="s">
        <v>39</v>
      </c>
    </row>
    <row r="598" spans="1:17" ht="16" x14ac:dyDescent="0.2">
      <c r="A598">
        <v>40</v>
      </c>
      <c r="B598" t="s">
        <v>38</v>
      </c>
      <c r="C598" t="s">
        <v>37</v>
      </c>
      <c r="D598">
        <v>10</v>
      </c>
      <c r="H598" s="7">
        <v>1</v>
      </c>
      <c r="I598" t="s">
        <v>24</v>
      </c>
      <c r="J598">
        <v>0.04</v>
      </c>
      <c r="K598">
        <v>12.72</v>
      </c>
      <c r="L598">
        <v>2.96</v>
      </c>
      <c r="M598">
        <v>77.89</v>
      </c>
      <c r="N598">
        <v>0</v>
      </c>
      <c r="O598">
        <v>39.877686031482199</v>
      </c>
      <c r="P598">
        <v>0.71336206896551702</v>
      </c>
      <c r="Q598" t="s">
        <v>39</v>
      </c>
    </row>
    <row r="599" spans="1:17" ht="16" x14ac:dyDescent="0.2">
      <c r="A599">
        <v>40</v>
      </c>
      <c r="B599" t="s">
        <v>38</v>
      </c>
      <c r="C599" t="s">
        <v>37</v>
      </c>
      <c r="D599">
        <v>10</v>
      </c>
      <c r="H599" s="7">
        <v>1</v>
      </c>
      <c r="I599" t="s">
        <v>24</v>
      </c>
      <c r="J599">
        <v>0.04</v>
      </c>
      <c r="K599">
        <v>12.72</v>
      </c>
      <c r="L599">
        <v>2.96</v>
      </c>
      <c r="M599">
        <v>77.89</v>
      </c>
      <c r="N599">
        <v>0</v>
      </c>
      <c r="O599">
        <v>44.833774754189101</v>
      </c>
      <c r="P599">
        <v>0.756465517241379</v>
      </c>
      <c r="Q599" t="s">
        <v>39</v>
      </c>
    </row>
    <row r="600" spans="1:17" ht="16" x14ac:dyDescent="0.2">
      <c r="A600">
        <v>40</v>
      </c>
      <c r="B600" t="s">
        <v>38</v>
      </c>
      <c r="C600" t="s">
        <v>37</v>
      </c>
      <c r="D600">
        <v>10</v>
      </c>
      <c r="H600" s="7">
        <v>1</v>
      </c>
      <c r="I600" t="s">
        <v>24</v>
      </c>
      <c r="J600">
        <v>0.04</v>
      </c>
      <c r="K600">
        <v>12.72</v>
      </c>
      <c r="L600">
        <v>2.96</v>
      </c>
      <c r="M600">
        <v>77.89</v>
      </c>
      <c r="N600">
        <v>0</v>
      </c>
      <c r="O600">
        <v>49.876503138992703</v>
      </c>
      <c r="P600">
        <v>0.80387931034482696</v>
      </c>
      <c r="Q600" t="s">
        <v>39</v>
      </c>
    </row>
    <row r="601" spans="1:17" ht="16" x14ac:dyDescent="0.2">
      <c r="A601">
        <v>40</v>
      </c>
      <c r="B601" t="s">
        <v>38</v>
      </c>
      <c r="C601" t="s">
        <v>37</v>
      </c>
      <c r="D601">
        <v>10</v>
      </c>
      <c r="H601" s="7">
        <v>1</v>
      </c>
      <c r="I601" t="s">
        <v>24</v>
      </c>
      <c r="J601">
        <v>0.04</v>
      </c>
      <c r="K601">
        <v>12.72</v>
      </c>
      <c r="L601">
        <v>2.96</v>
      </c>
      <c r="M601">
        <v>77.89</v>
      </c>
      <c r="N601">
        <v>0</v>
      </c>
      <c r="O601">
        <v>54.918668928587898</v>
      </c>
      <c r="P601">
        <v>0.85775862068965503</v>
      </c>
      <c r="Q601" t="s">
        <v>39</v>
      </c>
    </row>
    <row r="602" spans="1:17" ht="16" x14ac:dyDescent="0.2">
      <c r="A602">
        <v>40</v>
      </c>
      <c r="B602" t="s">
        <v>38</v>
      </c>
      <c r="C602" t="s">
        <v>37</v>
      </c>
      <c r="D602">
        <v>10</v>
      </c>
      <c r="H602" s="7">
        <v>1</v>
      </c>
      <c r="I602" t="s">
        <v>24</v>
      </c>
      <c r="J602">
        <v>0.04</v>
      </c>
      <c r="K602">
        <v>12.72</v>
      </c>
      <c r="L602">
        <v>2.96</v>
      </c>
      <c r="M602">
        <v>77.89</v>
      </c>
      <c r="N602">
        <v>0</v>
      </c>
      <c r="O602">
        <v>59.963085099016702</v>
      </c>
      <c r="P602">
        <v>0.88577586206896497</v>
      </c>
      <c r="Q602" t="s">
        <v>39</v>
      </c>
    </row>
    <row r="603" spans="1:17" ht="16" x14ac:dyDescent="0.2">
      <c r="A603">
        <v>41</v>
      </c>
      <c r="B603" t="s">
        <v>41</v>
      </c>
      <c r="C603" t="s">
        <v>40</v>
      </c>
      <c r="D603">
        <v>10</v>
      </c>
      <c r="H603" s="7">
        <v>1</v>
      </c>
      <c r="I603" t="s">
        <v>5</v>
      </c>
      <c r="J603">
        <f>8/200</f>
        <v>0.04</v>
      </c>
      <c r="K603">
        <v>29.83</v>
      </c>
      <c r="L603">
        <v>2.9</v>
      </c>
      <c r="M603">
        <v>76.62</v>
      </c>
      <c r="N603">
        <v>0</v>
      </c>
      <c r="O603">
        <v>0</v>
      </c>
      <c r="P603">
        <v>0</v>
      </c>
      <c r="Q603" t="s">
        <v>39</v>
      </c>
    </row>
    <row r="604" spans="1:17" ht="16" x14ac:dyDescent="0.2">
      <c r="A604">
        <v>41</v>
      </c>
      <c r="B604" t="s">
        <v>41</v>
      </c>
      <c r="C604" t="s">
        <v>40</v>
      </c>
      <c r="D604">
        <v>10</v>
      </c>
      <c r="H604" s="7">
        <v>1</v>
      </c>
      <c r="I604" t="s">
        <v>5</v>
      </c>
      <c r="J604">
        <v>0.04</v>
      </c>
      <c r="K604">
        <v>29.83</v>
      </c>
      <c r="L604">
        <v>2.9</v>
      </c>
      <c r="M604">
        <v>76.62</v>
      </c>
      <c r="N604">
        <v>0</v>
      </c>
      <c r="O604">
        <v>0.33680699810737202</v>
      </c>
      <c r="P604">
        <v>0.12931034482758599</v>
      </c>
      <c r="Q604" t="s">
        <v>39</v>
      </c>
    </row>
    <row r="605" spans="1:17" ht="16" x14ac:dyDescent="0.2">
      <c r="A605">
        <v>41</v>
      </c>
      <c r="B605" t="s">
        <v>41</v>
      </c>
      <c r="C605" t="s">
        <v>40</v>
      </c>
      <c r="D605">
        <v>10</v>
      </c>
      <c r="H605" s="7">
        <v>1</v>
      </c>
      <c r="I605" t="s">
        <v>5</v>
      </c>
      <c r="J605">
        <v>0.04</v>
      </c>
      <c r="K605">
        <v>29.83</v>
      </c>
      <c r="L605">
        <v>2.9</v>
      </c>
      <c r="M605">
        <v>76.62</v>
      </c>
      <c r="N605">
        <v>0</v>
      </c>
      <c r="O605">
        <v>0.93822127590823001</v>
      </c>
      <c r="P605">
        <v>0.21767241379310301</v>
      </c>
      <c r="Q605" t="s">
        <v>39</v>
      </c>
    </row>
    <row r="606" spans="1:17" ht="16" x14ac:dyDescent="0.2">
      <c r="A606">
        <v>41</v>
      </c>
      <c r="B606" t="s">
        <v>41</v>
      </c>
      <c r="C606" t="s">
        <v>40</v>
      </c>
      <c r="D606">
        <v>10</v>
      </c>
      <c r="H606" s="7">
        <v>1</v>
      </c>
      <c r="I606" t="s">
        <v>5</v>
      </c>
      <c r="J606">
        <v>0.04</v>
      </c>
      <c r="K606">
        <v>29.83</v>
      </c>
      <c r="L606">
        <v>2.9</v>
      </c>
      <c r="M606">
        <v>76.62</v>
      </c>
      <c r="N606">
        <v>0</v>
      </c>
      <c r="O606">
        <v>1.80255504777731</v>
      </c>
      <c r="P606">
        <v>0.284482758620689</v>
      </c>
      <c r="Q606" t="s">
        <v>39</v>
      </c>
    </row>
    <row r="607" spans="1:17" ht="16" x14ac:dyDescent="0.2">
      <c r="A607">
        <v>41</v>
      </c>
      <c r="B607" t="s">
        <v>41</v>
      </c>
      <c r="C607" t="s">
        <v>40</v>
      </c>
      <c r="D607">
        <v>10</v>
      </c>
      <c r="H607" s="7">
        <v>1</v>
      </c>
      <c r="I607" t="s">
        <v>5</v>
      </c>
      <c r="J607">
        <v>0.04</v>
      </c>
      <c r="K607">
        <v>29.83</v>
      </c>
      <c r="L607">
        <v>2.9</v>
      </c>
      <c r="M607">
        <v>76.62</v>
      </c>
      <c r="N607">
        <v>0</v>
      </c>
      <c r="O607">
        <v>3.01138461893551</v>
      </c>
      <c r="P607">
        <v>0.39224137931034497</v>
      </c>
      <c r="Q607" t="s">
        <v>39</v>
      </c>
    </row>
    <row r="608" spans="1:17" ht="16" x14ac:dyDescent="0.2">
      <c r="A608">
        <v>41</v>
      </c>
      <c r="B608" t="s">
        <v>41</v>
      </c>
      <c r="C608" t="s">
        <v>40</v>
      </c>
      <c r="D608">
        <v>10</v>
      </c>
      <c r="H608" s="7">
        <v>1</v>
      </c>
      <c r="I608" t="s">
        <v>5</v>
      </c>
      <c r="J608">
        <v>0.04</v>
      </c>
      <c r="K608">
        <v>29.83</v>
      </c>
      <c r="L608">
        <v>2.9</v>
      </c>
      <c r="M608">
        <v>76.62</v>
      </c>
      <c r="N608">
        <v>0</v>
      </c>
      <c r="O608">
        <v>3.9599201403314299</v>
      </c>
      <c r="P608">
        <v>0.49137931034482701</v>
      </c>
      <c r="Q608" t="s">
        <v>39</v>
      </c>
    </row>
    <row r="609" spans="1:17" ht="16" x14ac:dyDescent="0.2">
      <c r="A609">
        <v>41</v>
      </c>
      <c r="B609" t="s">
        <v>41</v>
      </c>
      <c r="C609" t="s">
        <v>40</v>
      </c>
      <c r="D609">
        <v>10</v>
      </c>
      <c r="H609" s="7">
        <v>1</v>
      </c>
      <c r="I609" t="s">
        <v>5</v>
      </c>
      <c r="J609">
        <v>0.04</v>
      </c>
      <c r="K609">
        <v>29.83</v>
      </c>
      <c r="L609">
        <v>2.9</v>
      </c>
      <c r="M609">
        <v>76.62</v>
      </c>
      <c r="N609">
        <v>0</v>
      </c>
      <c r="O609">
        <v>4.9982833633384098</v>
      </c>
      <c r="P609">
        <v>0.55818965517241304</v>
      </c>
      <c r="Q609" t="s">
        <v>39</v>
      </c>
    </row>
    <row r="610" spans="1:17" ht="16" x14ac:dyDescent="0.2">
      <c r="A610">
        <v>41</v>
      </c>
      <c r="B610" t="s">
        <v>41</v>
      </c>
      <c r="C610" t="s">
        <v>40</v>
      </c>
      <c r="D610">
        <v>10</v>
      </c>
      <c r="H610" s="7">
        <v>1</v>
      </c>
      <c r="I610" t="s">
        <v>5</v>
      </c>
      <c r="J610">
        <v>0.04</v>
      </c>
      <c r="K610">
        <v>29.83</v>
      </c>
      <c r="L610">
        <v>2.9</v>
      </c>
      <c r="M610">
        <v>76.62</v>
      </c>
      <c r="N610">
        <v>0</v>
      </c>
      <c r="O610">
        <v>6.8141531643816604</v>
      </c>
      <c r="P610">
        <v>0.68965517241379304</v>
      </c>
      <c r="Q610" t="s">
        <v>39</v>
      </c>
    </row>
    <row r="611" spans="1:17" ht="16" x14ac:dyDescent="0.2">
      <c r="A611">
        <v>41</v>
      </c>
      <c r="B611" t="s">
        <v>41</v>
      </c>
      <c r="C611" t="s">
        <v>40</v>
      </c>
      <c r="D611">
        <v>10</v>
      </c>
      <c r="H611" s="7">
        <v>1</v>
      </c>
      <c r="I611" t="s">
        <v>5</v>
      </c>
      <c r="J611">
        <v>0.04</v>
      </c>
      <c r="K611">
        <v>29.83</v>
      </c>
      <c r="L611">
        <v>2.9</v>
      </c>
      <c r="M611">
        <v>76.62</v>
      </c>
      <c r="N611">
        <v>0</v>
      </c>
      <c r="O611">
        <v>7.8534540460693298</v>
      </c>
      <c r="P611">
        <v>0.74568965517241304</v>
      </c>
      <c r="Q611" t="s">
        <v>39</v>
      </c>
    </row>
    <row r="612" spans="1:17" ht="16" x14ac:dyDescent="0.2">
      <c r="A612">
        <v>41</v>
      </c>
      <c r="B612" t="s">
        <v>41</v>
      </c>
      <c r="C612" t="s">
        <v>40</v>
      </c>
      <c r="D612">
        <v>10</v>
      </c>
      <c r="H612" s="7">
        <v>1</v>
      </c>
      <c r="I612" t="s">
        <v>5</v>
      </c>
      <c r="J612">
        <v>0.04</v>
      </c>
      <c r="K612">
        <v>29.83</v>
      </c>
      <c r="L612">
        <v>2.9</v>
      </c>
      <c r="M612">
        <v>76.62</v>
      </c>
      <c r="N612">
        <v>0</v>
      </c>
      <c r="O612">
        <v>9.8495418455430901</v>
      </c>
      <c r="P612">
        <v>0.80603448275862</v>
      </c>
      <c r="Q612" t="s">
        <v>39</v>
      </c>
    </row>
    <row r="613" spans="1:17" ht="16" x14ac:dyDescent="0.2">
      <c r="A613">
        <v>41</v>
      </c>
      <c r="B613" t="s">
        <v>41</v>
      </c>
      <c r="C613" t="s">
        <v>40</v>
      </c>
      <c r="D613">
        <v>10</v>
      </c>
      <c r="H613" s="7">
        <v>1</v>
      </c>
      <c r="I613" t="s">
        <v>5</v>
      </c>
      <c r="J613">
        <v>0.04</v>
      </c>
      <c r="K613">
        <v>29.83</v>
      </c>
      <c r="L613">
        <v>2.9</v>
      </c>
      <c r="M613">
        <v>76.62</v>
      </c>
      <c r="N613">
        <v>0</v>
      </c>
      <c r="O613">
        <v>14.8080684808198</v>
      </c>
      <c r="P613">
        <v>0.82112068965517204</v>
      </c>
      <c r="Q613" t="s">
        <v>39</v>
      </c>
    </row>
    <row r="614" spans="1:17" ht="16" x14ac:dyDescent="0.2">
      <c r="A614">
        <v>41</v>
      </c>
      <c r="B614" t="s">
        <v>41</v>
      </c>
      <c r="C614" t="s">
        <v>40</v>
      </c>
      <c r="D614">
        <v>10</v>
      </c>
      <c r="H614" s="7">
        <v>1</v>
      </c>
      <c r="I614" t="s">
        <v>5</v>
      </c>
      <c r="J614">
        <v>0.04</v>
      </c>
      <c r="K614">
        <v>29.83</v>
      </c>
      <c r="L614">
        <v>2.9</v>
      </c>
      <c r="M614">
        <v>76.62</v>
      </c>
      <c r="N614">
        <v>0</v>
      </c>
      <c r="O614">
        <v>19.940437035498299</v>
      </c>
      <c r="P614">
        <v>0.83836206896551702</v>
      </c>
      <c r="Q614" t="s">
        <v>39</v>
      </c>
    </row>
    <row r="615" spans="1:17" ht="16" x14ac:dyDescent="0.2">
      <c r="A615">
        <v>41</v>
      </c>
      <c r="B615" t="s">
        <v>41</v>
      </c>
      <c r="C615" t="s">
        <v>40</v>
      </c>
      <c r="D615">
        <v>10</v>
      </c>
      <c r="H615" s="7">
        <v>1</v>
      </c>
      <c r="I615" t="s">
        <v>5</v>
      </c>
      <c r="J615">
        <v>0.04</v>
      </c>
      <c r="K615">
        <v>29.83</v>
      </c>
      <c r="L615">
        <v>2.9</v>
      </c>
      <c r="M615">
        <v>76.62</v>
      </c>
      <c r="N615">
        <v>0</v>
      </c>
      <c r="O615">
        <v>25.071867931496001</v>
      </c>
      <c r="P615">
        <v>0.86637931034482696</v>
      </c>
      <c r="Q615" t="s">
        <v>39</v>
      </c>
    </row>
    <row r="616" spans="1:17" ht="16" x14ac:dyDescent="0.2">
      <c r="A616">
        <v>41</v>
      </c>
      <c r="B616" t="s">
        <v>41</v>
      </c>
      <c r="C616" t="s">
        <v>40</v>
      </c>
      <c r="D616">
        <v>10</v>
      </c>
      <c r="H616" s="7">
        <v>1</v>
      </c>
      <c r="I616" t="s">
        <v>5</v>
      </c>
      <c r="J616">
        <v>0.04</v>
      </c>
      <c r="K616">
        <v>29.83</v>
      </c>
      <c r="L616">
        <v>2.9</v>
      </c>
      <c r="M616">
        <v>76.62</v>
      </c>
      <c r="N616">
        <v>0</v>
      </c>
      <c r="O616">
        <v>29.942442182523099</v>
      </c>
      <c r="P616">
        <v>0.89224137931034497</v>
      </c>
      <c r="Q616" t="s">
        <v>39</v>
      </c>
    </row>
    <row r="617" spans="1:17" ht="16" x14ac:dyDescent="0.2">
      <c r="A617">
        <v>41</v>
      </c>
      <c r="B617" t="s">
        <v>41</v>
      </c>
      <c r="C617" t="s">
        <v>40</v>
      </c>
      <c r="D617">
        <v>10</v>
      </c>
      <c r="H617" s="7">
        <v>1</v>
      </c>
      <c r="I617" t="s">
        <v>5</v>
      </c>
      <c r="J617">
        <v>0.04</v>
      </c>
      <c r="K617">
        <v>29.83</v>
      </c>
      <c r="L617">
        <v>2.9</v>
      </c>
      <c r="M617">
        <v>76.62</v>
      </c>
      <c r="N617">
        <v>0</v>
      </c>
      <c r="O617">
        <v>34.813766560494798</v>
      </c>
      <c r="P617">
        <v>0.90948275862068895</v>
      </c>
      <c r="Q617" t="s">
        <v>39</v>
      </c>
    </row>
    <row r="618" spans="1:17" ht="16" x14ac:dyDescent="0.2">
      <c r="A618">
        <v>42</v>
      </c>
      <c r="B618" t="s">
        <v>41</v>
      </c>
      <c r="C618" t="s">
        <v>40</v>
      </c>
      <c r="D618">
        <v>10</v>
      </c>
      <c r="H618" s="7">
        <v>1</v>
      </c>
      <c r="I618" t="s">
        <v>42</v>
      </c>
      <c r="J618">
        <f>8/200</f>
        <v>0.04</v>
      </c>
      <c r="K618">
        <v>15.26</v>
      </c>
      <c r="L618">
        <v>3.18</v>
      </c>
      <c r="M618">
        <v>83.69</v>
      </c>
      <c r="N618">
        <v>0</v>
      </c>
      <c r="O618">
        <v>0</v>
      </c>
      <c r="P618">
        <v>0</v>
      </c>
      <c r="Q618" t="s">
        <v>39</v>
      </c>
    </row>
    <row r="619" spans="1:17" ht="16" x14ac:dyDescent="0.2">
      <c r="A619">
        <v>42</v>
      </c>
      <c r="B619" t="s">
        <v>41</v>
      </c>
      <c r="C619" t="s">
        <v>40</v>
      </c>
      <c r="D619">
        <v>10</v>
      </c>
      <c r="H619" s="7">
        <v>1</v>
      </c>
      <c r="I619" t="s">
        <v>42</v>
      </c>
      <c r="J619">
        <v>0.04</v>
      </c>
      <c r="K619">
        <v>15.26</v>
      </c>
      <c r="L619">
        <v>3.18</v>
      </c>
      <c r="M619">
        <v>83.69</v>
      </c>
      <c r="N619">
        <v>0</v>
      </c>
      <c r="O619">
        <v>0.34037010109403099</v>
      </c>
      <c r="P619">
        <v>8.8362068965517293E-2</v>
      </c>
      <c r="Q619" t="s">
        <v>39</v>
      </c>
    </row>
    <row r="620" spans="1:17" ht="16" x14ac:dyDescent="0.2">
      <c r="A620">
        <v>42</v>
      </c>
      <c r="B620" t="s">
        <v>41</v>
      </c>
      <c r="C620" t="s">
        <v>40</v>
      </c>
      <c r="D620">
        <v>10</v>
      </c>
      <c r="H620" s="7">
        <v>1</v>
      </c>
      <c r="I620" t="s">
        <v>42</v>
      </c>
      <c r="J620">
        <v>0.04</v>
      </c>
      <c r="K620">
        <v>15.26</v>
      </c>
      <c r="L620">
        <v>3.18</v>
      </c>
      <c r="M620">
        <v>83.69</v>
      </c>
      <c r="N620">
        <v>0</v>
      </c>
      <c r="O620">
        <v>0.33793218852421097</v>
      </c>
      <c r="P620">
        <v>0.116379310344827</v>
      </c>
      <c r="Q620" t="s">
        <v>39</v>
      </c>
    </row>
    <row r="621" spans="1:17" ht="16" x14ac:dyDescent="0.2">
      <c r="A621">
        <v>42</v>
      </c>
      <c r="B621" t="s">
        <v>41</v>
      </c>
      <c r="C621" t="s">
        <v>40</v>
      </c>
      <c r="D621">
        <v>10</v>
      </c>
      <c r="H621" s="7">
        <v>1</v>
      </c>
      <c r="I621" t="s">
        <v>42</v>
      </c>
      <c r="J621">
        <v>0.04</v>
      </c>
      <c r="K621">
        <v>15.26</v>
      </c>
      <c r="L621">
        <v>3.18</v>
      </c>
      <c r="M621">
        <v>83.69</v>
      </c>
      <c r="N621">
        <v>0</v>
      </c>
      <c r="O621">
        <v>1.0263611918940101</v>
      </c>
      <c r="P621">
        <v>0.204741379310344</v>
      </c>
      <c r="Q621" t="s">
        <v>39</v>
      </c>
    </row>
    <row r="622" spans="1:17" ht="16" x14ac:dyDescent="0.2">
      <c r="A622">
        <v>42</v>
      </c>
      <c r="B622" t="s">
        <v>41</v>
      </c>
      <c r="C622" t="s">
        <v>40</v>
      </c>
      <c r="D622">
        <v>10</v>
      </c>
      <c r="H622" s="7">
        <v>1</v>
      </c>
      <c r="I622" t="s">
        <v>42</v>
      </c>
      <c r="J622">
        <v>0.04</v>
      </c>
      <c r="K622">
        <v>15.26</v>
      </c>
      <c r="L622">
        <v>3.18</v>
      </c>
      <c r="M622">
        <v>83.69</v>
      </c>
      <c r="N622">
        <v>0</v>
      </c>
      <c r="O622">
        <v>2.06547454184554</v>
      </c>
      <c r="P622">
        <v>0.26293103448275801</v>
      </c>
      <c r="Q622" t="s">
        <v>39</v>
      </c>
    </row>
    <row r="623" spans="1:17" ht="16" x14ac:dyDescent="0.2">
      <c r="A623">
        <v>42</v>
      </c>
      <c r="B623" t="s">
        <v>41</v>
      </c>
      <c r="C623" t="s">
        <v>40</v>
      </c>
      <c r="D623">
        <v>10</v>
      </c>
      <c r="H623" s="7">
        <v>1</v>
      </c>
      <c r="I623" t="s">
        <v>42</v>
      </c>
      <c r="J623">
        <v>0.04</v>
      </c>
      <c r="K623">
        <v>15.26</v>
      </c>
      <c r="L623">
        <v>3.18</v>
      </c>
      <c r="M623">
        <v>83.69</v>
      </c>
      <c r="N623">
        <v>0</v>
      </c>
      <c r="O623">
        <v>2.9320586945482998</v>
      </c>
      <c r="P623">
        <v>0.30387931034482701</v>
      </c>
      <c r="Q623" t="s">
        <v>39</v>
      </c>
    </row>
    <row r="624" spans="1:17" ht="16" x14ac:dyDescent="0.2">
      <c r="A624">
        <v>42</v>
      </c>
      <c r="B624" t="s">
        <v>41</v>
      </c>
      <c r="C624" t="s">
        <v>40</v>
      </c>
      <c r="D624">
        <v>10</v>
      </c>
      <c r="H624" s="7">
        <v>1</v>
      </c>
      <c r="I624" t="s">
        <v>42</v>
      </c>
      <c r="J624">
        <v>0.04</v>
      </c>
      <c r="K624">
        <v>15.26</v>
      </c>
      <c r="L624">
        <v>3.18</v>
      </c>
      <c r="M624">
        <v>83.69</v>
      </c>
      <c r="N624">
        <v>0</v>
      </c>
      <c r="O624">
        <v>3.9724847666528098</v>
      </c>
      <c r="P624">
        <v>0.346982758620689</v>
      </c>
      <c r="Q624" t="s">
        <v>39</v>
      </c>
    </row>
    <row r="625" spans="1:17" ht="16" x14ac:dyDescent="0.2">
      <c r="A625">
        <v>42</v>
      </c>
      <c r="B625" t="s">
        <v>41</v>
      </c>
      <c r="C625" t="s">
        <v>40</v>
      </c>
      <c r="D625">
        <v>10</v>
      </c>
      <c r="H625" s="7">
        <v>1</v>
      </c>
      <c r="I625" t="s">
        <v>42</v>
      </c>
      <c r="J625">
        <v>0.04</v>
      </c>
      <c r="K625">
        <v>15.26</v>
      </c>
      <c r="L625">
        <v>3.18</v>
      </c>
      <c r="M625">
        <v>83.69</v>
      </c>
      <c r="N625">
        <v>0</v>
      </c>
      <c r="O625">
        <v>5.0117856483404797</v>
      </c>
      <c r="P625">
        <v>0.40301724137931</v>
      </c>
      <c r="Q625" t="s">
        <v>39</v>
      </c>
    </row>
    <row r="626" spans="1:17" ht="16" x14ac:dyDescent="0.2">
      <c r="A626">
        <v>42</v>
      </c>
      <c r="B626" t="s">
        <v>41</v>
      </c>
      <c r="C626" t="s">
        <v>40</v>
      </c>
      <c r="D626">
        <v>10</v>
      </c>
      <c r="H626" s="7">
        <v>1</v>
      </c>
      <c r="I626" t="s">
        <v>42</v>
      </c>
      <c r="J626">
        <v>0.04</v>
      </c>
      <c r="K626">
        <v>15.26</v>
      </c>
      <c r="L626">
        <v>3.18</v>
      </c>
      <c r="M626">
        <v>83.69</v>
      </c>
      <c r="N626">
        <v>0</v>
      </c>
      <c r="O626">
        <v>6.8267177907030296</v>
      </c>
      <c r="P626">
        <v>0.54525862068965503</v>
      </c>
      <c r="Q626" t="s">
        <v>39</v>
      </c>
    </row>
    <row r="627" spans="1:17" ht="16" x14ac:dyDescent="0.2">
      <c r="A627">
        <v>42</v>
      </c>
      <c r="B627" t="s">
        <v>41</v>
      </c>
      <c r="C627" t="s">
        <v>40</v>
      </c>
      <c r="D627">
        <v>10</v>
      </c>
      <c r="H627" s="7">
        <v>1</v>
      </c>
      <c r="I627" t="s">
        <v>42</v>
      </c>
      <c r="J627">
        <v>0.04</v>
      </c>
      <c r="K627">
        <v>15.26</v>
      </c>
      <c r="L627">
        <v>3.18</v>
      </c>
      <c r="M627">
        <v>83.69</v>
      </c>
      <c r="N627">
        <v>0</v>
      </c>
      <c r="O627">
        <v>7.9558463740017498</v>
      </c>
      <c r="P627">
        <v>0.568965517241379</v>
      </c>
      <c r="Q627" t="s">
        <v>39</v>
      </c>
    </row>
    <row r="628" spans="1:17" ht="16" x14ac:dyDescent="0.2">
      <c r="A628">
        <v>42</v>
      </c>
      <c r="B628" t="s">
        <v>41</v>
      </c>
      <c r="C628" t="s">
        <v>40</v>
      </c>
      <c r="D628">
        <v>10</v>
      </c>
      <c r="H628" s="7">
        <v>1</v>
      </c>
      <c r="I628" t="s">
        <v>42</v>
      </c>
      <c r="J628">
        <v>0.04</v>
      </c>
      <c r="K628">
        <v>15.26</v>
      </c>
      <c r="L628">
        <v>3.18</v>
      </c>
      <c r="M628">
        <v>83.69</v>
      </c>
      <c r="N628">
        <v>0</v>
      </c>
      <c r="O628">
        <v>10.042512002031099</v>
      </c>
      <c r="P628">
        <v>0.58836206896551702</v>
      </c>
      <c r="Q628" t="s">
        <v>39</v>
      </c>
    </row>
    <row r="629" spans="1:17" ht="16" x14ac:dyDescent="0.2">
      <c r="A629">
        <v>42</v>
      </c>
      <c r="B629" t="s">
        <v>41</v>
      </c>
      <c r="C629" t="s">
        <v>40</v>
      </c>
      <c r="D629">
        <v>10</v>
      </c>
      <c r="H629" s="7">
        <v>1</v>
      </c>
      <c r="I629" t="s">
        <v>42</v>
      </c>
      <c r="J629">
        <v>0.04</v>
      </c>
      <c r="K629">
        <v>15.26</v>
      </c>
      <c r="L629">
        <v>3.18</v>
      </c>
      <c r="M629">
        <v>83.69</v>
      </c>
      <c r="N629">
        <v>0</v>
      </c>
      <c r="O629">
        <v>14.826446590961501</v>
      </c>
      <c r="P629">
        <v>0.60991379310344795</v>
      </c>
      <c r="Q629" t="s">
        <v>39</v>
      </c>
    </row>
    <row r="630" spans="1:17" ht="16" x14ac:dyDescent="0.2">
      <c r="A630">
        <v>42</v>
      </c>
      <c r="B630" t="s">
        <v>41</v>
      </c>
      <c r="C630" t="s">
        <v>40</v>
      </c>
      <c r="D630">
        <v>10</v>
      </c>
      <c r="H630" s="7">
        <v>1</v>
      </c>
      <c r="I630" t="s">
        <v>42</v>
      </c>
      <c r="J630">
        <v>0.04</v>
      </c>
      <c r="K630">
        <v>15.26</v>
      </c>
      <c r="L630">
        <v>3.18</v>
      </c>
      <c r="M630">
        <v>83.69</v>
      </c>
      <c r="N630">
        <v>0</v>
      </c>
      <c r="O630">
        <v>19.8723630152795</v>
      </c>
      <c r="P630">
        <v>0.62068965517241304</v>
      </c>
      <c r="Q630" t="s">
        <v>39</v>
      </c>
    </row>
    <row r="631" spans="1:17" ht="16" x14ac:dyDescent="0.2">
      <c r="A631">
        <v>42</v>
      </c>
      <c r="B631" t="s">
        <v>41</v>
      </c>
      <c r="C631" t="s">
        <v>40</v>
      </c>
      <c r="D631">
        <v>10</v>
      </c>
      <c r="H631" s="7">
        <v>1</v>
      </c>
      <c r="I631" t="s">
        <v>42</v>
      </c>
      <c r="J631">
        <v>0.04</v>
      </c>
      <c r="K631">
        <v>15.26</v>
      </c>
      <c r="L631">
        <v>3.18</v>
      </c>
      <c r="M631">
        <v>83.69</v>
      </c>
      <c r="N631">
        <v>0</v>
      </c>
      <c r="O631">
        <v>24.8318273092369</v>
      </c>
      <c r="P631">
        <v>0.625</v>
      </c>
      <c r="Q631" t="s">
        <v>39</v>
      </c>
    </row>
    <row r="632" spans="1:17" ht="16" x14ac:dyDescent="0.2">
      <c r="A632">
        <v>42</v>
      </c>
      <c r="B632" t="s">
        <v>41</v>
      </c>
      <c r="C632" t="s">
        <v>40</v>
      </c>
      <c r="D632">
        <v>10</v>
      </c>
      <c r="H632" s="7">
        <v>1</v>
      </c>
      <c r="I632" t="s">
        <v>42</v>
      </c>
      <c r="J632">
        <v>0.04</v>
      </c>
      <c r="K632">
        <v>15.26</v>
      </c>
      <c r="L632">
        <v>3.18</v>
      </c>
      <c r="M632">
        <v>83.69</v>
      </c>
      <c r="N632">
        <v>0</v>
      </c>
      <c r="O632">
        <v>29.872680376679099</v>
      </c>
      <c r="P632">
        <v>0.693965517241379</v>
      </c>
      <c r="Q632" t="s">
        <v>39</v>
      </c>
    </row>
    <row r="633" spans="1:17" ht="16" x14ac:dyDescent="0.2">
      <c r="A633">
        <v>42</v>
      </c>
      <c r="B633" t="s">
        <v>41</v>
      </c>
      <c r="C633" t="s">
        <v>40</v>
      </c>
      <c r="D633">
        <v>10</v>
      </c>
      <c r="H633" s="7">
        <v>1</v>
      </c>
      <c r="I633" t="s">
        <v>42</v>
      </c>
      <c r="J633">
        <v>0.04</v>
      </c>
      <c r="K633">
        <v>15.26</v>
      </c>
      <c r="L633">
        <v>3.18</v>
      </c>
      <c r="M633">
        <v>83.69</v>
      </c>
      <c r="N633">
        <v>0</v>
      </c>
      <c r="O633">
        <v>34.741191778608602</v>
      </c>
      <c r="P633">
        <v>0.74353448275862</v>
      </c>
      <c r="Q633" t="s">
        <v>39</v>
      </c>
    </row>
    <row r="634" spans="1:17" ht="16" x14ac:dyDescent="0.2">
      <c r="A634">
        <v>42</v>
      </c>
      <c r="B634" t="s">
        <v>41</v>
      </c>
      <c r="C634" t="s">
        <v>40</v>
      </c>
      <c r="D634">
        <v>10</v>
      </c>
      <c r="H634" s="7">
        <v>1</v>
      </c>
      <c r="I634" t="s">
        <v>42</v>
      </c>
      <c r="J634">
        <v>0.04</v>
      </c>
      <c r="K634">
        <v>15.26</v>
      </c>
      <c r="L634">
        <v>3.18</v>
      </c>
      <c r="M634">
        <v>83.69</v>
      </c>
      <c r="N634">
        <v>0</v>
      </c>
      <c r="O634">
        <v>39.957949614550103</v>
      </c>
      <c r="P634">
        <v>0.79094827586206895</v>
      </c>
      <c r="Q634" t="s">
        <v>39</v>
      </c>
    </row>
    <row r="635" spans="1:17" ht="16" x14ac:dyDescent="0.2">
      <c r="A635">
        <v>42</v>
      </c>
      <c r="B635" t="s">
        <v>41</v>
      </c>
      <c r="C635" t="s">
        <v>40</v>
      </c>
      <c r="D635">
        <v>10</v>
      </c>
      <c r="H635" s="7">
        <v>1</v>
      </c>
      <c r="I635" t="s">
        <v>42</v>
      </c>
      <c r="J635">
        <v>0.04</v>
      </c>
      <c r="K635">
        <v>15.26</v>
      </c>
      <c r="L635">
        <v>3.18</v>
      </c>
      <c r="M635">
        <v>83.69</v>
      </c>
      <c r="N635">
        <v>0</v>
      </c>
      <c r="O635">
        <v>44.827586206896498</v>
      </c>
      <c r="P635">
        <v>0.82758620689655105</v>
      </c>
      <c r="Q635" t="s">
        <v>39</v>
      </c>
    </row>
    <row r="636" spans="1:17" ht="16" x14ac:dyDescent="0.2">
      <c r="A636">
        <v>42</v>
      </c>
      <c r="B636" t="s">
        <v>41</v>
      </c>
      <c r="C636" t="s">
        <v>40</v>
      </c>
      <c r="D636">
        <v>10</v>
      </c>
      <c r="H636" s="7">
        <v>1</v>
      </c>
      <c r="I636" t="s">
        <v>42</v>
      </c>
      <c r="J636">
        <v>0.04</v>
      </c>
      <c r="K636">
        <v>15.26</v>
      </c>
      <c r="L636">
        <v>3.18</v>
      </c>
      <c r="M636">
        <v>83.69</v>
      </c>
      <c r="N636">
        <v>0</v>
      </c>
      <c r="O636">
        <v>49.871439782116902</v>
      </c>
      <c r="P636">
        <v>0.86206896551724099</v>
      </c>
      <c r="Q636" t="s">
        <v>39</v>
      </c>
    </row>
    <row r="637" spans="1:17" ht="16" x14ac:dyDescent="0.2">
      <c r="A637">
        <v>43</v>
      </c>
      <c r="B637" t="s">
        <v>44</v>
      </c>
      <c r="C637" s="12" t="s">
        <v>43</v>
      </c>
      <c r="F637">
        <f>(76+115)/2</f>
        <v>95.5</v>
      </c>
      <c r="H637" s="7">
        <v>3</v>
      </c>
      <c r="I637" t="s">
        <v>5</v>
      </c>
      <c r="J637">
        <f>37.5/75</f>
        <v>0.5</v>
      </c>
      <c r="K637">
        <v>43.34</v>
      </c>
      <c r="L637">
        <v>24.3</v>
      </c>
      <c r="M637">
        <v>72.8</v>
      </c>
      <c r="N637">
        <v>0</v>
      </c>
      <c r="O637">
        <v>0</v>
      </c>
      <c r="P637">
        <v>0</v>
      </c>
      <c r="Q637" t="s">
        <v>45</v>
      </c>
    </row>
    <row r="638" spans="1:17" ht="16" x14ac:dyDescent="0.2">
      <c r="A638">
        <v>43</v>
      </c>
      <c r="B638" t="s">
        <v>44</v>
      </c>
      <c r="C638" s="12" t="s">
        <v>43</v>
      </c>
      <c r="F638">
        <v>95.5</v>
      </c>
      <c r="H638" s="7">
        <v>3</v>
      </c>
      <c r="I638" t="s">
        <v>5</v>
      </c>
      <c r="J638">
        <v>0.5</v>
      </c>
      <c r="K638">
        <v>43.34</v>
      </c>
      <c r="L638">
        <v>24.3</v>
      </c>
      <c r="M638">
        <v>72.8</v>
      </c>
      <c r="N638">
        <v>0</v>
      </c>
      <c r="O638">
        <v>0.93491311772680097</v>
      </c>
      <c r="P638">
        <v>4.9837150754388201E-2</v>
      </c>
      <c r="Q638" t="s">
        <v>45</v>
      </c>
    </row>
    <row r="639" spans="1:17" ht="16" x14ac:dyDescent="0.2">
      <c r="A639">
        <v>43</v>
      </c>
      <c r="B639" t="s">
        <v>44</v>
      </c>
      <c r="C639" s="12" t="s">
        <v>43</v>
      </c>
      <c r="F639">
        <v>95.5</v>
      </c>
      <c r="H639" s="7">
        <v>3</v>
      </c>
      <c r="I639" t="s">
        <v>5</v>
      </c>
      <c r="J639">
        <v>0.5</v>
      </c>
      <c r="K639">
        <v>43.34</v>
      </c>
      <c r="L639">
        <v>24.3</v>
      </c>
      <c r="M639">
        <v>72.8</v>
      </c>
      <c r="N639">
        <v>0</v>
      </c>
      <c r="O639">
        <v>2.9862854527209</v>
      </c>
      <c r="P639">
        <v>7.6931744159433699E-2</v>
      </c>
      <c r="Q639" t="s">
        <v>45</v>
      </c>
    </row>
    <row r="640" spans="1:17" ht="16" x14ac:dyDescent="0.2">
      <c r="A640">
        <v>43</v>
      </c>
      <c r="B640" t="s">
        <v>44</v>
      </c>
      <c r="C640" s="12" t="s">
        <v>43</v>
      </c>
      <c r="F640">
        <v>95.5</v>
      </c>
      <c r="H640" s="7">
        <v>3</v>
      </c>
      <c r="I640" t="s">
        <v>5</v>
      </c>
      <c r="J640">
        <v>0.5</v>
      </c>
      <c r="K640">
        <v>43.34</v>
      </c>
      <c r="L640">
        <v>24.3</v>
      </c>
      <c r="M640">
        <v>72.8</v>
      </c>
      <c r="N640">
        <v>0</v>
      </c>
      <c r="O640">
        <v>7.0267776975757403</v>
      </c>
      <c r="P640">
        <v>0.12885688632242301</v>
      </c>
      <c r="Q640" t="s">
        <v>45</v>
      </c>
    </row>
    <row r="641" spans="1:17" ht="16" x14ac:dyDescent="0.2">
      <c r="A641">
        <v>43</v>
      </c>
      <c r="B641" t="s">
        <v>44</v>
      </c>
      <c r="C641" s="12" t="s">
        <v>43</v>
      </c>
      <c r="F641">
        <v>95.5</v>
      </c>
      <c r="H641" s="7">
        <v>3</v>
      </c>
      <c r="I641" t="s">
        <v>5</v>
      </c>
      <c r="J641">
        <v>0.5</v>
      </c>
      <c r="K641">
        <v>43.34</v>
      </c>
      <c r="L641">
        <v>24.3</v>
      </c>
      <c r="M641">
        <v>72.8</v>
      </c>
      <c r="N641">
        <v>0</v>
      </c>
      <c r="O641">
        <v>10.0103871410714</v>
      </c>
      <c r="P641">
        <v>0.16496892660340401</v>
      </c>
      <c r="Q641" t="s">
        <v>45</v>
      </c>
    </row>
    <row r="642" spans="1:17" ht="16" x14ac:dyDescent="0.2">
      <c r="A642">
        <v>43</v>
      </c>
      <c r="B642" t="s">
        <v>44</v>
      </c>
      <c r="C642" s="12" t="s">
        <v>43</v>
      </c>
      <c r="F642">
        <v>95.5</v>
      </c>
      <c r="H642" s="7">
        <v>3</v>
      </c>
      <c r="I642" t="s">
        <v>5</v>
      </c>
      <c r="J642">
        <v>0.5</v>
      </c>
      <c r="K642">
        <v>43.34</v>
      </c>
      <c r="L642">
        <v>24.3</v>
      </c>
      <c r="M642">
        <v>72.8</v>
      </c>
      <c r="N642">
        <v>0</v>
      </c>
      <c r="O642">
        <v>14.058766571011001</v>
      </c>
      <c r="P642">
        <v>0.34387774863118598</v>
      </c>
      <c r="Q642" t="s">
        <v>45</v>
      </c>
    </row>
    <row r="643" spans="1:17" ht="16" x14ac:dyDescent="0.2">
      <c r="A643">
        <v>43</v>
      </c>
      <c r="B643" t="s">
        <v>44</v>
      </c>
      <c r="C643" s="12" t="s">
        <v>43</v>
      </c>
      <c r="F643">
        <v>95.5</v>
      </c>
      <c r="H643" s="7">
        <v>3</v>
      </c>
      <c r="I643" t="s">
        <v>5</v>
      </c>
      <c r="J643">
        <v>0.5</v>
      </c>
      <c r="K643">
        <v>43.34</v>
      </c>
      <c r="L643">
        <v>24.3</v>
      </c>
      <c r="M643">
        <v>72.8</v>
      </c>
      <c r="N643">
        <v>0</v>
      </c>
      <c r="O643">
        <v>17.1039242266861</v>
      </c>
      <c r="P643">
        <v>0.37091600499991201</v>
      </c>
      <c r="Q643" t="s">
        <v>45</v>
      </c>
    </row>
    <row r="644" spans="1:17" ht="16" x14ac:dyDescent="0.2">
      <c r="A644">
        <v>43</v>
      </c>
      <c r="B644" t="s">
        <v>44</v>
      </c>
      <c r="C644" s="12" t="s">
        <v>43</v>
      </c>
      <c r="F644">
        <v>95.5</v>
      </c>
      <c r="H644" s="7">
        <v>3</v>
      </c>
      <c r="I644" t="s">
        <v>5</v>
      </c>
      <c r="J644">
        <v>0.5</v>
      </c>
      <c r="K644">
        <v>43.34</v>
      </c>
      <c r="L644">
        <v>24.3</v>
      </c>
      <c r="M644">
        <v>72.8</v>
      </c>
      <c r="N644">
        <v>0</v>
      </c>
      <c r="O644">
        <v>21.020756676819001</v>
      </c>
      <c r="P644">
        <v>0.43191845213992702</v>
      </c>
      <c r="Q644" t="s">
        <v>45</v>
      </c>
    </row>
    <row r="645" spans="1:17" ht="16" x14ac:dyDescent="0.2">
      <c r="A645">
        <v>43</v>
      </c>
      <c r="B645" t="s">
        <v>44</v>
      </c>
      <c r="C645" s="12" t="s">
        <v>43</v>
      </c>
      <c r="F645">
        <v>95.5</v>
      </c>
      <c r="H645" s="7">
        <v>3</v>
      </c>
      <c r="I645" t="s">
        <v>5</v>
      </c>
      <c r="J645">
        <v>0.5</v>
      </c>
      <c r="K645">
        <v>43.34</v>
      </c>
      <c r="L645">
        <v>24.3</v>
      </c>
      <c r="M645">
        <v>72.8</v>
      </c>
      <c r="N645">
        <v>0</v>
      </c>
      <c r="O645">
        <v>24.076759211985699</v>
      </c>
      <c r="P645">
        <v>0.63355926832274001</v>
      </c>
      <c r="Q645" t="s">
        <v>45</v>
      </c>
    </row>
    <row r="646" spans="1:17" ht="16" x14ac:dyDescent="0.2">
      <c r="A646">
        <v>43</v>
      </c>
      <c r="B646" t="s">
        <v>44</v>
      </c>
      <c r="C646" s="12" t="s">
        <v>43</v>
      </c>
      <c r="F646">
        <v>95.5</v>
      </c>
      <c r="H646" s="7">
        <v>3</v>
      </c>
      <c r="I646" t="s">
        <v>5</v>
      </c>
      <c r="J646">
        <v>0.5</v>
      </c>
      <c r="K646">
        <v>43.34</v>
      </c>
      <c r="L646">
        <v>24.3</v>
      </c>
      <c r="M646">
        <v>72.8</v>
      </c>
      <c r="N646">
        <v>0</v>
      </c>
      <c r="O646">
        <v>28.064998855653901</v>
      </c>
      <c r="P646">
        <v>0.84421753138148903</v>
      </c>
      <c r="Q646" t="s">
        <v>45</v>
      </c>
    </row>
    <row r="647" spans="1:17" ht="16" x14ac:dyDescent="0.2">
      <c r="A647">
        <v>43</v>
      </c>
      <c r="B647" t="s">
        <v>44</v>
      </c>
      <c r="C647" s="12" t="s">
        <v>43</v>
      </c>
      <c r="F647">
        <v>95.5</v>
      </c>
      <c r="H647" s="7">
        <v>3</v>
      </c>
      <c r="I647" t="s">
        <v>5</v>
      </c>
      <c r="J647">
        <v>0.5</v>
      </c>
      <c r="K647">
        <v>43.34</v>
      </c>
      <c r="L647">
        <v>24.3</v>
      </c>
      <c r="M647">
        <v>72.8</v>
      </c>
      <c r="N647">
        <v>0</v>
      </c>
      <c r="O647">
        <v>32.046759740145397</v>
      </c>
      <c r="P647">
        <v>0.95056777169415996</v>
      </c>
      <c r="Q647" t="s">
        <v>45</v>
      </c>
    </row>
    <row r="648" spans="1:17" ht="16" x14ac:dyDescent="0.2">
      <c r="A648">
        <v>43</v>
      </c>
      <c r="B648" t="s">
        <v>44</v>
      </c>
      <c r="C648" s="12" t="s">
        <v>43</v>
      </c>
      <c r="F648">
        <v>95.5</v>
      </c>
      <c r="H648" s="7">
        <v>3</v>
      </c>
      <c r="I648" t="s">
        <v>5</v>
      </c>
      <c r="J648">
        <v>0.5</v>
      </c>
      <c r="K648">
        <v>43.34</v>
      </c>
      <c r="L648">
        <v>24.3</v>
      </c>
      <c r="M648">
        <v>72.8</v>
      </c>
      <c r="N648">
        <v>0</v>
      </c>
      <c r="O648">
        <v>35.155437404270998</v>
      </c>
      <c r="P648">
        <v>1.0002781641168199</v>
      </c>
      <c r="Q648" t="s">
        <v>45</v>
      </c>
    </row>
    <row r="649" spans="1:17" ht="16" x14ac:dyDescent="0.2">
      <c r="A649">
        <v>43</v>
      </c>
      <c r="B649" t="s">
        <v>44</v>
      </c>
      <c r="C649" s="12" t="s">
        <v>43</v>
      </c>
      <c r="F649">
        <v>95.5</v>
      </c>
      <c r="H649" s="7">
        <v>3</v>
      </c>
      <c r="I649" t="s">
        <v>5</v>
      </c>
      <c r="J649">
        <v>0.5</v>
      </c>
      <c r="K649">
        <v>43.34</v>
      </c>
      <c r="L649">
        <v>24.3</v>
      </c>
      <c r="M649">
        <v>72.8</v>
      </c>
      <c r="N649">
        <v>0</v>
      </c>
      <c r="O649">
        <v>40.124786535448301</v>
      </c>
      <c r="P649">
        <v>1.0067991760708399</v>
      </c>
      <c r="Q649" t="s">
        <v>45</v>
      </c>
    </row>
    <row r="650" spans="1:17" ht="16" x14ac:dyDescent="0.2">
      <c r="A650">
        <v>44</v>
      </c>
      <c r="B650" t="s">
        <v>44</v>
      </c>
      <c r="C650" s="12" t="s">
        <v>43</v>
      </c>
      <c r="F650">
        <f>(76+115)/2</f>
        <v>95.5</v>
      </c>
      <c r="H650" s="7">
        <v>3</v>
      </c>
      <c r="I650" t="s">
        <v>5</v>
      </c>
      <c r="J650">
        <f>37.5/75</f>
        <v>0.5</v>
      </c>
      <c r="K650">
        <v>57.49</v>
      </c>
      <c r="L650">
        <v>23.9</v>
      </c>
      <c r="M650">
        <v>73.400000000000006</v>
      </c>
      <c r="N650">
        <v>0</v>
      </c>
      <c r="O650">
        <v>0</v>
      </c>
      <c r="P650">
        <v>0</v>
      </c>
      <c r="Q650" t="s">
        <v>45</v>
      </c>
    </row>
    <row r="651" spans="1:17" ht="16" x14ac:dyDescent="0.2">
      <c r="A651">
        <v>44</v>
      </c>
      <c r="B651" t="s">
        <v>44</v>
      </c>
      <c r="C651" s="12" t="s">
        <v>43</v>
      </c>
      <c r="F651">
        <v>95.5</v>
      </c>
      <c r="H651" s="7">
        <v>3</v>
      </c>
      <c r="I651" t="s">
        <v>5</v>
      </c>
      <c r="J651">
        <v>0.5</v>
      </c>
      <c r="K651">
        <v>57.49</v>
      </c>
      <c r="L651">
        <v>23.9</v>
      </c>
      <c r="M651">
        <v>73.400000000000006</v>
      </c>
      <c r="N651">
        <v>0</v>
      </c>
      <c r="O651">
        <v>0.93265963627400905</v>
      </c>
      <c r="P651">
        <v>1.3556099364447899E-2</v>
      </c>
      <c r="Q651" t="s">
        <v>45</v>
      </c>
    </row>
    <row r="652" spans="1:17" ht="16" x14ac:dyDescent="0.2">
      <c r="A652">
        <v>44</v>
      </c>
      <c r="B652" t="s">
        <v>44</v>
      </c>
      <c r="C652" s="12" t="s">
        <v>43</v>
      </c>
      <c r="F652">
        <v>95.5</v>
      </c>
      <c r="H652" s="7">
        <v>3</v>
      </c>
      <c r="I652" t="s">
        <v>5</v>
      </c>
      <c r="J652">
        <v>0.5</v>
      </c>
      <c r="K652">
        <v>57.49</v>
      </c>
      <c r="L652">
        <v>23.9</v>
      </c>
      <c r="M652">
        <v>73.400000000000006</v>
      </c>
      <c r="N652">
        <v>0</v>
      </c>
      <c r="O652">
        <v>3.0448759704934698</v>
      </c>
      <c r="P652">
        <v>2.0239080297882201E-2</v>
      </c>
      <c r="Q652" t="s">
        <v>45</v>
      </c>
    </row>
    <row r="653" spans="1:17" ht="16" x14ac:dyDescent="0.2">
      <c r="A653">
        <v>44</v>
      </c>
      <c r="B653" t="s">
        <v>44</v>
      </c>
      <c r="C653" s="12" t="s">
        <v>43</v>
      </c>
      <c r="F653">
        <v>95.5</v>
      </c>
      <c r="H653" s="7">
        <v>3</v>
      </c>
      <c r="I653" t="s">
        <v>5</v>
      </c>
      <c r="J653">
        <v>0.5</v>
      </c>
      <c r="K653">
        <v>57.49</v>
      </c>
      <c r="L653">
        <v>23.9</v>
      </c>
      <c r="M653">
        <v>73.400000000000006</v>
      </c>
      <c r="N653">
        <v>0</v>
      </c>
      <c r="O653">
        <v>7.0214256791253602</v>
      </c>
      <c r="P653">
        <v>4.2689389271315603E-2</v>
      </c>
      <c r="Q653" t="s">
        <v>45</v>
      </c>
    </row>
    <row r="654" spans="1:17" ht="16" x14ac:dyDescent="0.2">
      <c r="A654">
        <v>44</v>
      </c>
      <c r="B654" t="s">
        <v>44</v>
      </c>
      <c r="C654" s="12" t="s">
        <v>43</v>
      </c>
      <c r="F654">
        <v>95.5</v>
      </c>
      <c r="H654" s="7">
        <v>3</v>
      </c>
      <c r="I654" t="s">
        <v>5</v>
      </c>
      <c r="J654">
        <v>0.5</v>
      </c>
      <c r="K654">
        <v>57.49</v>
      </c>
      <c r="L654">
        <v>23.9</v>
      </c>
      <c r="M654">
        <v>73.400000000000006</v>
      </c>
      <c r="N654">
        <v>0</v>
      </c>
      <c r="O654">
        <v>10.0051759652118</v>
      </c>
      <c r="P654">
        <v>8.1068995264167804E-2</v>
      </c>
      <c r="Q654" t="s">
        <v>45</v>
      </c>
    </row>
    <row r="655" spans="1:17" ht="16" x14ac:dyDescent="0.2">
      <c r="A655">
        <v>44</v>
      </c>
      <c r="B655" t="s">
        <v>44</v>
      </c>
      <c r="C655" s="12" t="s">
        <v>43</v>
      </c>
      <c r="F655">
        <v>95.5</v>
      </c>
      <c r="H655" s="7">
        <v>3</v>
      </c>
      <c r="I655" t="s">
        <v>5</v>
      </c>
      <c r="J655">
        <v>0.5</v>
      </c>
      <c r="K655">
        <v>57.49</v>
      </c>
      <c r="L655">
        <v>23.9</v>
      </c>
      <c r="M655">
        <v>73.400000000000006</v>
      </c>
      <c r="N655">
        <v>0</v>
      </c>
      <c r="O655">
        <v>14.047076635974699</v>
      </c>
      <c r="P655">
        <v>0.15566979454586999</v>
      </c>
      <c r="Q655" t="s">
        <v>45</v>
      </c>
    </row>
    <row r="656" spans="1:17" ht="16" x14ac:dyDescent="0.2">
      <c r="A656">
        <v>44</v>
      </c>
      <c r="B656" t="s">
        <v>44</v>
      </c>
      <c r="C656" s="12" t="s">
        <v>43</v>
      </c>
      <c r="F656">
        <v>95.5</v>
      </c>
      <c r="H656" s="7">
        <v>3</v>
      </c>
      <c r="I656" t="s">
        <v>5</v>
      </c>
      <c r="J656">
        <v>0.5</v>
      </c>
      <c r="K656">
        <v>57.49</v>
      </c>
      <c r="L656">
        <v>23.9</v>
      </c>
      <c r="M656">
        <v>73.400000000000006</v>
      </c>
      <c r="N656">
        <v>0</v>
      </c>
      <c r="O656">
        <v>17.0305452368796</v>
      </c>
      <c r="P656">
        <v>0.18951426911498001</v>
      </c>
      <c r="Q656" t="s">
        <v>45</v>
      </c>
    </row>
    <row r="657" spans="1:17" ht="16" x14ac:dyDescent="0.2">
      <c r="A657">
        <v>44</v>
      </c>
      <c r="B657" t="s">
        <v>44</v>
      </c>
      <c r="C657" s="12" t="s">
        <v>43</v>
      </c>
      <c r="F657">
        <v>95.5</v>
      </c>
      <c r="H657" s="7">
        <v>3</v>
      </c>
      <c r="I657" t="s">
        <v>5</v>
      </c>
      <c r="J657">
        <v>0.5</v>
      </c>
      <c r="K657">
        <v>57.49</v>
      </c>
      <c r="L657">
        <v>23.9</v>
      </c>
      <c r="M657">
        <v>73.400000000000006</v>
      </c>
      <c r="N657">
        <v>0</v>
      </c>
      <c r="O657">
        <v>21.071319166915998</v>
      </c>
      <c r="P657">
        <v>0.24597454270171301</v>
      </c>
      <c r="Q657" t="s">
        <v>45</v>
      </c>
    </row>
    <row r="658" spans="1:17" ht="16" x14ac:dyDescent="0.2">
      <c r="A658">
        <v>44</v>
      </c>
      <c r="B658" t="s">
        <v>44</v>
      </c>
      <c r="C658" s="12" t="s">
        <v>43</v>
      </c>
      <c r="F658">
        <v>95.5</v>
      </c>
      <c r="H658" s="7">
        <v>3</v>
      </c>
      <c r="I658" t="s">
        <v>5</v>
      </c>
      <c r="J658">
        <v>0.5</v>
      </c>
      <c r="K658">
        <v>57.49</v>
      </c>
      <c r="L658">
        <v>23.9</v>
      </c>
      <c r="M658">
        <v>73.400000000000006</v>
      </c>
      <c r="N658">
        <v>0</v>
      </c>
      <c r="O658">
        <v>23.936057463777001</v>
      </c>
      <c r="P658">
        <v>0.368261122163342</v>
      </c>
      <c r="Q658" t="s">
        <v>45</v>
      </c>
    </row>
    <row r="659" spans="1:17" ht="16" x14ac:dyDescent="0.2">
      <c r="A659">
        <v>44</v>
      </c>
      <c r="B659" t="s">
        <v>44</v>
      </c>
      <c r="C659" s="12" t="s">
        <v>43</v>
      </c>
      <c r="F659">
        <v>95.5</v>
      </c>
      <c r="H659" s="7">
        <v>3</v>
      </c>
      <c r="I659" t="s">
        <v>5</v>
      </c>
      <c r="J659">
        <v>0.5</v>
      </c>
      <c r="K659">
        <v>57.49</v>
      </c>
      <c r="L659">
        <v>23.9</v>
      </c>
      <c r="M659">
        <v>73.400000000000006</v>
      </c>
      <c r="N659">
        <v>0</v>
      </c>
      <c r="O659">
        <v>28.052745550254301</v>
      </c>
      <c r="P659">
        <v>0.64693931444868902</v>
      </c>
      <c r="Q659" t="s">
        <v>45</v>
      </c>
    </row>
    <row r="660" spans="1:17" ht="16" x14ac:dyDescent="0.2">
      <c r="A660">
        <v>44</v>
      </c>
      <c r="B660" t="s">
        <v>44</v>
      </c>
      <c r="C660" s="12" t="s">
        <v>43</v>
      </c>
      <c r="F660">
        <v>95.5</v>
      </c>
      <c r="H660" s="7">
        <v>3</v>
      </c>
      <c r="I660" t="s">
        <v>5</v>
      </c>
      <c r="J660">
        <v>0.5</v>
      </c>
      <c r="K660">
        <v>57.49</v>
      </c>
      <c r="L660">
        <v>23.9</v>
      </c>
      <c r="M660">
        <v>73.400000000000006</v>
      </c>
      <c r="N660">
        <v>0</v>
      </c>
      <c r="O660">
        <v>32.106617841235099</v>
      </c>
      <c r="P660">
        <v>0.91428319923945001</v>
      </c>
      <c r="Q660" t="s">
        <v>45</v>
      </c>
    </row>
    <row r="661" spans="1:17" ht="16" x14ac:dyDescent="0.2">
      <c r="A661">
        <v>44</v>
      </c>
      <c r="B661" t="s">
        <v>44</v>
      </c>
      <c r="C661" s="12" t="s">
        <v>43</v>
      </c>
      <c r="F661">
        <v>95.5</v>
      </c>
      <c r="H661" s="7">
        <v>3</v>
      </c>
      <c r="I661" t="s">
        <v>5</v>
      </c>
      <c r="J661">
        <v>0.5</v>
      </c>
      <c r="K661">
        <v>57.49</v>
      </c>
      <c r="L661">
        <v>23.9</v>
      </c>
      <c r="M661">
        <v>73.400000000000006</v>
      </c>
      <c r="N661">
        <v>0</v>
      </c>
      <c r="O661">
        <v>35.092762451365203</v>
      </c>
      <c r="P661">
        <v>0.99121142233411397</v>
      </c>
      <c r="Q661" t="s">
        <v>45</v>
      </c>
    </row>
    <row r="662" spans="1:17" ht="16" x14ac:dyDescent="0.2">
      <c r="A662">
        <v>44</v>
      </c>
      <c r="B662" t="s">
        <v>44</v>
      </c>
      <c r="C662" s="12" t="s">
        <v>43</v>
      </c>
      <c r="F662">
        <v>95.5</v>
      </c>
      <c r="H662" s="7">
        <v>3</v>
      </c>
      <c r="I662" t="s">
        <v>5</v>
      </c>
      <c r="J662">
        <v>0.5</v>
      </c>
      <c r="K662">
        <v>57.49</v>
      </c>
      <c r="L662">
        <v>23.9</v>
      </c>
      <c r="M662">
        <v>73.400000000000006</v>
      </c>
      <c r="N662">
        <v>0</v>
      </c>
      <c r="O662">
        <v>40.187038960581603</v>
      </c>
      <c r="P662">
        <v>1.00906322071794</v>
      </c>
      <c r="Q662" t="s">
        <v>45</v>
      </c>
    </row>
    <row r="663" spans="1:17" ht="16" x14ac:dyDescent="0.2">
      <c r="A663">
        <v>45</v>
      </c>
      <c r="B663" t="s">
        <v>47</v>
      </c>
      <c r="C663" t="s">
        <v>46</v>
      </c>
      <c r="D663">
        <f>(24+38)/2</f>
        <v>31</v>
      </c>
      <c r="H663" s="7">
        <v>1</v>
      </c>
      <c r="I663" t="s">
        <v>5</v>
      </c>
      <c r="J663">
        <f>60/600</f>
        <v>0.1</v>
      </c>
      <c r="K663">
        <v>2.87</v>
      </c>
      <c r="L663">
        <f>M663*(60/(60+600))</f>
        <v>7.7154545454545458</v>
      </c>
      <c r="M663">
        <v>84.87</v>
      </c>
      <c r="N663">
        <v>0.15</v>
      </c>
      <c r="O663">
        <v>0</v>
      </c>
      <c r="P663">
        <v>0</v>
      </c>
      <c r="Q663" t="s">
        <v>48</v>
      </c>
    </row>
    <row r="664" spans="1:17" ht="16" x14ac:dyDescent="0.2">
      <c r="A664">
        <v>45</v>
      </c>
      <c r="B664" t="s">
        <v>47</v>
      </c>
      <c r="C664" t="s">
        <v>46</v>
      </c>
      <c r="D664">
        <v>31</v>
      </c>
      <c r="H664" s="7">
        <v>1</v>
      </c>
      <c r="I664" t="s">
        <v>5</v>
      </c>
      <c r="J664">
        <v>0.1</v>
      </c>
      <c r="K664">
        <v>2.87</v>
      </c>
      <c r="L664">
        <v>7.7154545454545458</v>
      </c>
      <c r="M664">
        <v>84.87</v>
      </c>
      <c r="N664">
        <v>0.15</v>
      </c>
      <c r="O664">
        <v>0.106779661016949</v>
      </c>
      <c r="P664">
        <v>9.1610169491525395E-2</v>
      </c>
      <c r="Q664" t="s">
        <v>48</v>
      </c>
    </row>
    <row r="665" spans="1:17" ht="16" x14ac:dyDescent="0.2">
      <c r="A665">
        <v>45</v>
      </c>
      <c r="B665" t="s">
        <v>47</v>
      </c>
      <c r="C665" t="s">
        <v>46</v>
      </c>
      <c r="D665">
        <v>31</v>
      </c>
      <c r="H665" s="7">
        <v>1</v>
      </c>
      <c r="I665" t="s">
        <v>5</v>
      </c>
      <c r="J665">
        <v>0.1</v>
      </c>
      <c r="K665">
        <v>2.87</v>
      </c>
      <c r="L665">
        <v>7.7154545454545458</v>
      </c>
      <c r="M665">
        <v>84.87</v>
      </c>
      <c r="N665">
        <v>0.15</v>
      </c>
      <c r="O665">
        <v>0.177966101694915</v>
      </c>
      <c r="P665">
        <v>0.179067796610169</v>
      </c>
      <c r="Q665" t="s">
        <v>48</v>
      </c>
    </row>
    <row r="666" spans="1:17" ht="16" x14ac:dyDescent="0.2">
      <c r="A666">
        <v>45</v>
      </c>
      <c r="B666" t="s">
        <v>47</v>
      </c>
      <c r="C666" t="s">
        <v>46</v>
      </c>
      <c r="D666">
        <v>31</v>
      </c>
      <c r="H666" s="7">
        <v>1</v>
      </c>
      <c r="I666" t="s">
        <v>5</v>
      </c>
      <c r="J666">
        <v>0.1</v>
      </c>
      <c r="K666">
        <v>2.87</v>
      </c>
      <c r="L666">
        <v>7.7154545454545458</v>
      </c>
      <c r="M666">
        <v>84.87</v>
      </c>
      <c r="N666">
        <v>0.15</v>
      </c>
      <c r="O666">
        <v>0.51016949152542301</v>
      </c>
      <c r="P666">
        <v>0.27678672316384101</v>
      </c>
      <c r="Q666" t="s">
        <v>48</v>
      </c>
    </row>
    <row r="667" spans="1:17" ht="16" x14ac:dyDescent="0.2">
      <c r="A667">
        <v>45</v>
      </c>
      <c r="B667" t="s">
        <v>47</v>
      </c>
      <c r="C667" t="s">
        <v>46</v>
      </c>
      <c r="D667">
        <v>31</v>
      </c>
      <c r="H667" s="7">
        <v>1</v>
      </c>
      <c r="I667" t="s">
        <v>5</v>
      </c>
      <c r="J667">
        <v>0.1</v>
      </c>
      <c r="K667">
        <v>2.87</v>
      </c>
      <c r="L667">
        <v>7.7154545454545458</v>
      </c>
      <c r="M667">
        <v>84.87</v>
      </c>
      <c r="N667">
        <v>0.15</v>
      </c>
      <c r="O667">
        <v>1.00847457627118</v>
      </c>
      <c r="P667">
        <v>0.38274011299435001</v>
      </c>
      <c r="Q667" t="s">
        <v>48</v>
      </c>
    </row>
    <row r="668" spans="1:17" ht="16" x14ac:dyDescent="0.2">
      <c r="A668">
        <v>45</v>
      </c>
      <c r="B668" t="s">
        <v>47</v>
      </c>
      <c r="C668" t="s">
        <v>46</v>
      </c>
      <c r="D668">
        <v>31</v>
      </c>
      <c r="H668" s="7">
        <v>1</v>
      </c>
      <c r="I668" t="s">
        <v>5</v>
      </c>
      <c r="J668">
        <v>0.1</v>
      </c>
      <c r="K668">
        <v>2.87</v>
      </c>
      <c r="L668">
        <v>7.7154545454545458</v>
      </c>
      <c r="M668">
        <v>84.87</v>
      </c>
      <c r="N668">
        <v>0.15</v>
      </c>
      <c r="O668">
        <v>2.0169491525423702</v>
      </c>
      <c r="P668">
        <v>0.53005649717514103</v>
      </c>
      <c r="Q668" t="s">
        <v>48</v>
      </c>
    </row>
    <row r="669" spans="1:17" ht="16" x14ac:dyDescent="0.2">
      <c r="A669">
        <v>45</v>
      </c>
      <c r="B669" t="s">
        <v>47</v>
      </c>
      <c r="C669" t="s">
        <v>46</v>
      </c>
      <c r="D669">
        <v>31</v>
      </c>
      <c r="H669" s="7">
        <v>1</v>
      </c>
      <c r="I669" t="s">
        <v>5</v>
      </c>
      <c r="J669">
        <v>0.1</v>
      </c>
      <c r="K669">
        <v>2.87</v>
      </c>
      <c r="L669">
        <v>7.7154545454545458</v>
      </c>
      <c r="M669">
        <v>84.87</v>
      </c>
      <c r="N669">
        <v>0.15</v>
      </c>
      <c r="O669">
        <v>3.0135593220338901</v>
      </c>
      <c r="P669">
        <v>0.64821327683615804</v>
      </c>
      <c r="Q669" t="s">
        <v>48</v>
      </c>
    </row>
    <row r="670" spans="1:17" ht="16" x14ac:dyDescent="0.2">
      <c r="A670">
        <v>45</v>
      </c>
      <c r="B670" t="s">
        <v>47</v>
      </c>
      <c r="C670" t="s">
        <v>46</v>
      </c>
      <c r="D670">
        <v>31</v>
      </c>
      <c r="H670" s="7">
        <v>1</v>
      </c>
      <c r="I670" t="s">
        <v>5</v>
      </c>
      <c r="J670">
        <v>0.1</v>
      </c>
      <c r="K670">
        <v>2.87</v>
      </c>
      <c r="L670">
        <v>7.7154545454545458</v>
      </c>
      <c r="M670">
        <v>84.87</v>
      </c>
      <c r="N670">
        <v>0.15</v>
      </c>
      <c r="O670">
        <v>4.0101694915254198</v>
      </c>
      <c r="P670">
        <v>0.75178672316384099</v>
      </c>
      <c r="Q670" t="s">
        <v>48</v>
      </c>
    </row>
    <row r="671" spans="1:17" ht="16" x14ac:dyDescent="0.2">
      <c r="A671">
        <v>45</v>
      </c>
      <c r="B671" t="s">
        <v>47</v>
      </c>
      <c r="C671" t="s">
        <v>46</v>
      </c>
      <c r="D671">
        <v>31</v>
      </c>
      <c r="H671" s="7">
        <v>1</v>
      </c>
      <c r="I671" t="s">
        <v>5</v>
      </c>
      <c r="J671">
        <v>0.1</v>
      </c>
      <c r="K671">
        <v>2.87</v>
      </c>
      <c r="L671">
        <v>7.7154545454545458</v>
      </c>
      <c r="M671">
        <v>84.87</v>
      </c>
      <c r="N671">
        <v>0.15</v>
      </c>
      <c r="O671">
        <v>5.0186440677966004</v>
      </c>
      <c r="P671">
        <v>0.81993644067796601</v>
      </c>
      <c r="Q671" t="s">
        <v>48</v>
      </c>
    </row>
    <row r="672" spans="1:17" ht="16" x14ac:dyDescent="0.2">
      <c r="A672">
        <v>45</v>
      </c>
      <c r="B672" t="s">
        <v>47</v>
      </c>
      <c r="C672" t="s">
        <v>46</v>
      </c>
      <c r="D672">
        <v>31</v>
      </c>
      <c r="H672" s="7">
        <v>1</v>
      </c>
      <c r="I672" t="s">
        <v>5</v>
      </c>
      <c r="J672">
        <v>0.1</v>
      </c>
      <c r="K672">
        <v>2.87</v>
      </c>
      <c r="L672">
        <v>7.7154545454545458</v>
      </c>
      <c r="M672">
        <v>84.87</v>
      </c>
      <c r="N672">
        <v>0.15</v>
      </c>
      <c r="O672">
        <v>6.0152542372881301</v>
      </c>
      <c r="P672">
        <v>0.86517655367231605</v>
      </c>
      <c r="Q672" t="s">
        <v>48</v>
      </c>
    </row>
    <row r="673" spans="1:17" ht="16" x14ac:dyDescent="0.2">
      <c r="A673">
        <v>45</v>
      </c>
      <c r="B673" t="s">
        <v>47</v>
      </c>
      <c r="C673" t="s">
        <v>46</v>
      </c>
      <c r="D673">
        <v>31</v>
      </c>
      <c r="H673" s="7">
        <v>1</v>
      </c>
      <c r="I673" t="s">
        <v>5</v>
      </c>
      <c r="J673">
        <v>0.1</v>
      </c>
      <c r="K673">
        <v>2.87</v>
      </c>
      <c r="L673">
        <v>7.7154545454545458</v>
      </c>
      <c r="M673">
        <v>84.87</v>
      </c>
      <c r="N673">
        <v>0.15</v>
      </c>
      <c r="O673">
        <v>7.0355932203389804</v>
      </c>
      <c r="P673">
        <v>0.89373587570621404</v>
      </c>
      <c r="Q673" t="s">
        <v>48</v>
      </c>
    </row>
    <row r="674" spans="1:17" ht="16" x14ac:dyDescent="0.2">
      <c r="A674">
        <v>46</v>
      </c>
      <c r="B674" t="s">
        <v>50</v>
      </c>
      <c r="C674" t="s">
        <v>49</v>
      </c>
      <c r="D674">
        <v>5.0999999999999996</v>
      </c>
      <c r="H674" s="7">
        <v>1</v>
      </c>
      <c r="I674" t="s">
        <v>5</v>
      </c>
      <c r="J674">
        <f>50/250</f>
        <v>0.2</v>
      </c>
      <c r="K674">
        <v>13.8</v>
      </c>
      <c r="L674">
        <v>7.6</v>
      </c>
      <c r="M674">
        <f>L674/(50/(50+250))</f>
        <v>45.6</v>
      </c>
      <c r="N674">
        <v>0</v>
      </c>
      <c r="O674">
        <v>0</v>
      </c>
      <c r="P674">
        <v>0</v>
      </c>
      <c r="Q674" t="s">
        <v>51</v>
      </c>
    </row>
    <row r="675" spans="1:17" ht="16" x14ac:dyDescent="0.2">
      <c r="A675">
        <v>46</v>
      </c>
      <c r="B675" t="s">
        <v>50</v>
      </c>
      <c r="C675" t="s">
        <v>49</v>
      </c>
      <c r="D675">
        <v>5.0999999999999996</v>
      </c>
      <c r="H675" s="7">
        <v>1</v>
      </c>
      <c r="I675" t="s">
        <v>5</v>
      </c>
      <c r="J675">
        <v>0.2</v>
      </c>
      <c r="K675">
        <v>13.8</v>
      </c>
      <c r="L675">
        <v>7.6</v>
      </c>
      <c r="M675">
        <v>45.6</v>
      </c>
      <c r="N675">
        <v>0</v>
      </c>
      <c r="O675">
        <v>0.197044334975369</v>
      </c>
      <c r="P675">
        <v>3.2178217821782401E-2</v>
      </c>
      <c r="Q675" t="s">
        <v>51</v>
      </c>
    </row>
    <row r="676" spans="1:17" ht="16" x14ac:dyDescent="0.2">
      <c r="A676">
        <v>46</v>
      </c>
      <c r="B676" t="s">
        <v>50</v>
      </c>
      <c r="C676" t="s">
        <v>49</v>
      </c>
      <c r="D676">
        <v>5.0999999999999996</v>
      </c>
      <c r="H676" s="7">
        <v>1</v>
      </c>
      <c r="I676" t="s">
        <v>5</v>
      </c>
      <c r="J676">
        <v>0.2</v>
      </c>
      <c r="K676">
        <v>13.8</v>
      </c>
      <c r="L676">
        <v>7.6</v>
      </c>
      <c r="M676">
        <v>45.6</v>
      </c>
      <c r="N676">
        <v>0</v>
      </c>
      <c r="O676">
        <v>0.34482758620689502</v>
      </c>
      <c r="P676">
        <v>7.9207920792079195E-2</v>
      </c>
      <c r="Q676" t="s">
        <v>51</v>
      </c>
    </row>
    <row r="677" spans="1:17" ht="16" x14ac:dyDescent="0.2">
      <c r="A677">
        <v>46</v>
      </c>
      <c r="B677" t="s">
        <v>50</v>
      </c>
      <c r="C677" t="s">
        <v>49</v>
      </c>
      <c r="D677">
        <v>5.0999999999999996</v>
      </c>
      <c r="H677" s="7">
        <v>1</v>
      </c>
      <c r="I677" t="s">
        <v>5</v>
      </c>
      <c r="J677">
        <v>0.2</v>
      </c>
      <c r="K677">
        <v>13.8</v>
      </c>
      <c r="L677">
        <v>7.6</v>
      </c>
      <c r="M677">
        <v>45.6</v>
      </c>
      <c r="N677">
        <v>0</v>
      </c>
      <c r="O677">
        <v>0.98522167487684698</v>
      </c>
      <c r="P677">
        <v>0.13613861386138601</v>
      </c>
      <c r="Q677" t="s">
        <v>51</v>
      </c>
    </row>
    <row r="678" spans="1:17" ht="16" x14ac:dyDescent="0.2">
      <c r="A678">
        <v>46</v>
      </c>
      <c r="B678" t="s">
        <v>50</v>
      </c>
      <c r="C678" t="s">
        <v>49</v>
      </c>
      <c r="D678">
        <v>5.0999999999999996</v>
      </c>
      <c r="H678" s="7">
        <v>1</v>
      </c>
      <c r="I678" t="s">
        <v>5</v>
      </c>
      <c r="J678">
        <v>0.2</v>
      </c>
      <c r="K678">
        <v>13.8</v>
      </c>
      <c r="L678">
        <v>7.6</v>
      </c>
      <c r="M678">
        <v>45.6</v>
      </c>
      <c r="N678">
        <v>0</v>
      </c>
      <c r="O678">
        <v>2.0197044334975298</v>
      </c>
      <c r="P678">
        <v>0.20544554455445499</v>
      </c>
      <c r="Q678" t="s">
        <v>51</v>
      </c>
    </row>
    <row r="679" spans="1:17" ht="16" x14ac:dyDescent="0.2">
      <c r="A679">
        <v>46</v>
      </c>
      <c r="B679" t="s">
        <v>50</v>
      </c>
      <c r="C679" t="s">
        <v>49</v>
      </c>
      <c r="D679">
        <v>5.0999999999999996</v>
      </c>
      <c r="H679" s="7">
        <v>1</v>
      </c>
      <c r="I679" t="s">
        <v>5</v>
      </c>
      <c r="J679">
        <v>0.2</v>
      </c>
      <c r="K679">
        <v>13.8</v>
      </c>
      <c r="L679">
        <v>7.6</v>
      </c>
      <c r="M679">
        <v>45.6</v>
      </c>
      <c r="N679">
        <v>0</v>
      </c>
      <c r="O679">
        <v>3.0049261083743799</v>
      </c>
      <c r="P679">
        <v>0.29702970297029702</v>
      </c>
      <c r="Q679" t="s">
        <v>51</v>
      </c>
    </row>
    <row r="680" spans="1:17" ht="16" x14ac:dyDescent="0.2">
      <c r="A680">
        <v>46</v>
      </c>
      <c r="B680" t="s">
        <v>50</v>
      </c>
      <c r="C680" t="s">
        <v>49</v>
      </c>
      <c r="D680">
        <v>5.0999999999999996</v>
      </c>
      <c r="H680" s="7">
        <v>1</v>
      </c>
      <c r="I680" t="s">
        <v>5</v>
      </c>
      <c r="J680">
        <v>0.2</v>
      </c>
      <c r="K680">
        <v>13.8</v>
      </c>
      <c r="L680">
        <v>7.6</v>
      </c>
      <c r="M680">
        <v>45.6</v>
      </c>
      <c r="N680">
        <v>0</v>
      </c>
      <c r="O680">
        <v>3.99014778325123</v>
      </c>
      <c r="P680">
        <v>0.341584158415841</v>
      </c>
      <c r="Q680" t="s">
        <v>51</v>
      </c>
    </row>
    <row r="681" spans="1:17" ht="16" x14ac:dyDescent="0.2">
      <c r="A681">
        <v>46</v>
      </c>
      <c r="B681" t="s">
        <v>50</v>
      </c>
      <c r="C681" t="s">
        <v>49</v>
      </c>
      <c r="D681">
        <v>5.0999999999999996</v>
      </c>
      <c r="H681" s="7">
        <v>1</v>
      </c>
      <c r="I681" t="s">
        <v>5</v>
      </c>
      <c r="J681">
        <v>0.2</v>
      </c>
      <c r="K681">
        <v>13.8</v>
      </c>
      <c r="L681">
        <v>7.6</v>
      </c>
      <c r="M681">
        <v>45.6</v>
      </c>
      <c r="N681">
        <v>0</v>
      </c>
      <c r="O681">
        <v>5.0246305418719199</v>
      </c>
      <c r="P681">
        <v>0.37871287128712799</v>
      </c>
      <c r="Q681" t="s">
        <v>51</v>
      </c>
    </row>
    <row r="682" spans="1:17" ht="16" x14ac:dyDescent="0.2">
      <c r="A682">
        <v>46</v>
      </c>
      <c r="B682" t="s">
        <v>50</v>
      </c>
      <c r="C682" t="s">
        <v>49</v>
      </c>
      <c r="D682">
        <v>5.0999999999999996</v>
      </c>
      <c r="H682" s="7">
        <v>1</v>
      </c>
      <c r="I682" t="s">
        <v>5</v>
      </c>
      <c r="J682">
        <v>0.2</v>
      </c>
      <c r="K682">
        <v>13.8</v>
      </c>
      <c r="L682">
        <v>7.6</v>
      </c>
      <c r="M682">
        <v>45.6</v>
      </c>
      <c r="N682">
        <v>0</v>
      </c>
      <c r="O682">
        <v>5.9605911330049199</v>
      </c>
      <c r="P682">
        <v>0.41336633663366301</v>
      </c>
      <c r="Q682" t="s">
        <v>51</v>
      </c>
    </row>
    <row r="683" spans="1:17" ht="16" x14ac:dyDescent="0.2">
      <c r="A683">
        <v>46</v>
      </c>
      <c r="B683" t="s">
        <v>50</v>
      </c>
      <c r="C683" t="s">
        <v>49</v>
      </c>
      <c r="D683">
        <v>5.0999999999999996</v>
      </c>
      <c r="H683" s="7">
        <v>1</v>
      </c>
      <c r="I683" t="s">
        <v>5</v>
      </c>
      <c r="J683">
        <v>0.2</v>
      </c>
      <c r="K683">
        <v>13.8</v>
      </c>
      <c r="L683">
        <v>7.6</v>
      </c>
      <c r="M683">
        <v>45.6</v>
      </c>
      <c r="N683">
        <v>0</v>
      </c>
      <c r="O683">
        <v>6.9950738916256103</v>
      </c>
      <c r="P683">
        <v>0.445544554455445</v>
      </c>
      <c r="Q683" t="s">
        <v>51</v>
      </c>
    </row>
    <row r="684" spans="1:17" ht="16" x14ac:dyDescent="0.2">
      <c r="A684">
        <v>46</v>
      </c>
      <c r="B684" t="s">
        <v>50</v>
      </c>
      <c r="C684" t="s">
        <v>49</v>
      </c>
      <c r="D684">
        <v>5.0999999999999996</v>
      </c>
      <c r="H684" s="7">
        <v>1</v>
      </c>
      <c r="I684" t="s">
        <v>5</v>
      </c>
      <c r="J684">
        <v>0.2</v>
      </c>
      <c r="K684">
        <v>13.8</v>
      </c>
      <c r="L684">
        <v>7.6</v>
      </c>
      <c r="M684">
        <v>45.6</v>
      </c>
      <c r="N684">
        <v>0</v>
      </c>
      <c r="O684">
        <v>8.0295566502463007</v>
      </c>
      <c r="P684">
        <v>0.48267326732673199</v>
      </c>
      <c r="Q684" t="s">
        <v>51</v>
      </c>
    </row>
    <row r="685" spans="1:17" ht="16" x14ac:dyDescent="0.2">
      <c r="A685">
        <v>46</v>
      </c>
      <c r="B685" t="s">
        <v>50</v>
      </c>
      <c r="C685" t="s">
        <v>49</v>
      </c>
      <c r="D685">
        <v>5.0999999999999996</v>
      </c>
      <c r="H685" s="7">
        <v>1</v>
      </c>
      <c r="I685" t="s">
        <v>5</v>
      </c>
      <c r="J685">
        <v>0.2</v>
      </c>
      <c r="K685">
        <v>13.8</v>
      </c>
      <c r="L685">
        <v>7.6</v>
      </c>
      <c r="M685">
        <v>45.6</v>
      </c>
      <c r="N685">
        <v>0</v>
      </c>
      <c r="O685">
        <v>10</v>
      </c>
      <c r="P685">
        <v>0.57425742574257399</v>
      </c>
      <c r="Q685" t="s">
        <v>51</v>
      </c>
    </row>
    <row r="686" spans="1:17" ht="16" x14ac:dyDescent="0.2">
      <c r="A686">
        <v>46</v>
      </c>
      <c r="B686" t="s">
        <v>50</v>
      </c>
      <c r="C686" t="s">
        <v>49</v>
      </c>
      <c r="D686">
        <v>5.0999999999999996</v>
      </c>
      <c r="H686" s="7">
        <v>1</v>
      </c>
      <c r="I686" t="s">
        <v>5</v>
      </c>
      <c r="J686">
        <v>0.2</v>
      </c>
      <c r="K686">
        <v>13.8</v>
      </c>
      <c r="L686">
        <v>7.6</v>
      </c>
      <c r="M686">
        <v>45.6</v>
      </c>
      <c r="N686">
        <v>0</v>
      </c>
      <c r="O686">
        <v>11.9704433497536</v>
      </c>
      <c r="P686">
        <v>0.63118811881188097</v>
      </c>
      <c r="Q686" t="s">
        <v>51</v>
      </c>
    </row>
    <row r="687" spans="1:17" ht="16" x14ac:dyDescent="0.2">
      <c r="A687">
        <v>46</v>
      </c>
      <c r="B687" t="s">
        <v>50</v>
      </c>
      <c r="C687" t="s">
        <v>49</v>
      </c>
      <c r="D687">
        <v>5.0999999999999996</v>
      </c>
      <c r="H687" s="7">
        <v>1</v>
      </c>
      <c r="I687" t="s">
        <v>5</v>
      </c>
      <c r="J687">
        <v>0.2</v>
      </c>
      <c r="K687">
        <v>13.8</v>
      </c>
      <c r="L687">
        <v>7.6</v>
      </c>
      <c r="M687">
        <v>45.6</v>
      </c>
      <c r="N687">
        <v>0</v>
      </c>
      <c r="O687">
        <v>14.975369458128</v>
      </c>
      <c r="P687">
        <v>0.68069306930692997</v>
      </c>
      <c r="Q687" t="s">
        <v>51</v>
      </c>
    </row>
    <row r="688" spans="1:17" ht="16" x14ac:dyDescent="0.2">
      <c r="A688">
        <v>46</v>
      </c>
      <c r="B688" t="s">
        <v>50</v>
      </c>
      <c r="C688" t="s">
        <v>49</v>
      </c>
      <c r="D688">
        <v>5.0999999999999996</v>
      </c>
      <c r="H688" s="7">
        <v>1</v>
      </c>
      <c r="I688" t="s">
        <v>5</v>
      </c>
      <c r="J688">
        <v>0.2</v>
      </c>
      <c r="K688">
        <v>13.8</v>
      </c>
      <c r="L688">
        <v>7.6</v>
      </c>
      <c r="M688">
        <v>45.6</v>
      </c>
      <c r="N688">
        <v>0</v>
      </c>
      <c r="O688">
        <v>18.965517241379299</v>
      </c>
      <c r="P688">
        <v>0.71782178217821702</v>
      </c>
      <c r="Q688" t="s">
        <v>51</v>
      </c>
    </row>
    <row r="689" spans="1:17" ht="16" x14ac:dyDescent="0.2">
      <c r="A689">
        <v>46</v>
      </c>
      <c r="B689" t="s">
        <v>50</v>
      </c>
      <c r="C689" t="s">
        <v>49</v>
      </c>
      <c r="D689">
        <v>5.0999999999999996</v>
      </c>
      <c r="H689" s="7">
        <v>1</v>
      </c>
      <c r="I689" t="s">
        <v>5</v>
      </c>
      <c r="J689">
        <v>0.2</v>
      </c>
      <c r="K689">
        <v>13.8</v>
      </c>
      <c r="L689">
        <v>7.6</v>
      </c>
      <c r="M689">
        <v>45.6</v>
      </c>
      <c r="N689">
        <v>0</v>
      </c>
      <c r="O689">
        <v>21.970443349753602</v>
      </c>
      <c r="P689">
        <v>0.74504950495049505</v>
      </c>
      <c r="Q689" t="s">
        <v>51</v>
      </c>
    </row>
    <row r="690" spans="1:17" ht="16" x14ac:dyDescent="0.2">
      <c r="A690">
        <v>46</v>
      </c>
      <c r="B690" t="s">
        <v>50</v>
      </c>
      <c r="C690" t="s">
        <v>49</v>
      </c>
      <c r="D690">
        <v>5.0999999999999996</v>
      </c>
      <c r="H690" s="7">
        <v>1</v>
      </c>
      <c r="I690" t="s">
        <v>5</v>
      </c>
      <c r="J690">
        <v>0.2</v>
      </c>
      <c r="K690">
        <v>13.8</v>
      </c>
      <c r="L690">
        <v>7.6</v>
      </c>
      <c r="M690">
        <v>45.6</v>
      </c>
      <c r="N690">
        <v>0</v>
      </c>
      <c r="O690">
        <v>25.9605911330049</v>
      </c>
      <c r="P690">
        <v>0.78960396039603897</v>
      </c>
      <c r="Q690" t="s">
        <v>51</v>
      </c>
    </row>
    <row r="691" spans="1:17" ht="16" x14ac:dyDescent="0.2">
      <c r="A691">
        <v>46</v>
      </c>
      <c r="B691" t="s">
        <v>50</v>
      </c>
      <c r="C691" t="s">
        <v>49</v>
      </c>
      <c r="D691">
        <v>5.0999999999999996</v>
      </c>
      <c r="H691" s="7">
        <v>1</v>
      </c>
      <c r="I691" t="s">
        <v>5</v>
      </c>
      <c r="J691">
        <v>0.2</v>
      </c>
      <c r="K691">
        <v>13.8</v>
      </c>
      <c r="L691">
        <v>7.6</v>
      </c>
      <c r="M691">
        <v>45.6</v>
      </c>
      <c r="N691">
        <v>0</v>
      </c>
      <c r="O691">
        <v>28.965517241379299</v>
      </c>
      <c r="P691">
        <v>0.82673267326732602</v>
      </c>
      <c r="Q691" t="s">
        <v>51</v>
      </c>
    </row>
    <row r="692" spans="1:17" ht="16" x14ac:dyDescent="0.2">
      <c r="A692">
        <v>47</v>
      </c>
      <c r="B692" t="s">
        <v>53</v>
      </c>
      <c r="C692" t="s">
        <v>52</v>
      </c>
      <c r="D692">
        <v>34</v>
      </c>
      <c r="H692" s="7">
        <v>1</v>
      </c>
      <c r="I692" t="s">
        <v>5</v>
      </c>
      <c r="J692">
        <f>150/350</f>
        <v>0.42857142857142855</v>
      </c>
      <c r="K692">
        <v>149</v>
      </c>
      <c r="L692">
        <v>28.6</v>
      </c>
      <c r="M692">
        <v>91.5</v>
      </c>
      <c r="N692">
        <v>2</v>
      </c>
      <c r="O692">
        <v>0</v>
      </c>
      <c r="P692">
        <v>0</v>
      </c>
      <c r="Q692" t="s">
        <v>54</v>
      </c>
    </row>
    <row r="693" spans="1:17" ht="16" x14ac:dyDescent="0.2">
      <c r="A693">
        <v>47</v>
      </c>
      <c r="B693" t="s">
        <v>53</v>
      </c>
      <c r="C693" t="s">
        <v>52</v>
      </c>
      <c r="D693">
        <v>34</v>
      </c>
      <c r="H693" s="7">
        <v>1</v>
      </c>
      <c r="I693" t="s">
        <v>5</v>
      </c>
      <c r="J693">
        <v>0.42857142857142855</v>
      </c>
      <c r="K693">
        <v>149</v>
      </c>
      <c r="L693">
        <v>28.6</v>
      </c>
      <c r="M693">
        <v>91.5</v>
      </c>
      <c r="N693">
        <v>2</v>
      </c>
      <c r="O693">
        <v>0.22860815566526499</v>
      </c>
      <c r="P693">
        <v>4.52074518193189E-2</v>
      </c>
      <c r="Q693" t="s">
        <v>54</v>
      </c>
    </row>
    <row r="694" spans="1:17" ht="16" x14ac:dyDescent="0.2">
      <c r="A694">
        <v>47</v>
      </c>
      <c r="B694" t="s">
        <v>53</v>
      </c>
      <c r="C694" t="s">
        <v>52</v>
      </c>
      <c r="D694">
        <v>34</v>
      </c>
      <c r="H694" s="7">
        <v>1</v>
      </c>
      <c r="I694" t="s">
        <v>5</v>
      </c>
      <c r="J694">
        <v>0.42857142857142855</v>
      </c>
      <c r="K694">
        <v>149</v>
      </c>
      <c r="L694">
        <v>28.6</v>
      </c>
      <c r="M694">
        <v>91.5</v>
      </c>
      <c r="N694">
        <v>2</v>
      </c>
      <c r="O694">
        <v>1.0897324818288601</v>
      </c>
      <c r="P694">
        <v>0.16169175076165901</v>
      </c>
      <c r="Q694" t="s">
        <v>54</v>
      </c>
    </row>
    <row r="695" spans="1:17" ht="16" x14ac:dyDescent="0.2">
      <c r="A695">
        <v>47</v>
      </c>
      <c r="B695" t="s">
        <v>53</v>
      </c>
      <c r="C695" t="s">
        <v>52</v>
      </c>
      <c r="D695">
        <v>34</v>
      </c>
      <c r="H695" s="7">
        <v>1</v>
      </c>
      <c r="I695" t="s">
        <v>5</v>
      </c>
      <c r="J695">
        <v>0.42857142857142855</v>
      </c>
      <c r="K695">
        <v>149</v>
      </c>
      <c r="L695">
        <v>28.6</v>
      </c>
      <c r="M695">
        <v>91.5</v>
      </c>
      <c r="N695">
        <v>2</v>
      </c>
      <c r="O695">
        <v>2.01160054064442</v>
      </c>
      <c r="P695">
        <v>0.239912539106928</v>
      </c>
      <c r="Q695" t="s">
        <v>54</v>
      </c>
    </row>
    <row r="696" spans="1:17" ht="16" x14ac:dyDescent="0.2">
      <c r="A696">
        <v>47</v>
      </c>
      <c r="B696" t="s">
        <v>53</v>
      </c>
      <c r="C696" t="s">
        <v>52</v>
      </c>
      <c r="D696">
        <v>34</v>
      </c>
      <c r="H696" s="7">
        <v>1</v>
      </c>
      <c r="I696" t="s">
        <v>5</v>
      </c>
      <c r="J696">
        <v>0.42857142857142855</v>
      </c>
      <c r="K696">
        <v>149</v>
      </c>
      <c r="L696">
        <v>28.6</v>
      </c>
      <c r="M696">
        <v>91.5</v>
      </c>
      <c r="N696">
        <v>2</v>
      </c>
      <c r="O696">
        <v>4.0337871259833804</v>
      </c>
      <c r="P696">
        <v>0.333737661429305</v>
      </c>
      <c r="Q696" t="s">
        <v>54</v>
      </c>
    </row>
    <row r="697" spans="1:17" ht="16" x14ac:dyDescent="0.2">
      <c r="A697">
        <v>47</v>
      </c>
      <c r="B697" t="s">
        <v>53</v>
      </c>
      <c r="C697" t="s">
        <v>52</v>
      </c>
      <c r="D697">
        <v>34</v>
      </c>
      <c r="H697" s="7">
        <v>1</v>
      </c>
      <c r="I697" t="s">
        <v>5</v>
      </c>
      <c r="J697">
        <v>0.42857142857142855</v>
      </c>
      <c r="K697">
        <v>149</v>
      </c>
      <c r="L697">
        <v>28.6</v>
      </c>
      <c r="M697">
        <v>91.5</v>
      </c>
      <c r="N697">
        <v>2</v>
      </c>
      <c r="O697">
        <v>6.0583681738127702</v>
      </c>
      <c r="P697">
        <v>0.39451920138374702</v>
      </c>
      <c r="Q697" t="s">
        <v>54</v>
      </c>
    </row>
    <row r="698" spans="1:17" ht="16" x14ac:dyDescent="0.2">
      <c r="A698">
        <v>47</v>
      </c>
      <c r="B698" t="s">
        <v>53</v>
      </c>
      <c r="C698" t="s">
        <v>52</v>
      </c>
      <c r="D698">
        <v>34</v>
      </c>
      <c r="H698" s="7">
        <v>1</v>
      </c>
      <c r="I698" t="s">
        <v>5</v>
      </c>
      <c r="J698">
        <v>0.42857142857142855</v>
      </c>
      <c r="K698">
        <v>149</v>
      </c>
      <c r="L698">
        <v>28.6</v>
      </c>
      <c r="M698">
        <v>91.5</v>
      </c>
      <c r="N698">
        <v>2</v>
      </c>
      <c r="O698">
        <v>7.8513164817784498</v>
      </c>
      <c r="P698">
        <v>0.45183255145731399</v>
      </c>
      <c r="Q698" t="s">
        <v>54</v>
      </c>
    </row>
    <row r="699" spans="1:17" ht="16" x14ac:dyDescent="0.2">
      <c r="A699">
        <v>47</v>
      </c>
      <c r="B699" t="s">
        <v>53</v>
      </c>
      <c r="C699" t="s">
        <v>52</v>
      </c>
      <c r="D699">
        <v>34</v>
      </c>
      <c r="H699" s="7">
        <v>1</v>
      </c>
      <c r="I699" t="s">
        <v>5</v>
      </c>
      <c r="J699">
        <v>0.42857142857142855</v>
      </c>
      <c r="K699">
        <v>149</v>
      </c>
      <c r="L699">
        <v>28.6</v>
      </c>
      <c r="M699">
        <v>91.5</v>
      </c>
      <c r="N699">
        <v>2</v>
      </c>
      <c r="O699">
        <v>9.9357590918685901</v>
      </c>
      <c r="P699">
        <v>0.48652453221339698</v>
      </c>
      <c r="Q699" t="s">
        <v>54</v>
      </c>
    </row>
    <row r="700" spans="1:17" ht="16" x14ac:dyDescent="0.2">
      <c r="A700">
        <v>47</v>
      </c>
      <c r="B700" t="s">
        <v>53</v>
      </c>
      <c r="C700" t="s">
        <v>52</v>
      </c>
      <c r="D700">
        <v>34</v>
      </c>
      <c r="H700" s="7">
        <v>1</v>
      </c>
      <c r="I700" t="s">
        <v>5</v>
      </c>
      <c r="J700">
        <v>0.42857142857142855</v>
      </c>
      <c r="K700">
        <v>149</v>
      </c>
      <c r="L700">
        <v>28.6</v>
      </c>
      <c r="M700">
        <v>91.5</v>
      </c>
      <c r="N700">
        <v>2</v>
      </c>
      <c r="O700">
        <v>11.9632386995548</v>
      </c>
      <c r="P700">
        <v>0.507305946143497</v>
      </c>
      <c r="Q700" t="s">
        <v>54</v>
      </c>
    </row>
    <row r="701" spans="1:17" ht="16" x14ac:dyDescent="0.2">
      <c r="A701">
        <v>47</v>
      </c>
      <c r="B701" t="s">
        <v>53</v>
      </c>
      <c r="C701" t="s">
        <v>52</v>
      </c>
      <c r="D701">
        <v>34</v>
      </c>
      <c r="H701" s="7">
        <v>1</v>
      </c>
      <c r="I701" t="s">
        <v>5</v>
      </c>
      <c r="J701">
        <v>0.42857142857142855</v>
      </c>
      <c r="K701">
        <v>149</v>
      </c>
      <c r="L701">
        <v>28.6</v>
      </c>
      <c r="M701">
        <v>91.5</v>
      </c>
      <c r="N701">
        <v>2</v>
      </c>
      <c r="O701">
        <v>15.959344547399301</v>
      </c>
      <c r="P701">
        <v>0.56104524588924298</v>
      </c>
      <c r="Q701" t="s">
        <v>54</v>
      </c>
    </row>
    <row r="702" spans="1:17" ht="16" x14ac:dyDescent="0.2">
      <c r="A702">
        <v>47</v>
      </c>
      <c r="B702" t="s">
        <v>53</v>
      </c>
      <c r="C702" t="s">
        <v>52</v>
      </c>
      <c r="D702">
        <v>34</v>
      </c>
      <c r="H702" s="7">
        <v>1</v>
      </c>
      <c r="I702" t="s">
        <v>5</v>
      </c>
      <c r="J702">
        <v>0.42857142857142855</v>
      </c>
      <c r="K702">
        <v>149</v>
      </c>
      <c r="L702">
        <v>28.6</v>
      </c>
      <c r="M702">
        <v>91.5</v>
      </c>
      <c r="N702">
        <v>2</v>
      </c>
      <c r="O702">
        <v>19.9567106386598</v>
      </c>
      <c r="P702">
        <v>0.597393186493971</v>
      </c>
      <c r="Q702" t="s">
        <v>54</v>
      </c>
    </row>
    <row r="703" spans="1:17" ht="16" x14ac:dyDescent="0.2">
      <c r="A703">
        <v>47</v>
      </c>
      <c r="B703" t="s">
        <v>53</v>
      </c>
      <c r="C703" t="s">
        <v>52</v>
      </c>
      <c r="D703">
        <v>34</v>
      </c>
      <c r="H703" s="7">
        <v>1</v>
      </c>
      <c r="I703" t="s">
        <v>5</v>
      </c>
      <c r="J703">
        <v>0.42857142857142855</v>
      </c>
      <c r="K703">
        <v>149</v>
      </c>
      <c r="L703">
        <v>28.6</v>
      </c>
      <c r="M703">
        <v>91.5</v>
      </c>
      <c r="N703">
        <v>2</v>
      </c>
      <c r="O703">
        <v>24.938326837828701</v>
      </c>
      <c r="P703">
        <v>0.651089637963572</v>
      </c>
      <c r="Q703" t="s">
        <v>54</v>
      </c>
    </row>
    <row r="704" spans="1:17" ht="16" x14ac:dyDescent="0.2">
      <c r="A704">
        <v>47</v>
      </c>
      <c r="B704" t="s">
        <v>53</v>
      </c>
      <c r="C704" t="s">
        <v>52</v>
      </c>
      <c r="D704">
        <v>34</v>
      </c>
      <c r="H704" s="7">
        <v>1</v>
      </c>
      <c r="I704" t="s">
        <v>5</v>
      </c>
      <c r="J704">
        <v>0.42857142857142855</v>
      </c>
      <c r="K704">
        <v>149</v>
      </c>
      <c r="L704">
        <v>28.6</v>
      </c>
      <c r="M704">
        <v>91.5</v>
      </c>
      <c r="N704">
        <v>2</v>
      </c>
      <c r="O704">
        <v>29.9779142341343</v>
      </c>
      <c r="P704">
        <v>0.70478356894634198</v>
      </c>
      <c r="Q704" t="s">
        <v>54</v>
      </c>
    </row>
    <row r="705" spans="1:17" ht="16" x14ac:dyDescent="0.2">
      <c r="A705">
        <v>48</v>
      </c>
      <c r="B705" t="s">
        <v>56</v>
      </c>
      <c r="C705" t="s">
        <v>55</v>
      </c>
      <c r="D705">
        <v>12</v>
      </c>
      <c r="H705" s="7">
        <v>1</v>
      </c>
      <c r="I705" t="s">
        <v>5</v>
      </c>
      <c r="J705">
        <v>0.1</v>
      </c>
      <c r="K705">
        <v>24.17</v>
      </c>
      <c r="L705">
        <v>8.6</v>
      </c>
      <c r="M705">
        <v>94.62</v>
      </c>
      <c r="N705">
        <v>0.5</v>
      </c>
      <c r="O705">
        <v>0.15361038492743001</v>
      </c>
      <c r="P705">
        <v>3.4508248444965403E-2</v>
      </c>
      <c r="Q705" s="8" t="s">
        <v>57</v>
      </c>
    </row>
    <row r="706" spans="1:17" ht="16" x14ac:dyDescent="0.2">
      <c r="A706">
        <v>48</v>
      </c>
      <c r="B706" t="s">
        <v>56</v>
      </c>
      <c r="C706" t="s">
        <v>55</v>
      </c>
      <c r="D706">
        <v>12</v>
      </c>
      <c r="H706" s="7">
        <v>1</v>
      </c>
      <c r="I706" t="s">
        <v>5</v>
      </c>
      <c r="J706">
        <v>0.1</v>
      </c>
      <c r="K706">
        <v>24.17</v>
      </c>
      <c r="L706">
        <v>8.6</v>
      </c>
      <c r="M706">
        <v>94.62</v>
      </c>
      <c r="N706">
        <v>0.5</v>
      </c>
      <c r="O706">
        <v>0.46137203641936397</v>
      </c>
      <c r="P706">
        <v>0.101314342378076</v>
      </c>
      <c r="Q706" s="8" t="s">
        <v>57</v>
      </c>
    </row>
    <row r="707" spans="1:17" ht="16" x14ac:dyDescent="0.2">
      <c r="A707">
        <v>48</v>
      </c>
      <c r="B707" t="s">
        <v>56</v>
      </c>
      <c r="C707" t="s">
        <v>55</v>
      </c>
      <c r="D707">
        <v>12</v>
      </c>
      <c r="H707" s="7">
        <v>1</v>
      </c>
      <c r="I707" t="s">
        <v>5</v>
      </c>
      <c r="J707">
        <v>0.1</v>
      </c>
      <c r="K707">
        <v>24.17</v>
      </c>
      <c r="L707">
        <v>8.6</v>
      </c>
      <c r="M707">
        <v>94.62</v>
      </c>
      <c r="N707">
        <v>0.5</v>
      </c>
      <c r="O707">
        <v>1.0806815108626999</v>
      </c>
      <c r="P707">
        <v>0.18653925899215701</v>
      </c>
      <c r="Q707" s="8" t="s">
        <v>57</v>
      </c>
    </row>
    <row r="708" spans="1:17" ht="16" x14ac:dyDescent="0.2">
      <c r="A708">
        <v>48</v>
      </c>
      <c r="B708" t="s">
        <v>56</v>
      </c>
      <c r="C708" t="s">
        <v>55</v>
      </c>
      <c r="D708">
        <v>12</v>
      </c>
      <c r="H708" s="7">
        <v>1</v>
      </c>
      <c r="I708" t="s">
        <v>5</v>
      </c>
      <c r="J708">
        <v>0.1</v>
      </c>
      <c r="K708">
        <v>24.17</v>
      </c>
      <c r="L708">
        <v>8.6</v>
      </c>
      <c r="M708">
        <v>94.62</v>
      </c>
      <c r="N708">
        <v>0.5</v>
      </c>
      <c r="O708">
        <v>2.09050752726945</v>
      </c>
      <c r="P708">
        <v>0.28096276931398101</v>
      </c>
      <c r="Q708" s="8" t="s">
        <v>57</v>
      </c>
    </row>
    <row r="709" spans="1:17" ht="16" x14ac:dyDescent="0.2">
      <c r="A709">
        <v>48</v>
      </c>
      <c r="B709" t="s">
        <v>56</v>
      </c>
      <c r="C709" t="s">
        <v>55</v>
      </c>
      <c r="D709">
        <v>12</v>
      </c>
      <c r="H709" s="7">
        <v>1</v>
      </c>
      <c r="I709" t="s">
        <v>5</v>
      </c>
      <c r="J709">
        <v>0.1</v>
      </c>
      <c r="K709">
        <v>24.17</v>
      </c>
      <c r="L709">
        <v>8.6</v>
      </c>
      <c r="M709">
        <v>94.62</v>
      </c>
      <c r="N709">
        <v>0.5</v>
      </c>
      <c r="O709">
        <v>4.0439917064815596</v>
      </c>
      <c r="P709">
        <v>0.315434958983142</v>
      </c>
      <c r="Q709" s="8" t="s">
        <v>57</v>
      </c>
    </row>
    <row r="710" spans="1:17" ht="16" x14ac:dyDescent="0.2">
      <c r="A710">
        <v>48</v>
      </c>
      <c r="B710" t="s">
        <v>56</v>
      </c>
      <c r="C710" t="s">
        <v>55</v>
      </c>
      <c r="D710">
        <v>12</v>
      </c>
      <c r="H710" s="7">
        <v>1</v>
      </c>
      <c r="I710" t="s">
        <v>5</v>
      </c>
      <c r="J710">
        <v>0.1</v>
      </c>
      <c r="K710">
        <v>24.17</v>
      </c>
      <c r="L710">
        <v>8.6</v>
      </c>
      <c r="M710">
        <v>94.62</v>
      </c>
      <c r="N710">
        <v>0.5</v>
      </c>
      <c r="O710">
        <v>7.0145136572613298</v>
      </c>
      <c r="P710">
        <v>0.35216442801766801</v>
      </c>
      <c r="Q710" s="8" t="s">
        <v>57</v>
      </c>
    </row>
    <row r="711" spans="1:17" ht="16" x14ac:dyDescent="0.2">
      <c r="A711">
        <v>48</v>
      </c>
      <c r="B711" t="s">
        <v>56</v>
      </c>
      <c r="C711" t="s">
        <v>55</v>
      </c>
      <c r="D711">
        <v>12</v>
      </c>
      <c r="H711" s="7">
        <v>1</v>
      </c>
      <c r="I711" t="s">
        <v>5</v>
      </c>
      <c r="J711">
        <v>0.1</v>
      </c>
      <c r="K711">
        <v>24.17</v>
      </c>
      <c r="L711">
        <v>8.6</v>
      </c>
      <c r="M711">
        <v>94.62</v>
      </c>
      <c r="N711">
        <v>0.5</v>
      </c>
      <c r="O711">
        <v>10.063463445416</v>
      </c>
      <c r="P711">
        <v>0.38658613540070302</v>
      </c>
      <c r="Q711" s="8" t="s">
        <v>57</v>
      </c>
    </row>
    <row r="712" spans="1:17" ht="16" x14ac:dyDescent="0.2">
      <c r="A712">
        <v>48</v>
      </c>
      <c r="B712" t="s">
        <v>56</v>
      </c>
      <c r="C712" t="s">
        <v>55</v>
      </c>
      <c r="D712">
        <v>12</v>
      </c>
      <c r="H712" s="7">
        <v>1</v>
      </c>
      <c r="I712" t="s">
        <v>5</v>
      </c>
      <c r="J712">
        <v>0.1</v>
      </c>
      <c r="K712">
        <v>24.17</v>
      </c>
      <c r="L712">
        <v>8.6</v>
      </c>
      <c r="M712">
        <v>94.62</v>
      </c>
      <c r="N712">
        <v>0.5</v>
      </c>
      <c r="O712">
        <v>14.0519246371585</v>
      </c>
      <c r="P712">
        <v>0.414052104931037</v>
      </c>
      <c r="Q712" s="8" t="s">
        <v>57</v>
      </c>
    </row>
    <row r="713" spans="1:17" ht="16" x14ac:dyDescent="0.2">
      <c r="A713">
        <v>48</v>
      </c>
      <c r="B713" t="s">
        <v>56</v>
      </c>
      <c r="C713" t="s">
        <v>55</v>
      </c>
      <c r="D713">
        <v>12</v>
      </c>
      <c r="H713" s="7">
        <v>1</v>
      </c>
      <c r="I713" t="s">
        <v>5</v>
      </c>
      <c r="J713">
        <v>0.1</v>
      </c>
      <c r="K713">
        <v>24.17</v>
      </c>
      <c r="L713">
        <v>8.6</v>
      </c>
      <c r="M713">
        <v>94.62</v>
      </c>
      <c r="N713">
        <v>0.5</v>
      </c>
      <c r="O713">
        <v>21.078517984314399</v>
      </c>
      <c r="P713">
        <v>0.614189128279095</v>
      </c>
      <c r="Q713" s="8" t="s">
        <v>57</v>
      </c>
    </row>
    <row r="714" spans="1:17" ht="16" x14ac:dyDescent="0.2">
      <c r="A714">
        <v>48</v>
      </c>
      <c r="B714" t="s">
        <v>56</v>
      </c>
      <c r="C714" t="s">
        <v>55</v>
      </c>
      <c r="D714">
        <v>12</v>
      </c>
      <c r="H714" s="7">
        <v>1</v>
      </c>
      <c r="I714" t="s">
        <v>5</v>
      </c>
      <c r="J714">
        <v>0.1</v>
      </c>
      <c r="K714">
        <v>24.17</v>
      </c>
      <c r="L714">
        <v>8.6</v>
      </c>
      <c r="M714">
        <v>94.62</v>
      </c>
      <c r="N714">
        <v>0.5</v>
      </c>
      <c r="O714">
        <v>27.956188587397399</v>
      </c>
      <c r="P714">
        <v>0.71755882087803102</v>
      </c>
      <c r="Q714" s="8" t="s">
        <v>57</v>
      </c>
    </row>
    <row r="715" spans="1:17" ht="16" x14ac:dyDescent="0.2">
      <c r="A715">
        <v>48</v>
      </c>
      <c r="B715" t="s">
        <v>56</v>
      </c>
      <c r="C715" t="s">
        <v>55</v>
      </c>
      <c r="D715">
        <v>12</v>
      </c>
      <c r="H715" s="7">
        <v>1</v>
      </c>
      <c r="I715" t="s">
        <v>5</v>
      </c>
      <c r="J715">
        <v>0.1</v>
      </c>
      <c r="K715">
        <v>24.17</v>
      </c>
      <c r="L715">
        <v>8.6</v>
      </c>
      <c r="M715">
        <v>94.62</v>
      </c>
      <c r="N715">
        <v>0.5</v>
      </c>
      <c r="O715">
        <v>34.9903542774722</v>
      </c>
      <c r="P715">
        <v>0.820921301721806</v>
      </c>
      <c r="Q715" s="8" t="s">
        <v>57</v>
      </c>
    </row>
    <row r="716" spans="1:17" ht="16" x14ac:dyDescent="0.2">
      <c r="A716">
        <v>48</v>
      </c>
      <c r="B716" t="s">
        <v>56</v>
      </c>
      <c r="C716" t="s">
        <v>55</v>
      </c>
      <c r="D716">
        <v>12</v>
      </c>
      <c r="H716" s="7">
        <v>1</v>
      </c>
      <c r="I716" t="s">
        <v>5</v>
      </c>
      <c r="J716">
        <v>0.1</v>
      </c>
      <c r="K716">
        <v>24.17</v>
      </c>
      <c r="L716">
        <v>8.6</v>
      </c>
      <c r="M716">
        <v>94.62</v>
      </c>
      <c r="N716">
        <v>0.5</v>
      </c>
      <c r="O716">
        <v>42.024700261426098</v>
      </c>
      <c r="P716">
        <v>0.92197962679167</v>
      </c>
      <c r="Q716" s="8" t="s">
        <v>57</v>
      </c>
    </row>
    <row r="717" spans="1:17" ht="16" x14ac:dyDescent="0.2">
      <c r="A717">
        <v>49</v>
      </c>
      <c r="B717" t="s">
        <v>56</v>
      </c>
      <c r="C717" t="s">
        <v>55</v>
      </c>
      <c r="D717">
        <v>12</v>
      </c>
      <c r="H717" s="7">
        <v>1</v>
      </c>
      <c r="I717" t="s">
        <v>5</v>
      </c>
      <c r="J717">
        <v>0.2</v>
      </c>
      <c r="K717">
        <v>25.14</v>
      </c>
      <c r="L717">
        <v>14.97</v>
      </c>
      <c r="M717">
        <v>89.86</v>
      </c>
      <c r="N717">
        <v>0.5</v>
      </c>
      <c r="O717">
        <v>0.18621973929236299</v>
      </c>
      <c r="P717">
        <v>7.7333333333333407E-2</v>
      </c>
      <c r="Q717" t="s">
        <v>57</v>
      </c>
    </row>
    <row r="718" spans="1:17" ht="16" x14ac:dyDescent="0.2">
      <c r="A718">
        <v>49</v>
      </c>
      <c r="B718" t="s">
        <v>56</v>
      </c>
      <c r="C718" t="s">
        <v>55</v>
      </c>
      <c r="D718">
        <v>12</v>
      </c>
      <c r="H718" s="7">
        <v>1</v>
      </c>
      <c r="I718" t="s">
        <v>5</v>
      </c>
      <c r="J718">
        <v>0.2</v>
      </c>
      <c r="K718">
        <v>25.14</v>
      </c>
      <c r="L718">
        <v>14.97</v>
      </c>
      <c r="M718">
        <v>89.86</v>
      </c>
      <c r="N718">
        <v>0.5</v>
      </c>
      <c r="O718">
        <v>0.37243947858472898</v>
      </c>
      <c r="P718">
        <v>0.109333333333333</v>
      </c>
      <c r="Q718" t="s">
        <v>57</v>
      </c>
    </row>
    <row r="719" spans="1:17" ht="16" x14ac:dyDescent="0.2">
      <c r="A719">
        <v>49</v>
      </c>
      <c r="B719" t="s">
        <v>56</v>
      </c>
      <c r="C719" t="s">
        <v>55</v>
      </c>
      <c r="D719">
        <v>12</v>
      </c>
      <c r="H719" s="7">
        <v>1</v>
      </c>
      <c r="I719" t="s">
        <v>5</v>
      </c>
      <c r="J719">
        <v>0.2</v>
      </c>
      <c r="K719">
        <v>25.14</v>
      </c>
      <c r="L719">
        <v>14.97</v>
      </c>
      <c r="M719">
        <v>89.86</v>
      </c>
      <c r="N719">
        <v>0.5</v>
      </c>
      <c r="O719">
        <v>1.1173184357541801</v>
      </c>
      <c r="P719">
        <v>0.128</v>
      </c>
      <c r="Q719" t="s">
        <v>57</v>
      </c>
    </row>
    <row r="720" spans="1:17" ht="16" x14ac:dyDescent="0.2">
      <c r="A720">
        <v>49</v>
      </c>
      <c r="B720" t="s">
        <v>56</v>
      </c>
      <c r="C720" t="s">
        <v>55</v>
      </c>
      <c r="D720">
        <v>12</v>
      </c>
      <c r="H720" s="7">
        <v>1</v>
      </c>
      <c r="I720" t="s">
        <v>5</v>
      </c>
      <c r="J720">
        <v>0.2</v>
      </c>
      <c r="K720">
        <v>25.14</v>
      </c>
      <c r="L720">
        <v>14.97</v>
      </c>
      <c r="M720">
        <v>89.86</v>
      </c>
      <c r="N720">
        <v>0.5</v>
      </c>
      <c r="O720">
        <v>2.1415270018621899</v>
      </c>
      <c r="P720">
        <v>0.14933333333333301</v>
      </c>
      <c r="Q720" t="s">
        <v>57</v>
      </c>
    </row>
    <row r="721" spans="1:17" ht="16" x14ac:dyDescent="0.2">
      <c r="A721">
        <v>49</v>
      </c>
      <c r="B721" t="s">
        <v>56</v>
      </c>
      <c r="C721" t="s">
        <v>55</v>
      </c>
      <c r="D721">
        <v>12</v>
      </c>
      <c r="H721" s="7">
        <v>1</v>
      </c>
      <c r="I721" t="s">
        <v>5</v>
      </c>
      <c r="J721">
        <v>0.2</v>
      </c>
      <c r="K721">
        <v>25.14</v>
      </c>
      <c r="L721">
        <v>14.97</v>
      </c>
      <c r="M721">
        <v>89.86</v>
      </c>
      <c r="N721">
        <v>0.5</v>
      </c>
      <c r="O721">
        <v>4.0968342644320197</v>
      </c>
      <c r="P721">
        <v>0.17599999999999899</v>
      </c>
      <c r="Q721" t="s">
        <v>57</v>
      </c>
    </row>
    <row r="722" spans="1:17" ht="16" x14ac:dyDescent="0.2">
      <c r="A722">
        <v>49</v>
      </c>
      <c r="B722" t="s">
        <v>56</v>
      </c>
      <c r="C722" t="s">
        <v>55</v>
      </c>
      <c r="D722">
        <v>12</v>
      </c>
      <c r="H722" s="7">
        <v>1</v>
      </c>
      <c r="I722" t="s">
        <v>5</v>
      </c>
      <c r="J722">
        <v>0.2</v>
      </c>
      <c r="K722">
        <v>25.14</v>
      </c>
      <c r="L722">
        <v>14.97</v>
      </c>
      <c r="M722">
        <v>89.86</v>
      </c>
      <c r="N722">
        <v>0.5</v>
      </c>
      <c r="O722">
        <v>7.07635009310986</v>
      </c>
      <c r="P722">
        <v>0.20533333333333301</v>
      </c>
      <c r="Q722" t="s">
        <v>57</v>
      </c>
    </row>
    <row r="723" spans="1:17" ht="16" x14ac:dyDescent="0.2">
      <c r="A723">
        <v>49</v>
      </c>
      <c r="B723" t="s">
        <v>56</v>
      </c>
      <c r="C723" t="s">
        <v>55</v>
      </c>
      <c r="D723">
        <v>12</v>
      </c>
      <c r="H723" s="7">
        <v>1</v>
      </c>
      <c r="I723" t="s">
        <v>5</v>
      </c>
      <c r="J723">
        <v>0.2</v>
      </c>
      <c r="K723">
        <v>25.14</v>
      </c>
      <c r="L723">
        <v>14.97</v>
      </c>
      <c r="M723">
        <v>89.86</v>
      </c>
      <c r="N723">
        <v>0.5</v>
      </c>
      <c r="O723">
        <v>10.055865921787699</v>
      </c>
      <c r="P723">
        <v>0.21333333333333299</v>
      </c>
      <c r="Q723" t="s">
        <v>57</v>
      </c>
    </row>
    <row r="724" spans="1:17" ht="16" x14ac:dyDescent="0.2">
      <c r="A724">
        <v>49</v>
      </c>
      <c r="B724" t="s">
        <v>56</v>
      </c>
      <c r="C724" t="s">
        <v>55</v>
      </c>
      <c r="D724">
        <v>12</v>
      </c>
      <c r="H724" s="7">
        <v>1</v>
      </c>
      <c r="I724" t="s">
        <v>5</v>
      </c>
      <c r="J724">
        <v>0.2</v>
      </c>
      <c r="K724">
        <v>25.14</v>
      </c>
      <c r="L724">
        <v>14.97</v>
      </c>
      <c r="M724">
        <v>89.86</v>
      </c>
      <c r="N724">
        <v>0.5</v>
      </c>
      <c r="O724">
        <v>14.0595903165735</v>
      </c>
      <c r="P724">
        <v>0.25600000000000001</v>
      </c>
      <c r="Q724" t="s">
        <v>57</v>
      </c>
    </row>
    <row r="725" spans="1:17" ht="16" x14ac:dyDescent="0.2">
      <c r="A725">
        <v>49</v>
      </c>
      <c r="B725" t="s">
        <v>56</v>
      </c>
      <c r="C725" t="s">
        <v>55</v>
      </c>
      <c r="D725">
        <v>12</v>
      </c>
      <c r="H725" s="7">
        <v>1</v>
      </c>
      <c r="I725" t="s">
        <v>5</v>
      </c>
      <c r="J725">
        <v>0.2</v>
      </c>
      <c r="K725">
        <v>25.14</v>
      </c>
      <c r="L725">
        <v>14.97</v>
      </c>
      <c r="M725">
        <v>89.86</v>
      </c>
      <c r="N725">
        <v>0.5</v>
      </c>
      <c r="O725">
        <v>21.042830540037201</v>
      </c>
      <c r="P725">
        <v>0.33866666666666601</v>
      </c>
      <c r="Q725" t="s">
        <v>57</v>
      </c>
    </row>
    <row r="726" spans="1:17" ht="16" x14ac:dyDescent="0.2">
      <c r="A726">
        <v>49</v>
      </c>
      <c r="B726" t="s">
        <v>56</v>
      </c>
      <c r="C726" t="s">
        <v>55</v>
      </c>
      <c r="D726">
        <v>12</v>
      </c>
      <c r="H726" s="7">
        <v>1</v>
      </c>
      <c r="I726" t="s">
        <v>5</v>
      </c>
      <c r="J726">
        <v>0.2</v>
      </c>
      <c r="K726">
        <v>25.14</v>
      </c>
      <c r="L726">
        <v>14.97</v>
      </c>
      <c r="M726">
        <v>89.86</v>
      </c>
      <c r="N726">
        <v>0.5</v>
      </c>
      <c r="O726">
        <v>28.026070763500901</v>
      </c>
      <c r="P726">
        <v>0.57066666666666599</v>
      </c>
      <c r="Q726" t="s">
        <v>57</v>
      </c>
    </row>
    <row r="727" spans="1:17" ht="16" x14ac:dyDescent="0.2">
      <c r="A727">
        <v>49</v>
      </c>
      <c r="B727" t="s">
        <v>56</v>
      </c>
      <c r="C727" t="s">
        <v>55</v>
      </c>
      <c r="D727">
        <v>12</v>
      </c>
      <c r="H727" s="7">
        <v>1</v>
      </c>
      <c r="I727" t="s">
        <v>5</v>
      </c>
      <c r="J727">
        <v>0.2</v>
      </c>
      <c r="K727">
        <v>25.14</v>
      </c>
      <c r="L727">
        <v>14.97</v>
      </c>
      <c r="M727">
        <v>89.86</v>
      </c>
      <c r="N727">
        <v>0.5</v>
      </c>
      <c r="O727">
        <v>35.0093109869646</v>
      </c>
      <c r="P727">
        <v>0.84799999999999998</v>
      </c>
      <c r="Q727" t="s">
        <v>57</v>
      </c>
    </row>
    <row r="728" spans="1:17" ht="16" x14ac:dyDescent="0.2">
      <c r="A728">
        <v>49</v>
      </c>
      <c r="B728" t="s">
        <v>56</v>
      </c>
      <c r="C728" t="s">
        <v>55</v>
      </c>
      <c r="D728">
        <v>12</v>
      </c>
      <c r="H728" s="7">
        <v>1</v>
      </c>
      <c r="I728" t="s">
        <v>5</v>
      </c>
      <c r="J728">
        <v>0.2</v>
      </c>
      <c r="K728">
        <v>25.14</v>
      </c>
      <c r="L728">
        <v>14.97</v>
      </c>
      <c r="M728">
        <v>89.86</v>
      </c>
      <c r="N728">
        <v>0.5</v>
      </c>
      <c r="O728">
        <v>41.992551210428203</v>
      </c>
      <c r="P728">
        <v>0.98399999999999999</v>
      </c>
      <c r="Q728" t="s">
        <v>57</v>
      </c>
    </row>
    <row r="729" spans="1:17" ht="16" x14ac:dyDescent="0.2">
      <c r="A729">
        <v>50</v>
      </c>
      <c r="B729" t="s">
        <v>58</v>
      </c>
      <c r="C729" t="s">
        <v>32</v>
      </c>
      <c r="D729">
        <f t="shared" ref="D729:D826" si="10">(7+17)/2</f>
        <v>12</v>
      </c>
      <c r="H729" s="7">
        <v>1</v>
      </c>
      <c r="I729" t="s">
        <v>5</v>
      </c>
      <c r="J729">
        <f>20/(100-20)</f>
        <v>0.25</v>
      </c>
      <c r="K729">
        <v>67.099999999999994</v>
      </c>
      <c r="L729">
        <f t="shared" ref="L729:L826" si="11">M729*((J729*100)/(1+J729))/100</f>
        <v>12.76</v>
      </c>
      <c r="M729">
        <v>63.8</v>
      </c>
      <c r="N729">
        <v>0.5</v>
      </c>
      <c r="O729">
        <v>0</v>
      </c>
      <c r="P729">
        <v>0</v>
      </c>
      <c r="Q729" t="s">
        <v>59</v>
      </c>
    </row>
    <row r="730" spans="1:17" ht="16" x14ac:dyDescent="0.2">
      <c r="A730">
        <v>50</v>
      </c>
      <c r="B730" t="s">
        <v>58</v>
      </c>
      <c r="C730" t="s">
        <v>32</v>
      </c>
      <c r="D730">
        <v>12</v>
      </c>
      <c r="H730" s="7">
        <v>1</v>
      </c>
      <c r="I730" t="s">
        <v>5</v>
      </c>
      <c r="J730">
        <v>0.25</v>
      </c>
      <c r="K730">
        <v>67.099999999999994</v>
      </c>
      <c r="L730">
        <v>12.76</v>
      </c>
      <c r="M730">
        <v>63.8</v>
      </c>
      <c r="N730">
        <v>0.5</v>
      </c>
      <c r="O730">
        <v>0.197368421052631</v>
      </c>
      <c r="P730">
        <v>0.37096774193548299</v>
      </c>
      <c r="Q730" t="s">
        <v>59</v>
      </c>
    </row>
    <row r="731" spans="1:17" ht="16" x14ac:dyDescent="0.2">
      <c r="A731">
        <v>50</v>
      </c>
      <c r="B731" t="s">
        <v>58</v>
      </c>
      <c r="C731" t="s">
        <v>32</v>
      </c>
      <c r="D731">
        <v>12</v>
      </c>
      <c r="H731" s="7">
        <v>1</v>
      </c>
      <c r="I731" t="s">
        <v>5</v>
      </c>
      <c r="J731">
        <v>0.25</v>
      </c>
      <c r="K731">
        <v>67.099999999999994</v>
      </c>
      <c r="L731">
        <v>12.76</v>
      </c>
      <c r="M731">
        <v>63.8</v>
      </c>
      <c r="N731">
        <v>0.5</v>
      </c>
      <c r="O731">
        <v>0.51315789473684204</v>
      </c>
      <c r="P731">
        <v>0.499999999999999</v>
      </c>
      <c r="Q731" t="s">
        <v>59</v>
      </c>
    </row>
    <row r="732" spans="1:17" ht="16" x14ac:dyDescent="0.2">
      <c r="A732">
        <v>50</v>
      </c>
      <c r="B732" t="s">
        <v>58</v>
      </c>
      <c r="C732" t="s">
        <v>32</v>
      </c>
      <c r="D732">
        <v>12</v>
      </c>
      <c r="H732" s="7">
        <v>1</v>
      </c>
      <c r="I732" t="s">
        <v>5</v>
      </c>
      <c r="J732">
        <v>0.25</v>
      </c>
      <c r="K732">
        <v>67.099999999999994</v>
      </c>
      <c r="L732">
        <v>12.76</v>
      </c>
      <c r="M732">
        <v>63.8</v>
      </c>
      <c r="N732">
        <v>0.5</v>
      </c>
      <c r="O732">
        <v>1.0657894736842</v>
      </c>
      <c r="P732">
        <v>0.70967741935483797</v>
      </c>
      <c r="Q732" t="s">
        <v>59</v>
      </c>
    </row>
    <row r="733" spans="1:17" ht="16" x14ac:dyDescent="0.2">
      <c r="A733">
        <v>50</v>
      </c>
      <c r="B733" t="s">
        <v>58</v>
      </c>
      <c r="C733" t="s">
        <v>32</v>
      </c>
      <c r="D733">
        <v>12</v>
      </c>
      <c r="H733" s="7">
        <v>1</v>
      </c>
      <c r="I733" t="s">
        <v>5</v>
      </c>
      <c r="J733">
        <v>0.25</v>
      </c>
      <c r="K733">
        <v>67.099999999999994</v>
      </c>
      <c r="L733">
        <v>12.76</v>
      </c>
      <c r="M733">
        <v>63.8</v>
      </c>
      <c r="N733">
        <v>0.5</v>
      </c>
      <c r="O733">
        <v>1.9736842105263099</v>
      </c>
      <c r="P733">
        <v>0.91129032258064502</v>
      </c>
      <c r="Q733" t="s">
        <v>59</v>
      </c>
    </row>
    <row r="734" spans="1:17" ht="16" x14ac:dyDescent="0.2">
      <c r="A734">
        <v>50</v>
      </c>
      <c r="B734" t="s">
        <v>58</v>
      </c>
      <c r="C734" t="s">
        <v>32</v>
      </c>
      <c r="D734">
        <v>12</v>
      </c>
      <c r="H734" s="7">
        <v>1</v>
      </c>
      <c r="I734" t="s">
        <v>5</v>
      </c>
      <c r="J734">
        <v>0.25</v>
      </c>
      <c r="K734">
        <v>67.099999999999994</v>
      </c>
      <c r="L734">
        <v>12.76</v>
      </c>
      <c r="M734">
        <v>63.8</v>
      </c>
      <c r="N734">
        <v>0.5</v>
      </c>
      <c r="O734">
        <v>3.0394736842105199</v>
      </c>
      <c r="P734">
        <v>0.97983870967741904</v>
      </c>
      <c r="Q734" t="s">
        <v>59</v>
      </c>
    </row>
    <row r="735" spans="1:17" ht="16" x14ac:dyDescent="0.2">
      <c r="A735">
        <v>50</v>
      </c>
      <c r="B735" t="s">
        <v>58</v>
      </c>
      <c r="C735" t="s">
        <v>32</v>
      </c>
      <c r="D735">
        <v>12</v>
      </c>
      <c r="H735" s="7">
        <v>1</v>
      </c>
      <c r="I735" t="s">
        <v>5</v>
      </c>
      <c r="J735">
        <v>0.25</v>
      </c>
      <c r="K735">
        <v>67.099999999999994</v>
      </c>
      <c r="L735">
        <v>12.76</v>
      </c>
      <c r="M735">
        <v>63.8</v>
      </c>
      <c r="N735">
        <v>0.5</v>
      </c>
      <c r="O735">
        <v>4.0263157894736796</v>
      </c>
      <c r="P735">
        <v>1.00403225806451</v>
      </c>
      <c r="Q735" t="s">
        <v>59</v>
      </c>
    </row>
    <row r="736" spans="1:17" ht="16" x14ac:dyDescent="0.2">
      <c r="A736">
        <v>50</v>
      </c>
      <c r="B736" t="s">
        <v>58</v>
      </c>
      <c r="C736" t="s">
        <v>32</v>
      </c>
      <c r="D736">
        <v>12</v>
      </c>
      <c r="H736" s="7">
        <v>1</v>
      </c>
      <c r="I736" t="s">
        <v>5</v>
      </c>
      <c r="J736">
        <v>0.25</v>
      </c>
      <c r="K736">
        <v>67.099999999999994</v>
      </c>
      <c r="L736">
        <v>12.76</v>
      </c>
      <c r="M736">
        <v>63.8</v>
      </c>
      <c r="N736">
        <v>0.5</v>
      </c>
      <c r="O736">
        <v>5.0131578947368398</v>
      </c>
      <c r="P736">
        <v>1.00806451612903</v>
      </c>
      <c r="Q736" t="s">
        <v>59</v>
      </c>
    </row>
    <row r="737" spans="1:17" ht="16" x14ac:dyDescent="0.2">
      <c r="A737">
        <v>50</v>
      </c>
      <c r="B737" t="s">
        <v>58</v>
      </c>
      <c r="C737" t="s">
        <v>32</v>
      </c>
      <c r="D737">
        <v>12</v>
      </c>
      <c r="H737" s="7">
        <v>1</v>
      </c>
      <c r="I737" t="s">
        <v>5</v>
      </c>
      <c r="J737">
        <v>0.25</v>
      </c>
      <c r="K737">
        <v>67.099999999999994</v>
      </c>
      <c r="L737">
        <v>12.76</v>
      </c>
      <c r="M737">
        <v>63.8</v>
      </c>
      <c r="N737">
        <v>0.5</v>
      </c>
      <c r="O737">
        <v>6.0394736842105203</v>
      </c>
      <c r="P737">
        <v>1.00403225806451</v>
      </c>
      <c r="Q737" t="s">
        <v>59</v>
      </c>
    </row>
    <row r="738" spans="1:17" ht="16" x14ac:dyDescent="0.2">
      <c r="A738">
        <v>50</v>
      </c>
      <c r="B738" t="s">
        <v>58</v>
      </c>
      <c r="C738" t="s">
        <v>32</v>
      </c>
      <c r="D738">
        <v>12</v>
      </c>
      <c r="H738" s="7">
        <v>1</v>
      </c>
      <c r="I738" t="s">
        <v>5</v>
      </c>
      <c r="J738">
        <v>0.25</v>
      </c>
      <c r="K738">
        <v>67.099999999999994</v>
      </c>
      <c r="L738">
        <v>12.76</v>
      </c>
      <c r="M738">
        <v>63.8</v>
      </c>
      <c r="N738">
        <v>0.5</v>
      </c>
      <c r="O738">
        <v>7.0263157894736796</v>
      </c>
      <c r="P738">
        <v>1.0201612903225801</v>
      </c>
      <c r="Q738" t="s">
        <v>59</v>
      </c>
    </row>
    <row r="739" spans="1:17" ht="16" x14ac:dyDescent="0.2">
      <c r="A739">
        <v>50</v>
      </c>
      <c r="B739" t="s">
        <v>58</v>
      </c>
      <c r="C739" t="s">
        <v>32</v>
      </c>
      <c r="D739">
        <v>12</v>
      </c>
      <c r="H739" s="7">
        <v>1</v>
      </c>
      <c r="I739" t="s">
        <v>5</v>
      </c>
      <c r="J739">
        <v>0.25</v>
      </c>
      <c r="K739">
        <v>67.099999999999994</v>
      </c>
      <c r="L739">
        <v>12.76</v>
      </c>
      <c r="M739">
        <v>63.8</v>
      </c>
      <c r="N739">
        <v>0.5</v>
      </c>
      <c r="O739">
        <v>9.9868421052631504</v>
      </c>
      <c r="P739">
        <v>1.00806451612903</v>
      </c>
      <c r="Q739" t="s">
        <v>59</v>
      </c>
    </row>
    <row r="740" spans="1:17" ht="16" x14ac:dyDescent="0.2">
      <c r="A740">
        <v>50</v>
      </c>
      <c r="B740" t="s">
        <v>58</v>
      </c>
      <c r="C740" t="s">
        <v>32</v>
      </c>
      <c r="D740">
        <v>12</v>
      </c>
      <c r="H740" s="7">
        <v>1</v>
      </c>
      <c r="I740" t="s">
        <v>5</v>
      </c>
      <c r="J740">
        <v>0.25</v>
      </c>
      <c r="K740">
        <v>67.099999999999994</v>
      </c>
      <c r="L740">
        <v>12.76</v>
      </c>
      <c r="M740">
        <v>63.8</v>
      </c>
      <c r="N740">
        <v>0.5</v>
      </c>
      <c r="O740">
        <v>13.0263157894736</v>
      </c>
      <c r="P740">
        <v>1.0241935483870901</v>
      </c>
      <c r="Q740" t="s">
        <v>59</v>
      </c>
    </row>
    <row r="741" spans="1:17" ht="16" x14ac:dyDescent="0.2">
      <c r="A741">
        <v>50</v>
      </c>
      <c r="B741" t="s">
        <v>58</v>
      </c>
      <c r="C741" t="s">
        <v>32</v>
      </c>
      <c r="D741">
        <v>12</v>
      </c>
      <c r="H741" s="7">
        <v>1</v>
      </c>
      <c r="I741" t="s">
        <v>5</v>
      </c>
      <c r="J741">
        <v>0.25</v>
      </c>
      <c r="K741">
        <v>67.099999999999994</v>
      </c>
      <c r="L741">
        <v>12.76</v>
      </c>
      <c r="M741">
        <v>63.8</v>
      </c>
      <c r="N741">
        <v>0.5</v>
      </c>
      <c r="O741">
        <v>15.986842105263101</v>
      </c>
      <c r="P741">
        <v>1.0241935483870901</v>
      </c>
      <c r="Q741" t="s">
        <v>59</v>
      </c>
    </row>
    <row r="742" spans="1:17" ht="16" x14ac:dyDescent="0.2">
      <c r="A742">
        <v>50</v>
      </c>
      <c r="B742" t="s">
        <v>58</v>
      </c>
      <c r="C742" t="s">
        <v>32</v>
      </c>
      <c r="D742">
        <v>12</v>
      </c>
      <c r="H742" s="7">
        <v>1</v>
      </c>
      <c r="I742" t="s">
        <v>5</v>
      </c>
      <c r="J742">
        <v>0.25</v>
      </c>
      <c r="K742">
        <v>67.099999999999994</v>
      </c>
      <c r="L742">
        <v>12.76</v>
      </c>
      <c r="M742">
        <v>63.8</v>
      </c>
      <c r="N742">
        <v>0.5</v>
      </c>
      <c r="O742">
        <v>18.986842105263101</v>
      </c>
      <c r="P742">
        <v>1.0322580645161199</v>
      </c>
      <c r="Q742" t="s">
        <v>59</v>
      </c>
    </row>
    <row r="743" spans="1:17" ht="16" x14ac:dyDescent="0.2">
      <c r="A743">
        <v>50</v>
      </c>
      <c r="B743" t="s">
        <v>58</v>
      </c>
      <c r="C743" t="s">
        <v>32</v>
      </c>
      <c r="D743">
        <v>12</v>
      </c>
      <c r="H743" s="7">
        <v>1</v>
      </c>
      <c r="I743" t="s">
        <v>5</v>
      </c>
      <c r="J743">
        <v>0.25</v>
      </c>
      <c r="K743">
        <v>67.099999999999994</v>
      </c>
      <c r="L743">
        <v>12.76</v>
      </c>
      <c r="M743">
        <v>63.8</v>
      </c>
      <c r="N743">
        <v>0.5</v>
      </c>
      <c r="O743">
        <v>24.986842105263101</v>
      </c>
      <c r="P743">
        <v>1.0282258064516101</v>
      </c>
      <c r="Q743" t="s">
        <v>59</v>
      </c>
    </row>
    <row r="744" spans="1:17" ht="16" x14ac:dyDescent="0.2">
      <c r="A744">
        <v>50</v>
      </c>
      <c r="B744" t="s">
        <v>58</v>
      </c>
      <c r="C744" t="s">
        <v>32</v>
      </c>
      <c r="D744">
        <v>12</v>
      </c>
      <c r="H744" s="7">
        <v>1</v>
      </c>
      <c r="I744" t="s">
        <v>5</v>
      </c>
      <c r="J744">
        <v>0.25</v>
      </c>
      <c r="K744">
        <v>67.099999999999994</v>
      </c>
      <c r="L744">
        <v>12.76</v>
      </c>
      <c r="M744">
        <v>63.8</v>
      </c>
      <c r="N744">
        <v>0.5</v>
      </c>
      <c r="O744">
        <v>30.039473684210499</v>
      </c>
      <c r="P744">
        <v>1.0241935483870901</v>
      </c>
      <c r="Q744" t="s">
        <v>59</v>
      </c>
    </row>
    <row r="745" spans="1:17" ht="16" x14ac:dyDescent="0.2">
      <c r="A745">
        <v>51</v>
      </c>
      <c r="B745" t="s">
        <v>60</v>
      </c>
      <c r="C745" t="s">
        <v>61</v>
      </c>
      <c r="D745">
        <f t="shared" si="10"/>
        <v>12</v>
      </c>
      <c r="H745" s="7">
        <v>1</v>
      </c>
      <c r="I745" t="s">
        <v>5</v>
      </c>
      <c r="J745">
        <f t="shared" ref="J745:J826" si="12">20/(100-20)</f>
        <v>0.25</v>
      </c>
      <c r="K745">
        <v>63.7</v>
      </c>
      <c r="L745">
        <f t="shared" si="11"/>
        <v>19.46</v>
      </c>
      <c r="M745">
        <v>97.3</v>
      </c>
      <c r="N745">
        <v>0.5</v>
      </c>
      <c r="O745">
        <v>0</v>
      </c>
      <c r="P745">
        <v>0</v>
      </c>
      <c r="Q745" t="s">
        <v>59</v>
      </c>
    </row>
    <row r="746" spans="1:17" ht="16" x14ac:dyDescent="0.2">
      <c r="A746">
        <v>51</v>
      </c>
      <c r="B746" t="s">
        <v>60</v>
      </c>
      <c r="C746" t="s">
        <v>61</v>
      </c>
      <c r="D746">
        <v>12</v>
      </c>
      <c r="H746" s="7">
        <v>1</v>
      </c>
      <c r="I746" t="s">
        <v>5</v>
      </c>
      <c r="J746">
        <v>0.25</v>
      </c>
      <c r="K746">
        <v>63.7</v>
      </c>
      <c r="L746">
        <v>19.46</v>
      </c>
      <c r="M746">
        <v>97.3</v>
      </c>
      <c r="N746">
        <v>0.5</v>
      </c>
      <c r="O746">
        <v>3.9473684210526501E-2</v>
      </c>
      <c r="P746">
        <v>0.133064516129032</v>
      </c>
      <c r="Q746" t="s">
        <v>59</v>
      </c>
    </row>
    <row r="747" spans="1:17" ht="16" x14ac:dyDescent="0.2">
      <c r="A747">
        <v>51</v>
      </c>
      <c r="B747" t="s">
        <v>60</v>
      </c>
      <c r="C747" t="s">
        <v>61</v>
      </c>
      <c r="D747">
        <v>12</v>
      </c>
      <c r="H747" s="7">
        <v>1</v>
      </c>
      <c r="I747" t="s">
        <v>5</v>
      </c>
      <c r="J747">
        <v>0.25</v>
      </c>
      <c r="K747">
        <v>63.7</v>
      </c>
      <c r="L747">
        <v>19.46</v>
      </c>
      <c r="M747">
        <v>97.3</v>
      </c>
      <c r="N747">
        <v>0.5</v>
      </c>
      <c r="O747">
        <v>1.0263157894736801</v>
      </c>
      <c r="P747">
        <v>0.25</v>
      </c>
      <c r="Q747" t="s">
        <v>59</v>
      </c>
    </row>
    <row r="748" spans="1:17" ht="16" x14ac:dyDescent="0.2">
      <c r="A748">
        <v>51</v>
      </c>
      <c r="B748" t="s">
        <v>60</v>
      </c>
      <c r="C748" t="s">
        <v>61</v>
      </c>
      <c r="D748">
        <v>12</v>
      </c>
      <c r="H748" s="7">
        <v>1</v>
      </c>
      <c r="I748" t="s">
        <v>5</v>
      </c>
      <c r="J748">
        <v>0.25</v>
      </c>
      <c r="K748">
        <v>63.7</v>
      </c>
      <c r="L748">
        <v>19.46</v>
      </c>
      <c r="M748">
        <v>97.3</v>
      </c>
      <c r="N748">
        <v>0.5</v>
      </c>
      <c r="O748">
        <v>2.0131578947368398</v>
      </c>
      <c r="P748">
        <v>0.27016129032258002</v>
      </c>
      <c r="Q748" t="s">
        <v>59</v>
      </c>
    </row>
    <row r="749" spans="1:17" ht="16" x14ac:dyDescent="0.2">
      <c r="A749">
        <v>51</v>
      </c>
      <c r="B749" t="s">
        <v>60</v>
      </c>
      <c r="C749" t="s">
        <v>61</v>
      </c>
      <c r="D749">
        <v>12</v>
      </c>
      <c r="H749" s="7">
        <v>1</v>
      </c>
      <c r="I749" t="s">
        <v>5</v>
      </c>
      <c r="J749">
        <v>0.25</v>
      </c>
      <c r="K749">
        <v>63.7</v>
      </c>
      <c r="L749">
        <v>19.46</v>
      </c>
      <c r="M749">
        <v>97.3</v>
      </c>
      <c r="N749">
        <v>0.5</v>
      </c>
      <c r="O749">
        <v>3</v>
      </c>
      <c r="P749">
        <v>0.32661290322580599</v>
      </c>
      <c r="Q749" t="s">
        <v>59</v>
      </c>
    </row>
    <row r="750" spans="1:17" ht="16" x14ac:dyDescent="0.2">
      <c r="A750">
        <v>51</v>
      </c>
      <c r="B750" t="s">
        <v>60</v>
      </c>
      <c r="C750" t="s">
        <v>61</v>
      </c>
      <c r="D750">
        <v>12</v>
      </c>
      <c r="H750" s="7">
        <v>1</v>
      </c>
      <c r="I750" t="s">
        <v>5</v>
      </c>
      <c r="J750">
        <v>0.25</v>
      </c>
      <c r="K750">
        <v>63.7</v>
      </c>
      <c r="L750">
        <v>19.46</v>
      </c>
      <c r="M750">
        <v>97.3</v>
      </c>
      <c r="N750">
        <v>0.5</v>
      </c>
      <c r="O750">
        <v>3.98684210526315</v>
      </c>
      <c r="P750">
        <v>0.35080645161290303</v>
      </c>
      <c r="Q750" t="s">
        <v>59</v>
      </c>
    </row>
    <row r="751" spans="1:17" ht="16" x14ac:dyDescent="0.2">
      <c r="A751">
        <v>51</v>
      </c>
      <c r="B751" t="s">
        <v>60</v>
      </c>
      <c r="C751" t="s">
        <v>61</v>
      </c>
      <c r="D751">
        <v>12</v>
      </c>
      <c r="H751" s="7">
        <v>1</v>
      </c>
      <c r="I751" t="s">
        <v>5</v>
      </c>
      <c r="J751">
        <v>0.25</v>
      </c>
      <c r="K751">
        <v>63.7</v>
      </c>
      <c r="L751">
        <v>19.46</v>
      </c>
      <c r="M751">
        <v>97.3</v>
      </c>
      <c r="N751">
        <v>0.5</v>
      </c>
      <c r="O751">
        <v>5.0131578947368398</v>
      </c>
      <c r="P751">
        <v>0.38709677419354799</v>
      </c>
      <c r="Q751" t="s">
        <v>59</v>
      </c>
    </row>
    <row r="752" spans="1:17" ht="16" x14ac:dyDescent="0.2">
      <c r="A752">
        <v>51</v>
      </c>
      <c r="B752" t="s">
        <v>60</v>
      </c>
      <c r="C752" t="s">
        <v>61</v>
      </c>
      <c r="D752">
        <v>12</v>
      </c>
      <c r="H752" s="7">
        <v>1</v>
      </c>
      <c r="I752" t="s">
        <v>5</v>
      </c>
      <c r="J752">
        <v>0.25</v>
      </c>
      <c r="K752">
        <v>63.7</v>
      </c>
      <c r="L752">
        <v>19.46</v>
      </c>
      <c r="M752">
        <v>97.3</v>
      </c>
      <c r="N752">
        <v>0.5</v>
      </c>
      <c r="O752">
        <v>6</v>
      </c>
      <c r="P752">
        <v>0.41935483870967699</v>
      </c>
      <c r="Q752" t="s">
        <v>59</v>
      </c>
    </row>
    <row r="753" spans="1:17" ht="16" x14ac:dyDescent="0.2">
      <c r="A753">
        <v>51</v>
      </c>
      <c r="B753" t="s">
        <v>60</v>
      </c>
      <c r="C753" t="s">
        <v>61</v>
      </c>
      <c r="D753">
        <v>12</v>
      </c>
      <c r="H753" s="7">
        <v>1</v>
      </c>
      <c r="I753" t="s">
        <v>5</v>
      </c>
      <c r="J753">
        <v>0.25</v>
      </c>
      <c r="K753">
        <v>63.7</v>
      </c>
      <c r="L753">
        <v>19.46</v>
      </c>
      <c r="M753">
        <v>97.3</v>
      </c>
      <c r="N753">
        <v>0.5</v>
      </c>
      <c r="O753">
        <v>7.0263157894736796</v>
      </c>
      <c r="P753">
        <v>0.44354838709677402</v>
      </c>
      <c r="Q753" t="s">
        <v>59</v>
      </c>
    </row>
    <row r="754" spans="1:17" ht="16" x14ac:dyDescent="0.2">
      <c r="A754">
        <v>51</v>
      </c>
      <c r="B754" t="s">
        <v>60</v>
      </c>
      <c r="C754" t="s">
        <v>61</v>
      </c>
      <c r="D754">
        <v>12</v>
      </c>
      <c r="H754" s="7">
        <v>1</v>
      </c>
      <c r="I754" t="s">
        <v>5</v>
      </c>
      <c r="J754">
        <v>0.25</v>
      </c>
      <c r="K754">
        <v>63.7</v>
      </c>
      <c r="L754">
        <v>19.46</v>
      </c>
      <c r="M754">
        <v>97.3</v>
      </c>
      <c r="N754">
        <v>0.5</v>
      </c>
      <c r="O754">
        <v>10.0657894736842</v>
      </c>
      <c r="P754">
        <v>0.51612903225806395</v>
      </c>
      <c r="Q754" t="s">
        <v>59</v>
      </c>
    </row>
    <row r="755" spans="1:17" ht="16" x14ac:dyDescent="0.2">
      <c r="A755">
        <v>51</v>
      </c>
      <c r="B755" t="s">
        <v>60</v>
      </c>
      <c r="C755" t="s">
        <v>61</v>
      </c>
      <c r="D755">
        <v>12</v>
      </c>
      <c r="H755" s="7">
        <v>1</v>
      </c>
      <c r="I755" t="s">
        <v>5</v>
      </c>
      <c r="J755">
        <v>0.25</v>
      </c>
      <c r="K755">
        <v>63.7</v>
      </c>
      <c r="L755">
        <v>19.46</v>
      </c>
      <c r="M755">
        <v>97.3</v>
      </c>
      <c r="N755">
        <v>0.5</v>
      </c>
      <c r="O755">
        <v>13.0263157894736</v>
      </c>
      <c r="P755">
        <v>0.59677419354838701</v>
      </c>
      <c r="Q755" t="s">
        <v>59</v>
      </c>
    </row>
    <row r="756" spans="1:17" ht="16" x14ac:dyDescent="0.2">
      <c r="A756">
        <v>51</v>
      </c>
      <c r="B756" t="s">
        <v>60</v>
      </c>
      <c r="C756" t="s">
        <v>61</v>
      </c>
      <c r="D756">
        <v>12</v>
      </c>
      <c r="H756" s="7">
        <v>1</v>
      </c>
      <c r="I756" t="s">
        <v>5</v>
      </c>
      <c r="J756">
        <v>0.25</v>
      </c>
      <c r="K756">
        <v>63.7</v>
      </c>
      <c r="L756">
        <v>19.46</v>
      </c>
      <c r="M756">
        <v>97.3</v>
      </c>
      <c r="N756">
        <v>0.5</v>
      </c>
      <c r="O756">
        <v>16.0263157894736</v>
      </c>
      <c r="P756">
        <v>0.68548387096774099</v>
      </c>
      <c r="Q756" t="s">
        <v>59</v>
      </c>
    </row>
    <row r="757" spans="1:17" ht="16" x14ac:dyDescent="0.2">
      <c r="A757">
        <v>51</v>
      </c>
      <c r="B757" t="s">
        <v>60</v>
      </c>
      <c r="C757" t="s">
        <v>61</v>
      </c>
      <c r="D757">
        <v>12</v>
      </c>
      <c r="H757" s="7">
        <v>1</v>
      </c>
      <c r="I757" t="s">
        <v>5</v>
      </c>
      <c r="J757">
        <v>0.25</v>
      </c>
      <c r="K757">
        <v>63.7</v>
      </c>
      <c r="L757">
        <v>19.46</v>
      </c>
      <c r="M757">
        <v>97.3</v>
      </c>
      <c r="N757">
        <v>0.5</v>
      </c>
      <c r="O757">
        <v>19.065789473684202</v>
      </c>
      <c r="P757">
        <v>0.79435483870967705</v>
      </c>
      <c r="Q757" t="s">
        <v>59</v>
      </c>
    </row>
    <row r="758" spans="1:17" ht="16" x14ac:dyDescent="0.2">
      <c r="A758">
        <v>51</v>
      </c>
      <c r="B758" t="s">
        <v>60</v>
      </c>
      <c r="C758" t="s">
        <v>61</v>
      </c>
      <c r="D758">
        <v>12</v>
      </c>
      <c r="H758" s="7">
        <v>1</v>
      </c>
      <c r="I758" t="s">
        <v>5</v>
      </c>
      <c r="J758">
        <v>0.25</v>
      </c>
      <c r="K758">
        <v>63.7</v>
      </c>
      <c r="L758">
        <v>19.46</v>
      </c>
      <c r="M758">
        <v>97.3</v>
      </c>
      <c r="N758">
        <v>0.5</v>
      </c>
      <c r="O758">
        <v>25.0263157894736</v>
      </c>
      <c r="P758">
        <v>0.99193548387096697</v>
      </c>
      <c r="Q758" t="s">
        <v>59</v>
      </c>
    </row>
    <row r="759" spans="1:17" ht="16" x14ac:dyDescent="0.2">
      <c r="A759">
        <v>51</v>
      </c>
      <c r="B759" t="s">
        <v>60</v>
      </c>
      <c r="C759" t="s">
        <v>61</v>
      </c>
      <c r="D759">
        <v>12</v>
      </c>
      <c r="H759" s="7">
        <v>1</v>
      </c>
      <c r="I759" t="s">
        <v>5</v>
      </c>
      <c r="J759">
        <v>0.25</v>
      </c>
      <c r="K759">
        <v>63.7</v>
      </c>
      <c r="L759">
        <v>19.46</v>
      </c>
      <c r="M759">
        <v>97.3</v>
      </c>
      <c r="N759">
        <v>0.5</v>
      </c>
      <c r="O759">
        <v>30.039473684210499</v>
      </c>
      <c r="P759">
        <v>0.99193548387096697</v>
      </c>
      <c r="Q759" t="s">
        <v>59</v>
      </c>
    </row>
    <row r="760" spans="1:17" ht="16" x14ac:dyDescent="0.2">
      <c r="A760">
        <v>52</v>
      </c>
      <c r="B760" t="s">
        <v>63</v>
      </c>
      <c r="C760" t="s">
        <v>62</v>
      </c>
      <c r="D760">
        <f t="shared" si="10"/>
        <v>12</v>
      </c>
      <c r="H760" s="7">
        <v>1</v>
      </c>
      <c r="I760" t="s">
        <v>5</v>
      </c>
      <c r="J760">
        <f t="shared" si="12"/>
        <v>0.25</v>
      </c>
      <c r="K760">
        <v>59.5</v>
      </c>
      <c r="L760">
        <f t="shared" si="11"/>
        <v>7.62</v>
      </c>
      <c r="M760">
        <v>38.1</v>
      </c>
      <c r="N760">
        <v>0.5</v>
      </c>
      <c r="O760">
        <v>0</v>
      </c>
      <c r="P760">
        <v>0</v>
      </c>
      <c r="Q760" t="s">
        <v>59</v>
      </c>
    </row>
    <row r="761" spans="1:17" ht="16" x14ac:dyDescent="0.2">
      <c r="A761">
        <v>52</v>
      </c>
      <c r="B761" t="s">
        <v>63</v>
      </c>
      <c r="C761" t="s">
        <v>62</v>
      </c>
      <c r="D761">
        <v>12</v>
      </c>
      <c r="H761" s="7">
        <v>1</v>
      </c>
      <c r="I761" t="s">
        <v>5</v>
      </c>
      <c r="J761">
        <v>0.25</v>
      </c>
      <c r="K761">
        <v>59.5</v>
      </c>
      <c r="L761">
        <v>7.62</v>
      </c>
      <c r="M761">
        <v>38.1</v>
      </c>
      <c r="N761">
        <v>0.5</v>
      </c>
      <c r="O761">
        <v>0.23684210526315699</v>
      </c>
      <c r="P761">
        <v>0.27822580645161199</v>
      </c>
      <c r="Q761" t="s">
        <v>59</v>
      </c>
    </row>
    <row r="762" spans="1:17" ht="16" x14ac:dyDescent="0.2">
      <c r="A762">
        <v>52</v>
      </c>
      <c r="B762" t="s">
        <v>63</v>
      </c>
      <c r="C762" t="s">
        <v>62</v>
      </c>
      <c r="D762">
        <v>12</v>
      </c>
      <c r="H762" s="7">
        <v>1</v>
      </c>
      <c r="I762" t="s">
        <v>5</v>
      </c>
      <c r="J762">
        <v>0.25</v>
      </c>
      <c r="K762">
        <v>59.5</v>
      </c>
      <c r="L762">
        <v>7.62</v>
      </c>
      <c r="M762">
        <v>38.1</v>
      </c>
      <c r="N762">
        <v>0.5</v>
      </c>
      <c r="O762">
        <v>0.23684210526315699</v>
      </c>
      <c r="P762">
        <v>0.40322580645161199</v>
      </c>
      <c r="Q762" t="s">
        <v>59</v>
      </c>
    </row>
    <row r="763" spans="1:17" ht="16" x14ac:dyDescent="0.2">
      <c r="A763">
        <v>52</v>
      </c>
      <c r="B763" t="s">
        <v>63</v>
      </c>
      <c r="C763" t="s">
        <v>62</v>
      </c>
      <c r="D763">
        <v>12</v>
      </c>
      <c r="H763" s="7">
        <v>1</v>
      </c>
      <c r="I763" t="s">
        <v>5</v>
      </c>
      <c r="J763">
        <v>0.25</v>
      </c>
      <c r="K763">
        <v>59.5</v>
      </c>
      <c r="L763">
        <v>7.62</v>
      </c>
      <c r="M763">
        <v>38.1</v>
      </c>
      <c r="N763">
        <v>0.5</v>
      </c>
      <c r="O763">
        <v>1.0263157894736801</v>
      </c>
      <c r="P763">
        <v>0.58467741935483797</v>
      </c>
      <c r="Q763" t="s">
        <v>59</v>
      </c>
    </row>
    <row r="764" spans="1:17" ht="16" x14ac:dyDescent="0.2">
      <c r="A764">
        <v>52</v>
      </c>
      <c r="B764" t="s">
        <v>63</v>
      </c>
      <c r="C764" t="s">
        <v>62</v>
      </c>
      <c r="D764">
        <v>12</v>
      </c>
      <c r="H764" s="7">
        <v>1</v>
      </c>
      <c r="I764" t="s">
        <v>5</v>
      </c>
      <c r="J764">
        <v>0.25</v>
      </c>
      <c r="K764">
        <v>59.5</v>
      </c>
      <c r="L764">
        <v>7.62</v>
      </c>
      <c r="M764">
        <v>38.1</v>
      </c>
      <c r="N764">
        <v>0.5</v>
      </c>
      <c r="O764">
        <v>2.0526315789473601</v>
      </c>
      <c r="P764">
        <v>0.64919354838709598</v>
      </c>
      <c r="Q764" t="s">
        <v>59</v>
      </c>
    </row>
    <row r="765" spans="1:17" ht="16" x14ac:dyDescent="0.2">
      <c r="A765">
        <v>52</v>
      </c>
      <c r="B765" t="s">
        <v>63</v>
      </c>
      <c r="C765" t="s">
        <v>62</v>
      </c>
      <c r="D765">
        <v>12</v>
      </c>
      <c r="H765" s="7">
        <v>1</v>
      </c>
      <c r="I765" t="s">
        <v>5</v>
      </c>
      <c r="J765">
        <v>0.25</v>
      </c>
      <c r="K765">
        <v>59.5</v>
      </c>
      <c r="L765">
        <v>7.62</v>
      </c>
      <c r="M765">
        <v>38.1</v>
      </c>
      <c r="N765">
        <v>0.5</v>
      </c>
      <c r="O765">
        <v>3.0394736842105199</v>
      </c>
      <c r="P765">
        <v>0.67338709677419295</v>
      </c>
      <c r="Q765" t="s">
        <v>59</v>
      </c>
    </row>
    <row r="766" spans="1:17" ht="16" x14ac:dyDescent="0.2">
      <c r="A766">
        <v>52</v>
      </c>
      <c r="B766" t="s">
        <v>63</v>
      </c>
      <c r="C766" t="s">
        <v>62</v>
      </c>
      <c r="D766">
        <v>12</v>
      </c>
      <c r="H766" s="7">
        <v>1</v>
      </c>
      <c r="I766" t="s">
        <v>5</v>
      </c>
      <c r="J766">
        <v>0.25</v>
      </c>
      <c r="K766">
        <v>59.5</v>
      </c>
      <c r="L766">
        <v>7.62</v>
      </c>
      <c r="M766">
        <v>38.1</v>
      </c>
      <c r="N766">
        <v>0.5</v>
      </c>
      <c r="O766">
        <v>4.0263157894736796</v>
      </c>
      <c r="P766">
        <v>0.69758064516129004</v>
      </c>
      <c r="Q766" t="s">
        <v>59</v>
      </c>
    </row>
    <row r="767" spans="1:17" ht="16" x14ac:dyDescent="0.2">
      <c r="A767">
        <v>52</v>
      </c>
      <c r="B767" t="s">
        <v>63</v>
      </c>
      <c r="C767" t="s">
        <v>62</v>
      </c>
      <c r="D767">
        <v>12</v>
      </c>
      <c r="H767" s="7">
        <v>1</v>
      </c>
      <c r="I767" t="s">
        <v>5</v>
      </c>
      <c r="J767">
        <v>0.25</v>
      </c>
      <c r="K767">
        <v>59.5</v>
      </c>
      <c r="L767">
        <v>7.62</v>
      </c>
      <c r="M767">
        <v>38.1</v>
      </c>
      <c r="N767">
        <v>0.5</v>
      </c>
      <c r="O767">
        <v>5.0131578947368398</v>
      </c>
      <c r="P767">
        <v>0.72983870967741904</v>
      </c>
      <c r="Q767" t="s">
        <v>59</v>
      </c>
    </row>
    <row r="768" spans="1:17" ht="16" x14ac:dyDescent="0.2">
      <c r="A768">
        <v>52</v>
      </c>
      <c r="B768" t="s">
        <v>63</v>
      </c>
      <c r="C768" t="s">
        <v>62</v>
      </c>
      <c r="D768">
        <v>12</v>
      </c>
      <c r="H768" s="7">
        <v>1</v>
      </c>
      <c r="I768" t="s">
        <v>5</v>
      </c>
      <c r="J768">
        <v>0.25</v>
      </c>
      <c r="K768">
        <v>59.5</v>
      </c>
      <c r="L768">
        <v>7.62</v>
      </c>
      <c r="M768">
        <v>38.1</v>
      </c>
      <c r="N768">
        <v>0.5</v>
      </c>
      <c r="O768">
        <v>6.0789473684210504</v>
      </c>
      <c r="P768">
        <v>0.76612903225806395</v>
      </c>
      <c r="Q768" t="s">
        <v>59</v>
      </c>
    </row>
    <row r="769" spans="1:17" ht="16" x14ac:dyDescent="0.2">
      <c r="A769">
        <v>52</v>
      </c>
      <c r="B769" t="s">
        <v>63</v>
      </c>
      <c r="C769" t="s">
        <v>62</v>
      </c>
      <c r="D769">
        <v>12</v>
      </c>
      <c r="H769" s="7">
        <v>1</v>
      </c>
      <c r="I769" t="s">
        <v>5</v>
      </c>
      <c r="J769">
        <v>0.25</v>
      </c>
      <c r="K769">
        <v>59.5</v>
      </c>
      <c r="L769">
        <v>7.62</v>
      </c>
      <c r="M769">
        <v>38.1</v>
      </c>
      <c r="N769">
        <v>0.5</v>
      </c>
      <c r="O769">
        <v>7.0263157894736796</v>
      </c>
      <c r="P769">
        <v>0.79838709677419295</v>
      </c>
      <c r="Q769" t="s">
        <v>59</v>
      </c>
    </row>
    <row r="770" spans="1:17" ht="16" x14ac:dyDescent="0.2">
      <c r="A770">
        <v>52</v>
      </c>
      <c r="B770" t="s">
        <v>63</v>
      </c>
      <c r="C770" t="s">
        <v>62</v>
      </c>
      <c r="D770">
        <v>12</v>
      </c>
      <c r="H770" s="7">
        <v>1</v>
      </c>
      <c r="I770" t="s">
        <v>5</v>
      </c>
      <c r="J770">
        <v>0.25</v>
      </c>
      <c r="K770">
        <v>59.5</v>
      </c>
      <c r="L770">
        <v>7.62</v>
      </c>
      <c r="M770">
        <v>38.1</v>
      </c>
      <c r="N770">
        <v>0.5</v>
      </c>
      <c r="O770">
        <v>10.0263157894736</v>
      </c>
      <c r="P770">
        <v>0.86693548387096697</v>
      </c>
      <c r="Q770" t="s">
        <v>59</v>
      </c>
    </row>
    <row r="771" spans="1:17" ht="16" x14ac:dyDescent="0.2">
      <c r="A771">
        <v>52</v>
      </c>
      <c r="B771" t="s">
        <v>63</v>
      </c>
      <c r="C771" t="s">
        <v>62</v>
      </c>
      <c r="D771">
        <v>12</v>
      </c>
      <c r="H771" s="7">
        <v>1</v>
      </c>
      <c r="I771" t="s">
        <v>5</v>
      </c>
      <c r="J771">
        <v>0.25</v>
      </c>
      <c r="K771">
        <v>59.5</v>
      </c>
      <c r="L771">
        <v>7.62</v>
      </c>
      <c r="M771">
        <v>38.1</v>
      </c>
      <c r="N771">
        <v>0.5</v>
      </c>
      <c r="O771">
        <v>13.105263157894701</v>
      </c>
      <c r="P771">
        <v>0.93145161290322498</v>
      </c>
      <c r="Q771" t="s">
        <v>59</v>
      </c>
    </row>
    <row r="772" spans="1:17" ht="16" x14ac:dyDescent="0.2">
      <c r="A772">
        <v>52</v>
      </c>
      <c r="B772" t="s">
        <v>63</v>
      </c>
      <c r="C772" t="s">
        <v>62</v>
      </c>
      <c r="D772">
        <v>12</v>
      </c>
      <c r="H772" s="7">
        <v>1</v>
      </c>
      <c r="I772" t="s">
        <v>5</v>
      </c>
      <c r="J772">
        <v>0.25</v>
      </c>
      <c r="K772">
        <v>59.5</v>
      </c>
      <c r="L772">
        <v>7.62</v>
      </c>
      <c r="M772">
        <v>38.1</v>
      </c>
      <c r="N772">
        <v>0.5</v>
      </c>
      <c r="O772">
        <v>16.0263157894736</v>
      </c>
      <c r="P772">
        <v>0.999999999999999</v>
      </c>
      <c r="Q772" t="s">
        <v>59</v>
      </c>
    </row>
    <row r="773" spans="1:17" ht="16" x14ac:dyDescent="0.2">
      <c r="A773">
        <v>52</v>
      </c>
      <c r="B773" t="s">
        <v>63</v>
      </c>
      <c r="C773" t="s">
        <v>62</v>
      </c>
      <c r="D773">
        <v>12</v>
      </c>
      <c r="H773" s="7">
        <v>1</v>
      </c>
      <c r="I773" t="s">
        <v>5</v>
      </c>
      <c r="J773">
        <v>0.25</v>
      </c>
      <c r="K773">
        <v>59.5</v>
      </c>
      <c r="L773">
        <v>7.62</v>
      </c>
      <c r="M773">
        <v>38.1</v>
      </c>
      <c r="N773">
        <v>0.5</v>
      </c>
      <c r="O773">
        <v>19.065789473684202</v>
      </c>
      <c r="P773">
        <v>1.00806451612903</v>
      </c>
      <c r="Q773" t="s">
        <v>59</v>
      </c>
    </row>
    <row r="774" spans="1:17" ht="16" x14ac:dyDescent="0.2">
      <c r="A774">
        <v>52</v>
      </c>
      <c r="B774" t="s">
        <v>63</v>
      </c>
      <c r="C774" t="s">
        <v>62</v>
      </c>
      <c r="D774">
        <v>12</v>
      </c>
      <c r="H774" s="7">
        <v>1</v>
      </c>
      <c r="I774" t="s">
        <v>5</v>
      </c>
      <c r="J774">
        <v>0.25</v>
      </c>
      <c r="K774">
        <v>59.5</v>
      </c>
      <c r="L774">
        <v>7.62</v>
      </c>
      <c r="M774">
        <v>38.1</v>
      </c>
      <c r="N774">
        <v>0.5</v>
      </c>
      <c r="O774">
        <v>25.0263157894736</v>
      </c>
      <c r="P774">
        <v>1.01209677419354</v>
      </c>
      <c r="Q774" t="s">
        <v>59</v>
      </c>
    </row>
    <row r="775" spans="1:17" ht="16" x14ac:dyDescent="0.2">
      <c r="A775">
        <v>52</v>
      </c>
      <c r="B775" t="s">
        <v>63</v>
      </c>
      <c r="C775" t="s">
        <v>62</v>
      </c>
      <c r="D775">
        <v>12</v>
      </c>
      <c r="H775" s="7">
        <v>1</v>
      </c>
      <c r="I775" t="s">
        <v>5</v>
      </c>
      <c r="J775">
        <v>0.25</v>
      </c>
      <c r="K775">
        <v>59.5</v>
      </c>
      <c r="L775">
        <v>7.62</v>
      </c>
      <c r="M775">
        <v>38.1</v>
      </c>
      <c r="N775">
        <v>0.5</v>
      </c>
      <c r="O775">
        <v>30.078947368421002</v>
      </c>
      <c r="P775">
        <v>1.00806451612903</v>
      </c>
      <c r="Q775" t="s">
        <v>59</v>
      </c>
    </row>
    <row r="776" spans="1:17" ht="16" x14ac:dyDescent="0.2">
      <c r="A776">
        <v>53</v>
      </c>
      <c r="B776" t="s">
        <v>65</v>
      </c>
      <c r="C776" t="s">
        <v>64</v>
      </c>
      <c r="D776">
        <f t="shared" si="10"/>
        <v>12</v>
      </c>
      <c r="H776" s="7">
        <v>1</v>
      </c>
      <c r="I776" t="s">
        <v>5</v>
      </c>
      <c r="J776">
        <f t="shared" si="12"/>
        <v>0.25</v>
      </c>
      <c r="K776">
        <v>45.1</v>
      </c>
      <c r="L776">
        <f t="shared" si="11"/>
        <v>11.46</v>
      </c>
      <c r="M776">
        <v>57.3</v>
      </c>
      <c r="N776">
        <v>0.5</v>
      </c>
      <c r="O776">
        <v>0</v>
      </c>
      <c r="P776">
        <v>0</v>
      </c>
      <c r="Q776" t="s">
        <v>59</v>
      </c>
    </row>
    <row r="777" spans="1:17" ht="16" x14ac:dyDescent="0.2">
      <c r="A777">
        <v>53</v>
      </c>
      <c r="B777" t="s">
        <v>65</v>
      </c>
      <c r="C777" t="s">
        <v>64</v>
      </c>
      <c r="D777">
        <v>12</v>
      </c>
      <c r="H777" s="7">
        <v>1</v>
      </c>
      <c r="I777" t="s">
        <v>5</v>
      </c>
      <c r="J777">
        <v>0.25</v>
      </c>
      <c r="K777">
        <v>45.1</v>
      </c>
      <c r="L777">
        <v>11.46</v>
      </c>
      <c r="M777">
        <v>57.3</v>
      </c>
      <c r="N777">
        <v>0.5</v>
      </c>
      <c r="O777">
        <v>0.51315789473684204</v>
      </c>
      <c r="P777">
        <v>0.23790322580645101</v>
      </c>
      <c r="Q777" t="s">
        <v>59</v>
      </c>
    </row>
    <row r="778" spans="1:17" ht="16" x14ac:dyDescent="0.2">
      <c r="A778">
        <v>53</v>
      </c>
      <c r="B778" t="s">
        <v>65</v>
      </c>
      <c r="C778" t="s">
        <v>64</v>
      </c>
      <c r="D778">
        <v>12</v>
      </c>
      <c r="H778" s="7">
        <v>1</v>
      </c>
      <c r="I778" t="s">
        <v>5</v>
      </c>
      <c r="J778">
        <v>0.25</v>
      </c>
      <c r="K778">
        <v>45.1</v>
      </c>
      <c r="L778">
        <v>11.46</v>
      </c>
      <c r="M778">
        <v>57.3</v>
      </c>
      <c r="N778">
        <v>0.5</v>
      </c>
      <c r="O778">
        <v>1.0263157894736801</v>
      </c>
      <c r="P778">
        <v>0.30645161290322498</v>
      </c>
      <c r="Q778" t="s">
        <v>59</v>
      </c>
    </row>
    <row r="779" spans="1:17" ht="16" x14ac:dyDescent="0.2">
      <c r="A779">
        <v>53</v>
      </c>
      <c r="B779" t="s">
        <v>65</v>
      </c>
      <c r="C779" t="s">
        <v>64</v>
      </c>
      <c r="D779">
        <v>12</v>
      </c>
      <c r="H779" s="7">
        <v>1</v>
      </c>
      <c r="I779" t="s">
        <v>5</v>
      </c>
      <c r="J779">
        <v>0.25</v>
      </c>
      <c r="K779">
        <v>45.1</v>
      </c>
      <c r="L779">
        <v>11.46</v>
      </c>
      <c r="M779">
        <v>57.3</v>
      </c>
      <c r="N779">
        <v>0.5</v>
      </c>
      <c r="O779">
        <v>2.0526315789473601</v>
      </c>
      <c r="P779">
        <v>0.57661290322580605</v>
      </c>
      <c r="Q779" t="s">
        <v>59</v>
      </c>
    </row>
    <row r="780" spans="1:17" ht="16" x14ac:dyDescent="0.2">
      <c r="A780">
        <v>53</v>
      </c>
      <c r="B780" t="s">
        <v>65</v>
      </c>
      <c r="C780" t="s">
        <v>64</v>
      </c>
      <c r="D780">
        <v>12</v>
      </c>
      <c r="H780" s="7">
        <v>1</v>
      </c>
      <c r="I780" t="s">
        <v>5</v>
      </c>
      <c r="J780">
        <v>0.25</v>
      </c>
      <c r="K780">
        <v>45.1</v>
      </c>
      <c r="L780">
        <v>11.46</v>
      </c>
      <c r="M780">
        <v>57.3</v>
      </c>
      <c r="N780">
        <v>0.5</v>
      </c>
      <c r="O780">
        <v>3</v>
      </c>
      <c r="P780">
        <v>0.82661290322580605</v>
      </c>
      <c r="Q780" t="s">
        <v>59</v>
      </c>
    </row>
    <row r="781" spans="1:17" ht="16" x14ac:dyDescent="0.2">
      <c r="A781">
        <v>53</v>
      </c>
      <c r="B781" t="s">
        <v>65</v>
      </c>
      <c r="C781" t="s">
        <v>64</v>
      </c>
      <c r="D781">
        <v>12</v>
      </c>
      <c r="H781" s="7">
        <v>1</v>
      </c>
      <c r="I781" t="s">
        <v>5</v>
      </c>
      <c r="J781">
        <v>0.25</v>
      </c>
      <c r="K781">
        <v>45.1</v>
      </c>
      <c r="L781">
        <v>11.46</v>
      </c>
      <c r="M781">
        <v>57.3</v>
      </c>
      <c r="N781">
        <v>0.5</v>
      </c>
      <c r="O781">
        <v>3.98684210526315</v>
      </c>
      <c r="P781">
        <v>0.90322580645161199</v>
      </c>
      <c r="Q781" t="s">
        <v>59</v>
      </c>
    </row>
    <row r="782" spans="1:17" ht="16" x14ac:dyDescent="0.2">
      <c r="A782">
        <v>53</v>
      </c>
      <c r="B782" t="s">
        <v>65</v>
      </c>
      <c r="C782" t="s">
        <v>64</v>
      </c>
      <c r="D782">
        <v>12</v>
      </c>
      <c r="H782" s="7">
        <v>1</v>
      </c>
      <c r="I782" t="s">
        <v>5</v>
      </c>
      <c r="J782">
        <v>0.25</v>
      </c>
      <c r="K782">
        <v>45.1</v>
      </c>
      <c r="L782">
        <v>11.46</v>
      </c>
      <c r="M782">
        <v>57.3</v>
      </c>
      <c r="N782">
        <v>0.5</v>
      </c>
      <c r="O782">
        <v>5.0131578947368398</v>
      </c>
      <c r="P782">
        <v>0.97983870967741904</v>
      </c>
      <c r="Q782" t="s">
        <v>59</v>
      </c>
    </row>
    <row r="783" spans="1:17" ht="16" x14ac:dyDescent="0.2">
      <c r="A783">
        <v>53</v>
      </c>
      <c r="B783" t="s">
        <v>65</v>
      </c>
      <c r="C783" t="s">
        <v>64</v>
      </c>
      <c r="D783">
        <v>12</v>
      </c>
      <c r="H783" s="7">
        <v>1</v>
      </c>
      <c r="I783" t="s">
        <v>5</v>
      </c>
      <c r="J783">
        <v>0.25</v>
      </c>
      <c r="K783">
        <v>45.1</v>
      </c>
      <c r="L783">
        <v>11.46</v>
      </c>
      <c r="M783">
        <v>57.3</v>
      </c>
      <c r="N783">
        <v>0.5</v>
      </c>
      <c r="O783">
        <v>6</v>
      </c>
      <c r="P783">
        <v>1.0443548387096699</v>
      </c>
      <c r="Q783" t="s">
        <v>59</v>
      </c>
    </row>
    <row r="784" spans="1:17" ht="16" x14ac:dyDescent="0.2">
      <c r="A784">
        <v>53</v>
      </c>
      <c r="B784" t="s">
        <v>65</v>
      </c>
      <c r="C784" t="s">
        <v>64</v>
      </c>
      <c r="D784">
        <v>12</v>
      </c>
      <c r="H784" s="7">
        <v>1</v>
      </c>
      <c r="I784" t="s">
        <v>5</v>
      </c>
      <c r="J784">
        <v>0.25</v>
      </c>
      <c r="K784">
        <v>45.1</v>
      </c>
      <c r="L784">
        <v>11.46</v>
      </c>
      <c r="M784">
        <v>57.3</v>
      </c>
      <c r="N784">
        <v>0.5</v>
      </c>
      <c r="O784">
        <v>7.0657894736842097</v>
      </c>
      <c r="P784">
        <v>1.0362903225806399</v>
      </c>
      <c r="Q784" t="s">
        <v>59</v>
      </c>
    </row>
    <row r="785" spans="1:17" ht="16" x14ac:dyDescent="0.2">
      <c r="A785">
        <v>53</v>
      </c>
      <c r="B785" t="s">
        <v>65</v>
      </c>
      <c r="C785" t="s">
        <v>64</v>
      </c>
      <c r="D785">
        <v>12</v>
      </c>
      <c r="H785" s="7">
        <v>1</v>
      </c>
      <c r="I785" t="s">
        <v>5</v>
      </c>
      <c r="J785">
        <v>0.25</v>
      </c>
      <c r="K785">
        <v>45.1</v>
      </c>
      <c r="L785">
        <v>11.46</v>
      </c>
      <c r="M785">
        <v>57.3</v>
      </c>
      <c r="N785">
        <v>0.5</v>
      </c>
      <c r="O785">
        <v>9.9868421052631504</v>
      </c>
      <c r="P785">
        <v>1.0322580645161199</v>
      </c>
      <c r="Q785" t="s">
        <v>59</v>
      </c>
    </row>
    <row r="786" spans="1:17" ht="16" x14ac:dyDescent="0.2">
      <c r="A786">
        <v>53</v>
      </c>
      <c r="B786" t="s">
        <v>65</v>
      </c>
      <c r="C786" t="s">
        <v>64</v>
      </c>
      <c r="D786">
        <v>12</v>
      </c>
      <c r="H786" s="7">
        <v>1</v>
      </c>
      <c r="I786" t="s">
        <v>5</v>
      </c>
      <c r="J786">
        <v>0.25</v>
      </c>
      <c r="K786">
        <v>45.1</v>
      </c>
      <c r="L786">
        <v>11.46</v>
      </c>
      <c r="M786">
        <v>57.3</v>
      </c>
      <c r="N786">
        <v>0.5</v>
      </c>
      <c r="O786">
        <v>13.0657894736842</v>
      </c>
      <c r="P786">
        <v>1.0403225806451599</v>
      </c>
      <c r="Q786" t="s">
        <v>59</v>
      </c>
    </row>
    <row r="787" spans="1:17" ht="16" x14ac:dyDescent="0.2">
      <c r="A787">
        <v>53</v>
      </c>
      <c r="B787" t="s">
        <v>65</v>
      </c>
      <c r="C787" t="s">
        <v>64</v>
      </c>
      <c r="D787">
        <v>12</v>
      </c>
      <c r="H787" s="7">
        <v>1</v>
      </c>
      <c r="I787" t="s">
        <v>5</v>
      </c>
      <c r="J787">
        <v>0.25</v>
      </c>
      <c r="K787">
        <v>45.1</v>
      </c>
      <c r="L787">
        <v>11.46</v>
      </c>
      <c r="M787">
        <v>57.3</v>
      </c>
      <c r="N787">
        <v>0.5</v>
      </c>
      <c r="O787">
        <v>16.0263157894736</v>
      </c>
      <c r="P787">
        <v>1.0362903225806399</v>
      </c>
      <c r="Q787" t="s">
        <v>59</v>
      </c>
    </row>
    <row r="788" spans="1:17" ht="16" x14ac:dyDescent="0.2">
      <c r="A788">
        <v>53</v>
      </c>
      <c r="B788" t="s">
        <v>65</v>
      </c>
      <c r="C788" t="s">
        <v>64</v>
      </c>
      <c r="D788">
        <v>12</v>
      </c>
      <c r="H788" s="7">
        <v>1</v>
      </c>
      <c r="I788" t="s">
        <v>5</v>
      </c>
      <c r="J788">
        <v>0.25</v>
      </c>
      <c r="K788">
        <v>45.1</v>
      </c>
      <c r="L788">
        <v>11.46</v>
      </c>
      <c r="M788">
        <v>57.3</v>
      </c>
      <c r="N788">
        <v>0.5</v>
      </c>
      <c r="O788">
        <v>19.0263157894736</v>
      </c>
      <c r="P788">
        <v>1.0403225806451599</v>
      </c>
      <c r="Q788" t="s">
        <v>59</v>
      </c>
    </row>
    <row r="789" spans="1:17" ht="16" x14ac:dyDescent="0.2">
      <c r="A789">
        <v>53</v>
      </c>
      <c r="B789" t="s">
        <v>65</v>
      </c>
      <c r="C789" t="s">
        <v>64</v>
      </c>
      <c r="D789">
        <v>12</v>
      </c>
      <c r="H789" s="7">
        <v>1</v>
      </c>
      <c r="I789" t="s">
        <v>5</v>
      </c>
      <c r="J789">
        <v>0.25</v>
      </c>
      <c r="K789">
        <v>45.1</v>
      </c>
      <c r="L789">
        <v>11.46</v>
      </c>
      <c r="M789">
        <v>57.3</v>
      </c>
      <c r="N789">
        <v>0.5</v>
      </c>
      <c r="O789">
        <v>25.0263157894736</v>
      </c>
      <c r="P789">
        <v>1.0443548387096699</v>
      </c>
      <c r="Q789" t="s">
        <v>59</v>
      </c>
    </row>
    <row r="790" spans="1:17" ht="16" x14ac:dyDescent="0.2">
      <c r="A790">
        <v>53</v>
      </c>
      <c r="B790" t="s">
        <v>65</v>
      </c>
      <c r="C790" t="s">
        <v>64</v>
      </c>
      <c r="D790">
        <v>12</v>
      </c>
      <c r="H790" s="7">
        <v>1</v>
      </c>
      <c r="I790" t="s">
        <v>5</v>
      </c>
      <c r="J790">
        <v>0.25</v>
      </c>
      <c r="K790">
        <v>45.1</v>
      </c>
      <c r="L790">
        <v>11.46</v>
      </c>
      <c r="M790">
        <v>57.3</v>
      </c>
      <c r="N790">
        <v>0.5</v>
      </c>
      <c r="O790">
        <v>30.078947368421002</v>
      </c>
      <c r="P790">
        <v>1.0362903225806399</v>
      </c>
      <c r="Q790" t="s">
        <v>59</v>
      </c>
    </row>
    <row r="791" spans="1:17" ht="16" x14ac:dyDescent="0.2">
      <c r="A791">
        <v>54</v>
      </c>
      <c r="B791" t="s">
        <v>67</v>
      </c>
      <c r="C791" t="s">
        <v>66</v>
      </c>
      <c r="D791">
        <f t="shared" si="10"/>
        <v>12</v>
      </c>
      <c r="H791" s="7">
        <v>1</v>
      </c>
      <c r="I791" t="s">
        <v>5</v>
      </c>
      <c r="J791">
        <f t="shared" si="12"/>
        <v>0.25</v>
      </c>
      <c r="K791">
        <v>60.2</v>
      </c>
      <c r="L791">
        <f t="shared" si="11"/>
        <v>14.62</v>
      </c>
      <c r="M791">
        <v>73.099999999999994</v>
      </c>
      <c r="N791">
        <v>0.5</v>
      </c>
      <c r="O791">
        <v>0</v>
      </c>
      <c r="P791">
        <v>0</v>
      </c>
      <c r="Q791" t="s">
        <v>59</v>
      </c>
    </row>
    <row r="792" spans="1:17" ht="16" x14ac:dyDescent="0.2">
      <c r="A792">
        <v>54</v>
      </c>
      <c r="B792" t="s">
        <v>67</v>
      </c>
      <c r="C792" t="s">
        <v>66</v>
      </c>
      <c r="D792">
        <v>12</v>
      </c>
      <c r="H792" s="7">
        <v>1</v>
      </c>
      <c r="I792" t="s">
        <v>5</v>
      </c>
      <c r="J792">
        <v>0.25</v>
      </c>
      <c r="K792">
        <v>60.2</v>
      </c>
      <c r="L792">
        <v>14.62</v>
      </c>
      <c r="M792">
        <v>73.099999999999994</v>
      </c>
      <c r="N792">
        <v>0.5</v>
      </c>
      <c r="O792">
        <v>3.9473684210526501E-2</v>
      </c>
      <c r="P792">
        <v>0.12903225806451599</v>
      </c>
      <c r="Q792" t="s">
        <v>59</v>
      </c>
    </row>
    <row r="793" spans="1:17" ht="16" x14ac:dyDescent="0.2">
      <c r="A793">
        <v>54</v>
      </c>
      <c r="B793" t="s">
        <v>67</v>
      </c>
      <c r="C793" t="s">
        <v>66</v>
      </c>
      <c r="D793">
        <v>12</v>
      </c>
      <c r="H793" s="7">
        <v>1</v>
      </c>
      <c r="I793" t="s">
        <v>5</v>
      </c>
      <c r="J793">
        <v>0.25</v>
      </c>
      <c r="K793">
        <v>60.2</v>
      </c>
      <c r="L793">
        <v>14.62</v>
      </c>
      <c r="M793">
        <v>73.099999999999994</v>
      </c>
      <c r="N793">
        <v>0.5</v>
      </c>
      <c r="O793">
        <v>0.15789473684210401</v>
      </c>
      <c r="P793">
        <v>0.19354838709677399</v>
      </c>
      <c r="Q793" t="s">
        <v>59</v>
      </c>
    </row>
    <row r="794" spans="1:17" ht="16" x14ac:dyDescent="0.2">
      <c r="A794">
        <v>54</v>
      </c>
      <c r="B794" t="s">
        <v>67</v>
      </c>
      <c r="C794" t="s">
        <v>66</v>
      </c>
      <c r="D794">
        <v>12</v>
      </c>
      <c r="H794" s="7">
        <v>1</v>
      </c>
      <c r="I794" t="s">
        <v>5</v>
      </c>
      <c r="J794">
        <v>0.25</v>
      </c>
      <c r="K794">
        <v>60.2</v>
      </c>
      <c r="L794">
        <v>14.62</v>
      </c>
      <c r="M794">
        <v>73.099999999999994</v>
      </c>
      <c r="N794">
        <v>0.5</v>
      </c>
      <c r="O794">
        <v>0.47368421052631499</v>
      </c>
      <c r="P794">
        <v>0.31854838709677402</v>
      </c>
      <c r="Q794" t="s">
        <v>59</v>
      </c>
    </row>
    <row r="795" spans="1:17" ht="16" x14ac:dyDescent="0.2">
      <c r="A795">
        <v>54</v>
      </c>
      <c r="B795" t="s">
        <v>67</v>
      </c>
      <c r="C795" t="s">
        <v>66</v>
      </c>
      <c r="D795">
        <v>12</v>
      </c>
      <c r="H795" s="7">
        <v>1</v>
      </c>
      <c r="I795" t="s">
        <v>5</v>
      </c>
      <c r="J795">
        <v>0.25</v>
      </c>
      <c r="K795">
        <v>60.2</v>
      </c>
      <c r="L795">
        <v>14.62</v>
      </c>
      <c r="M795">
        <v>73.099999999999994</v>
      </c>
      <c r="N795">
        <v>0.5</v>
      </c>
      <c r="O795">
        <v>1.0263157894736801</v>
      </c>
      <c r="P795">
        <v>0.38306451612903197</v>
      </c>
      <c r="Q795" t="s">
        <v>59</v>
      </c>
    </row>
    <row r="796" spans="1:17" ht="16" x14ac:dyDescent="0.2">
      <c r="A796">
        <v>54</v>
      </c>
      <c r="B796" t="s">
        <v>67</v>
      </c>
      <c r="C796" t="s">
        <v>66</v>
      </c>
      <c r="D796">
        <v>12</v>
      </c>
      <c r="H796" s="7">
        <v>1</v>
      </c>
      <c r="I796" t="s">
        <v>5</v>
      </c>
      <c r="J796">
        <v>0.25</v>
      </c>
      <c r="K796">
        <v>60.2</v>
      </c>
      <c r="L796">
        <v>14.62</v>
      </c>
      <c r="M796">
        <v>73.099999999999994</v>
      </c>
      <c r="N796">
        <v>0.5</v>
      </c>
      <c r="O796">
        <v>2.0131578947368398</v>
      </c>
      <c r="P796">
        <v>0.49193548387096703</v>
      </c>
      <c r="Q796" t="s">
        <v>59</v>
      </c>
    </row>
    <row r="797" spans="1:17" ht="16" x14ac:dyDescent="0.2">
      <c r="A797">
        <v>54</v>
      </c>
      <c r="B797" t="s">
        <v>67</v>
      </c>
      <c r="C797" t="s">
        <v>66</v>
      </c>
      <c r="D797">
        <v>12</v>
      </c>
      <c r="H797" s="7">
        <v>1</v>
      </c>
      <c r="I797" t="s">
        <v>5</v>
      </c>
      <c r="J797">
        <v>0.25</v>
      </c>
      <c r="K797">
        <v>60.2</v>
      </c>
      <c r="L797">
        <v>14.62</v>
      </c>
      <c r="M797">
        <v>73.099999999999994</v>
      </c>
      <c r="N797">
        <v>0.5</v>
      </c>
      <c r="O797">
        <v>3.0394736842105199</v>
      </c>
      <c r="P797">
        <v>0.59274193548387</v>
      </c>
      <c r="Q797" t="s">
        <v>59</v>
      </c>
    </row>
    <row r="798" spans="1:17" ht="16" x14ac:dyDescent="0.2">
      <c r="A798">
        <v>54</v>
      </c>
      <c r="B798" t="s">
        <v>67</v>
      </c>
      <c r="C798" t="s">
        <v>66</v>
      </c>
      <c r="D798">
        <v>12</v>
      </c>
      <c r="H798" s="7">
        <v>1</v>
      </c>
      <c r="I798" t="s">
        <v>5</v>
      </c>
      <c r="J798">
        <v>0.25</v>
      </c>
      <c r="K798">
        <v>60.2</v>
      </c>
      <c r="L798">
        <v>14.62</v>
      </c>
      <c r="M798">
        <v>73.099999999999994</v>
      </c>
      <c r="N798">
        <v>0.5</v>
      </c>
      <c r="O798">
        <v>4.0263157894736796</v>
      </c>
      <c r="P798">
        <v>0.64112903225806395</v>
      </c>
      <c r="Q798" t="s">
        <v>59</v>
      </c>
    </row>
    <row r="799" spans="1:17" ht="16" x14ac:dyDescent="0.2">
      <c r="A799">
        <v>54</v>
      </c>
      <c r="B799" t="s">
        <v>67</v>
      </c>
      <c r="C799" t="s">
        <v>66</v>
      </c>
      <c r="D799">
        <v>12</v>
      </c>
      <c r="H799" s="7">
        <v>1</v>
      </c>
      <c r="I799" t="s">
        <v>5</v>
      </c>
      <c r="J799">
        <v>0.25</v>
      </c>
      <c r="K799">
        <v>60.2</v>
      </c>
      <c r="L799">
        <v>14.62</v>
      </c>
      <c r="M799">
        <v>73.099999999999994</v>
      </c>
      <c r="N799">
        <v>0.5</v>
      </c>
      <c r="O799">
        <v>5.0131578947368398</v>
      </c>
      <c r="P799">
        <v>0.70161290322580605</v>
      </c>
      <c r="Q799" t="s">
        <v>59</v>
      </c>
    </row>
    <row r="800" spans="1:17" ht="16" x14ac:dyDescent="0.2">
      <c r="A800">
        <v>54</v>
      </c>
      <c r="B800" t="s">
        <v>67</v>
      </c>
      <c r="C800" t="s">
        <v>66</v>
      </c>
      <c r="D800">
        <v>12</v>
      </c>
      <c r="H800" s="7">
        <v>1</v>
      </c>
      <c r="I800" t="s">
        <v>5</v>
      </c>
      <c r="J800">
        <v>0.25</v>
      </c>
      <c r="K800">
        <v>60.2</v>
      </c>
      <c r="L800">
        <v>14.62</v>
      </c>
      <c r="M800">
        <v>73.099999999999994</v>
      </c>
      <c r="N800">
        <v>0.5</v>
      </c>
      <c r="O800">
        <v>6</v>
      </c>
      <c r="P800">
        <v>0.782258064516129</v>
      </c>
      <c r="Q800" t="s">
        <v>59</v>
      </c>
    </row>
    <row r="801" spans="1:17" ht="16" x14ac:dyDescent="0.2">
      <c r="A801">
        <v>54</v>
      </c>
      <c r="B801" t="s">
        <v>67</v>
      </c>
      <c r="C801" t="s">
        <v>66</v>
      </c>
      <c r="D801">
        <v>12</v>
      </c>
      <c r="H801" s="7">
        <v>1</v>
      </c>
      <c r="I801" t="s">
        <v>5</v>
      </c>
      <c r="J801">
        <v>0.25</v>
      </c>
      <c r="K801">
        <v>60.2</v>
      </c>
      <c r="L801">
        <v>14.62</v>
      </c>
      <c r="M801">
        <v>73.099999999999994</v>
      </c>
      <c r="N801">
        <v>0.5</v>
      </c>
      <c r="O801">
        <v>6.9868421052631504</v>
      </c>
      <c r="P801">
        <v>0.85483870967741904</v>
      </c>
      <c r="Q801" t="s">
        <v>59</v>
      </c>
    </row>
    <row r="802" spans="1:17" ht="16" x14ac:dyDescent="0.2">
      <c r="A802">
        <v>54</v>
      </c>
      <c r="B802" t="s">
        <v>67</v>
      </c>
      <c r="C802" t="s">
        <v>66</v>
      </c>
      <c r="D802">
        <v>12</v>
      </c>
      <c r="H802" s="7">
        <v>1</v>
      </c>
      <c r="I802" t="s">
        <v>5</v>
      </c>
      <c r="J802">
        <v>0.25</v>
      </c>
      <c r="K802">
        <v>60.2</v>
      </c>
      <c r="L802">
        <v>14.62</v>
      </c>
      <c r="M802">
        <v>73.099999999999994</v>
      </c>
      <c r="N802">
        <v>0.5</v>
      </c>
      <c r="O802">
        <v>10.0263157894736</v>
      </c>
      <c r="P802">
        <v>1.01209677419354</v>
      </c>
      <c r="Q802" t="s">
        <v>59</v>
      </c>
    </row>
    <row r="803" spans="1:17" ht="16" x14ac:dyDescent="0.2">
      <c r="A803">
        <v>54</v>
      </c>
      <c r="B803" t="s">
        <v>67</v>
      </c>
      <c r="C803" t="s">
        <v>66</v>
      </c>
      <c r="D803">
        <v>12</v>
      </c>
      <c r="H803" s="7">
        <v>1</v>
      </c>
      <c r="I803" t="s">
        <v>5</v>
      </c>
      <c r="J803">
        <v>0.25</v>
      </c>
      <c r="K803">
        <v>60.2</v>
      </c>
      <c r="L803">
        <v>14.62</v>
      </c>
      <c r="M803">
        <v>73.099999999999994</v>
      </c>
      <c r="N803">
        <v>0.5</v>
      </c>
      <c r="O803">
        <v>13.0263157894736</v>
      </c>
      <c r="P803">
        <v>1.00403225806451</v>
      </c>
      <c r="Q803" t="s">
        <v>59</v>
      </c>
    </row>
    <row r="804" spans="1:17" ht="16" x14ac:dyDescent="0.2">
      <c r="A804">
        <v>54</v>
      </c>
      <c r="B804" t="s">
        <v>67</v>
      </c>
      <c r="C804" t="s">
        <v>66</v>
      </c>
      <c r="D804">
        <v>12</v>
      </c>
      <c r="H804" s="7">
        <v>1</v>
      </c>
      <c r="I804" t="s">
        <v>5</v>
      </c>
      <c r="J804">
        <v>0.25</v>
      </c>
      <c r="K804">
        <v>60.2</v>
      </c>
      <c r="L804">
        <v>14.62</v>
      </c>
      <c r="M804">
        <v>73.099999999999994</v>
      </c>
      <c r="N804">
        <v>0.5</v>
      </c>
      <c r="O804">
        <v>16.0263157894736</v>
      </c>
      <c r="P804">
        <v>1.00403225806451</v>
      </c>
      <c r="Q804" t="s">
        <v>59</v>
      </c>
    </row>
    <row r="805" spans="1:17" ht="16" x14ac:dyDescent="0.2">
      <c r="A805">
        <v>54</v>
      </c>
      <c r="B805" t="s">
        <v>67</v>
      </c>
      <c r="C805" t="s">
        <v>66</v>
      </c>
      <c r="D805">
        <v>12</v>
      </c>
      <c r="H805" s="7">
        <v>1</v>
      </c>
      <c r="I805" t="s">
        <v>5</v>
      </c>
      <c r="J805">
        <v>0.25</v>
      </c>
      <c r="K805">
        <v>60.2</v>
      </c>
      <c r="L805">
        <v>14.62</v>
      </c>
      <c r="M805">
        <v>73.099999999999994</v>
      </c>
      <c r="N805">
        <v>0.5</v>
      </c>
      <c r="O805">
        <v>19.0263157894736</v>
      </c>
      <c r="P805">
        <v>1.00806451612903</v>
      </c>
      <c r="Q805" t="s">
        <v>59</v>
      </c>
    </row>
    <row r="806" spans="1:17" ht="16" x14ac:dyDescent="0.2">
      <c r="A806">
        <v>54</v>
      </c>
      <c r="B806" t="s">
        <v>67</v>
      </c>
      <c r="C806" t="s">
        <v>66</v>
      </c>
      <c r="D806">
        <v>12</v>
      </c>
      <c r="H806" s="7">
        <v>1</v>
      </c>
      <c r="I806" t="s">
        <v>5</v>
      </c>
      <c r="J806">
        <v>0.25</v>
      </c>
      <c r="K806">
        <v>60.2</v>
      </c>
      <c r="L806">
        <v>14.62</v>
      </c>
      <c r="M806">
        <v>73.099999999999994</v>
      </c>
      <c r="N806">
        <v>0.5</v>
      </c>
      <c r="O806">
        <v>24.986842105263101</v>
      </c>
      <c r="P806">
        <v>1.0201612903225801</v>
      </c>
      <c r="Q806" t="s">
        <v>59</v>
      </c>
    </row>
    <row r="807" spans="1:17" ht="16" x14ac:dyDescent="0.2">
      <c r="A807">
        <v>54</v>
      </c>
      <c r="B807" t="s">
        <v>67</v>
      </c>
      <c r="C807" t="s">
        <v>66</v>
      </c>
      <c r="D807">
        <v>12</v>
      </c>
      <c r="H807" s="7">
        <v>1</v>
      </c>
      <c r="I807" t="s">
        <v>5</v>
      </c>
      <c r="J807">
        <v>0.25</v>
      </c>
      <c r="K807">
        <v>60.2</v>
      </c>
      <c r="L807">
        <v>14.62</v>
      </c>
      <c r="M807">
        <v>73.099999999999994</v>
      </c>
      <c r="N807">
        <v>0.5</v>
      </c>
      <c r="O807">
        <v>30.078947368421002</v>
      </c>
      <c r="P807">
        <v>1.00806451612903</v>
      </c>
      <c r="Q807" t="s">
        <v>59</v>
      </c>
    </row>
    <row r="808" spans="1:17" ht="16" x14ac:dyDescent="0.2">
      <c r="A808">
        <v>55</v>
      </c>
      <c r="B808" t="s">
        <v>69</v>
      </c>
      <c r="C808" t="s">
        <v>68</v>
      </c>
      <c r="D808">
        <f t="shared" si="10"/>
        <v>12</v>
      </c>
      <c r="H808" s="7">
        <v>1</v>
      </c>
      <c r="I808" t="s">
        <v>5</v>
      </c>
      <c r="J808">
        <f t="shared" si="12"/>
        <v>0.25</v>
      </c>
      <c r="K808">
        <v>82.6</v>
      </c>
      <c r="L808">
        <f t="shared" si="11"/>
        <v>19.079999999999998</v>
      </c>
      <c r="M808">
        <v>95.4</v>
      </c>
      <c r="N808">
        <v>0.5</v>
      </c>
      <c r="O808">
        <v>0</v>
      </c>
      <c r="P808">
        <v>0</v>
      </c>
      <c r="Q808" t="s">
        <v>59</v>
      </c>
    </row>
    <row r="809" spans="1:17" ht="16" x14ac:dyDescent="0.2">
      <c r="A809">
        <v>55</v>
      </c>
      <c r="B809" t="s">
        <v>69</v>
      </c>
      <c r="C809" t="s">
        <v>68</v>
      </c>
      <c r="D809">
        <v>12</v>
      </c>
      <c r="H809" s="7">
        <v>1</v>
      </c>
      <c r="I809" t="s">
        <v>5</v>
      </c>
      <c r="J809">
        <v>0.25</v>
      </c>
      <c r="K809">
        <v>82.6</v>
      </c>
      <c r="L809">
        <v>19.079999999999998</v>
      </c>
      <c r="M809">
        <v>95.4</v>
      </c>
      <c r="N809">
        <v>0.5</v>
      </c>
      <c r="O809">
        <v>3.9473684210526501E-2</v>
      </c>
      <c r="P809">
        <v>0.22983870967741901</v>
      </c>
      <c r="Q809" t="s">
        <v>59</v>
      </c>
    </row>
    <row r="810" spans="1:17" ht="16" x14ac:dyDescent="0.2">
      <c r="A810">
        <v>55</v>
      </c>
      <c r="B810" t="s">
        <v>69</v>
      </c>
      <c r="C810" t="s">
        <v>68</v>
      </c>
      <c r="D810">
        <v>12</v>
      </c>
      <c r="H810" s="7">
        <v>1</v>
      </c>
      <c r="I810" t="s">
        <v>5</v>
      </c>
      <c r="J810">
        <v>0.25</v>
      </c>
      <c r="K810">
        <v>82.6</v>
      </c>
      <c r="L810">
        <v>19.079999999999998</v>
      </c>
      <c r="M810">
        <v>95.4</v>
      </c>
      <c r="N810">
        <v>0.5</v>
      </c>
      <c r="O810">
        <v>0.197368421052631</v>
      </c>
      <c r="P810">
        <v>0.43548387096774099</v>
      </c>
      <c r="Q810" t="s">
        <v>59</v>
      </c>
    </row>
    <row r="811" spans="1:17" ht="16" x14ac:dyDescent="0.2">
      <c r="A811">
        <v>55</v>
      </c>
      <c r="B811" t="s">
        <v>69</v>
      </c>
      <c r="C811" t="s">
        <v>68</v>
      </c>
      <c r="D811">
        <v>12</v>
      </c>
      <c r="H811" s="7">
        <v>1</v>
      </c>
      <c r="I811" t="s">
        <v>5</v>
      </c>
      <c r="J811">
        <v>0.25</v>
      </c>
      <c r="K811">
        <v>82.6</v>
      </c>
      <c r="L811">
        <v>19.079999999999998</v>
      </c>
      <c r="M811">
        <v>95.4</v>
      </c>
      <c r="N811">
        <v>0.5</v>
      </c>
      <c r="O811">
        <v>0.27631578947368401</v>
      </c>
      <c r="P811">
        <v>0.48790322580645101</v>
      </c>
      <c r="Q811" t="s">
        <v>59</v>
      </c>
    </row>
    <row r="812" spans="1:17" ht="16" x14ac:dyDescent="0.2">
      <c r="A812">
        <v>55</v>
      </c>
      <c r="B812" t="s">
        <v>69</v>
      </c>
      <c r="C812" t="s">
        <v>68</v>
      </c>
      <c r="D812">
        <v>12</v>
      </c>
      <c r="H812" s="7">
        <v>1</v>
      </c>
      <c r="I812" t="s">
        <v>5</v>
      </c>
      <c r="J812">
        <v>0.25</v>
      </c>
      <c r="K812">
        <v>82.6</v>
      </c>
      <c r="L812">
        <v>19.079999999999998</v>
      </c>
      <c r="M812">
        <v>95.4</v>
      </c>
      <c r="N812">
        <v>0.5</v>
      </c>
      <c r="O812">
        <v>0.51315789473684204</v>
      </c>
      <c r="P812">
        <v>0.52419354838709598</v>
      </c>
      <c r="Q812" t="s">
        <v>59</v>
      </c>
    </row>
    <row r="813" spans="1:17" ht="16" x14ac:dyDescent="0.2">
      <c r="A813">
        <v>55</v>
      </c>
      <c r="B813" t="s">
        <v>69</v>
      </c>
      <c r="C813" t="s">
        <v>68</v>
      </c>
      <c r="D813">
        <v>12</v>
      </c>
      <c r="H813" s="7">
        <v>1</v>
      </c>
      <c r="I813" t="s">
        <v>5</v>
      </c>
      <c r="J813">
        <v>0.25</v>
      </c>
      <c r="K813">
        <v>82.6</v>
      </c>
      <c r="L813">
        <v>19.079999999999998</v>
      </c>
      <c r="M813">
        <v>95.4</v>
      </c>
      <c r="N813">
        <v>0.5</v>
      </c>
      <c r="O813">
        <v>0.98684210526315796</v>
      </c>
      <c r="P813">
        <v>0.55241935483870896</v>
      </c>
      <c r="Q813" t="s">
        <v>59</v>
      </c>
    </row>
    <row r="814" spans="1:17" ht="16" x14ac:dyDescent="0.2">
      <c r="A814">
        <v>55</v>
      </c>
      <c r="B814" t="s">
        <v>69</v>
      </c>
      <c r="C814" t="s">
        <v>68</v>
      </c>
      <c r="D814">
        <v>12</v>
      </c>
      <c r="H814" s="7">
        <v>1</v>
      </c>
      <c r="I814" t="s">
        <v>5</v>
      </c>
      <c r="J814">
        <v>0.25</v>
      </c>
      <c r="K814">
        <v>82.6</v>
      </c>
      <c r="L814">
        <v>19.079999999999998</v>
      </c>
      <c r="M814">
        <v>95.4</v>
      </c>
      <c r="N814">
        <v>0.5</v>
      </c>
      <c r="O814">
        <v>2.0131578947368398</v>
      </c>
      <c r="P814">
        <v>0.58467741935483797</v>
      </c>
      <c r="Q814" t="s">
        <v>59</v>
      </c>
    </row>
    <row r="815" spans="1:17" ht="16" x14ac:dyDescent="0.2">
      <c r="A815">
        <v>55</v>
      </c>
      <c r="B815" t="s">
        <v>69</v>
      </c>
      <c r="C815" t="s">
        <v>68</v>
      </c>
      <c r="D815">
        <v>12</v>
      </c>
      <c r="H815" s="7">
        <v>1</v>
      </c>
      <c r="I815" t="s">
        <v>5</v>
      </c>
      <c r="J815">
        <v>0.25</v>
      </c>
      <c r="K815">
        <v>82.6</v>
      </c>
      <c r="L815">
        <v>19.079999999999998</v>
      </c>
      <c r="M815">
        <v>95.4</v>
      </c>
      <c r="N815">
        <v>0.5</v>
      </c>
      <c r="O815">
        <v>2.9605263157894699</v>
      </c>
      <c r="P815">
        <v>0.61290322580645096</v>
      </c>
      <c r="Q815" t="s">
        <v>59</v>
      </c>
    </row>
    <row r="816" spans="1:17" ht="16" x14ac:dyDescent="0.2">
      <c r="A816">
        <v>55</v>
      </c>
      <c r="B816" t="s">
        <v>69</v>
      </c>
      <c r="C816" t="s">
        <v>68</v>
      </c>
      <c r="D816">
        <v>12</v>
      </c>
      <c r="H816" s="7">
        <v>1</v>
      </c>
      <c r="I816" t="s">
        <v>5</v>
      </c>
      <c r="J816">
        <v>0.25</v>
      </c>
      <c r="K816">
        <v>82.6</v>
      </c>
      <c r="L816">
        <v>19.079999999999998</v>
      </c>
      <c r="M816">
        <v>95.4</v>
      </c>
      <c r="N816">
        <v>0.5</v>
      </c>
      <c r="O816">
        <v>4.0263157894736796</v>
      </c>
      <c r="P816">
        <v>0.64112903225806395</v>
      </c>
      <c r="Q816" t="s">
        <v>59</v>
      </c>
    </row>
    <row r="817" spans="1:17" ht="16" x14ac:dyDescent="0.2">
      <c r="A817">
        <v>55</v>
      </c>
      <c r="B817" t="s">
        <v>69</v>
      </c>
      <c r="C817" t="s">
        <v>68</v>
      </c>
      <c r="D817">
        <v>12</v>
      </c>
      <c r="H817" s="7">
        <v>1</v>
      </c>
      <c r="I817" t="s">
        <v>5</v>
      </c>
      <c r="J817">
        <v>0.25</v>
      </c>
      <c r="K817">
        <v>82.6</v>
      </c>
      <c r="L817">
        <v>19.079999999999998</v>
      </c>
      <c r="M817">
        <v>95.4</v>
      </c>
      <c r="N817">
        <v>0.5</v>
      </c>
      <c r="O817">
        <v>5.0131578947368398</v>
      </c>
      <c r="P817">
        <v>0.69354838709677402</v>
      </c>
      <c r="Q817" t="s">
        <v>59</v>
      </c>
    </row>
    <row r="818" spans="1:17" ht="16" x14ac:dyDescent="0.2">
      <c r="A818">
        <v>55</v>
      </c>
      <c r="B818" t="s">
        <v>69</v>
      </c>
      <c r="C818" t="s">
        <v>68</v>
      </c>
      <c r="D818">
        <v>12</v>
      </c>
      <c r="H818" s="7">
        <v>1</v>
      </c>
      <c r="I818" t="s">
        <v>5</v>
      </c>
      <c r="J818">
        <v>0.25</v>
      </c>
      <c r="K818">
        <v>82.6</v>
      </c>
      <c r="L818">
        <v>19.079999999999998</v>
      </c>
      <c r="M818">
        <v>95.4</v>
      </c>
      <c r="N818">
        <v>0.5</v>
      </c>
      <c r="O818">
        <v>6</v>
      </c>
      <c r="P818">
        <v>0.72580645161290303</v>
      </c>
      <c r="Q818" t="s">
        <v>59</v>
      </c>
    </row>
    <row r="819" spans="1:17" ht="16" x14ac:dyDescent="0.2">
      <c r="A819">
        <v>55</v>
      </c>
      <c r="B819" t="s">
        <v>69</v>
      </c>
      <c r="C819" t="s">
        <v>68</v>
      </c>
      <c r="D819">
        <v>12</v>
      </c>
      <c r="H819" s="7">
        <v>1</v>
      </c>
      <c r="I819" t="s">
        <v>5</v>
      </c>
      <c r="J819">
        <v>0.25</v>
      </c>
      <c r="K819">
        <v>82.6</v>
      </c>
      <c r="L819">
        <v>19.079999999999998</v>
      </c>
      <c r="M819">
        <v>95.4</v>
      </c>
      <c r="N819">
        <v>0.5</v>
      </c>
      <c r="O819">
        <v>7.0263157894736796</v>
      </c>
      <c r="P819">
        <v>0.75806451612903203</v>
      </c>
      <c r="Q819" t="s">
        <v>59</v>
      </c>
    </row>
    <row r="820" spans="1:17" ht="16" x14ac:dyDescent="0.2">
      <c r="A820">
        <v>55</v>
      </c>
      <c r="B820" t="s">
        <v>69</v>
      </c>
      <c r="C820" t="s">
        <v>68</v>
      </c>
      <c r="D820">
        <v>12</v>
      </c>
      <c r="H820" s="7">
        <v>1</v>
      </c>
      <c r="I820" t="s">
        <v>5</v>
      </c>
      <c r="J820">
        <v>0.25</v>
      </c>
      <c r="K820">
        <v>82.6</v>
      </c>
      <c r="L820">
        <v>19.079999999999998</v>
      </c>
      <c r="M820">
        <v>95.4</v>
      </c>
      <c r="N820">
        <v>0.5</v>
      </c>
      <c r="O820">
        <v>10.0263157894736</v>
      </c>
      <c r="P820">
        <v>0.81048387096774099</v>
      </c>
      <c r="Q820" t="s">
        <v>59</v>
      </c>
    </row>
    <row r="821" spans="1:17" ht="16" x14ac:dyDescent="0.2">
      <c r="A821">
        <v>55</v>
      </c>
      <c r="B821" t="s">
        <v>69</v>
      </c>
      <c r="C821" t="s">
        <v>68</v>
      </c>
      <c r="D821">
        <v>12</v>
      </c>
      <c r="H821" s="7">
        <v>1</v>
      </c>
      <c r="I821" t="s">
        <v>5</v>
      </c>
      <c r="J821">
        <v>0.25</v>
      </c>
      <c r="K821">
        <v>82.6</v>
      </c>
      <c r="L821">
        <v>19.079999999999998</v>
      </c>
      <c r="M821">
        <v>95.4</v>
      </c>
      <c r="N821">
        <v>0.5</v>
      </c>
      <c r="O821">
        <v>13.0657894736842</v>
      </c>
      <c r="P821">
        <v>0.85483870967741904</v>
      </c>
      <c r="Q821" t="s">
        <v>59</v>
      </c>
    </row>
    <row r="822" spans="1:17" ht="16" x14ac:dyDescent="0.2">
      <c r="A822">
        <v>55</v>
      </c>
      <c r="B822" t="s">
        <v>69</v>
      </c>
      <c r="C822" t="s">
        <v>68</v>
      </c>
      <c r="D822">
        <v>12</v>
      </c>
      <c r="H822" s="7">
        <v>1</v>
      </c>
      <c r="I822" t="s">
        <v>5</v>
      </c>
      <c r="J822">
        <v>0.25</v>
      </c>
      <c r="K822">
        <v>82.6</v>
      </c>
      <c r="L822">
        <v>19.079999999999998</v>
      </c>
      <c r="M822">
        <v>95.4</v>
      </c>
      <c r="N822">
        <v>0.5</v>
      </c>
      <c r="O822">
        <v>16.0263157894736</v>
      </c>
      <c r="P822">
        <v>0.89516129032257996</v>
      </c>
      <c r="Q822" t="s">
        <v>59</v>
      </c>
    </row>
    <row r="823" spans="1:17" ht="16" x14ac:dyDescent="0.2">
      <c r="A823">
        <v>55</v>
      </c>
      <c r="B823" t="s">
        <v>69</v>
      </c>
      <c r="C823" t="s">
        <v>68</v>
      </c>
      <c r="D823">
        <v>12</v>
      </c>
      <c r="H823" s="7">
        <v>1</v>
      </c>
      <c r="I823" t="s">
        <v>5</v>
      </c>
      <c r="J823">
        <v>0.25</v>
      </c>
      <c r="K823">
        <v>82.6</v>
      </c>
      <c r="L823">
        <v>19.079999999999998</v>
      </c>
      <c r="M823">
        <v>95.4</v>
      </c>
      <c r="N823">
        <v>0.5</v>
      </c>
      <c r="O823">
        <v>18.986842105263101</v>
      </c>
      <c r="P823">
        <v>0.95161290322580605</v>
      </c>
      <c r="Q823" t="s">
        <v>59</v>
      </c>
    </row>
    <row r="824" spans="1:17" ht="16" x14ac:dyDescent="0.2">
      <c r="A824">
        <v>55</v>
      </c>
      <c r="B824" t="s">
        <v>69</v>
      </c>
      <c r="C824" t="s">
        <v>68</v>
      </c>
      <c r="D824">
        <v>12</v>
      </c>
      <c r="H824" s="7">
        <v>1</v>
      </c>
      <c r="I824" t="s">
        <v>5</v>
      </c>
      <c r="J824">
        <v>0.25</v>
      </c>
      <c r="K824">
        <v>82.6</v>
      </c>
      <c r="L824">
        <v>19.079999999999998</v>
      </c>
      <c r="M824">
        <v>95.4</v>
      </c>
      <c r="N824">
        <v>0.5</v>
      </c>
      <c r="O824">
        <v>25.0263157894736</v>
      </c>
      <c r="P824">
        <v>1.00403225806451</v>
      </c>
      <c r="Q824" t="s">
        <v>59</v>
      </c>
    </row>
    <row r="825" spans="1:17" ht="16" x14ac:dyDescent="0.2">
      <c r="A825">
        <v>55</v>
      </c>
      <c r="B825" t="s">
        <v>69</v>
      </c>
      <c r="C825" t="s">
        <v>68</v>
      </c>
      <c r="D825">
        <v>12</v>
      </c>
      <c r="H825" s="7">
        <v>1</v>
      </c>
      <c r="I825" t="s">
        <v>5</v>
      </c>
      <c r="J825">
        <v>0.25</v>
      </c>
      <c r="K825">
        <v>82.6</v>
      </c>
      <c r="L825">
        <v>19.079999999999998</v>
      </c>
      <c r="M825">
        <v>95.4</v>
      </c>
      <c r="N825">
        <v>0.5</v>
      </c>
      <c r="O825">
        <v>30</v>
      </c>
      <c r="P825">
        <v>0.99596774193548299</v>
      </c>
      <c r="Q825" t="s">
        <v>59</v>
      </c>
    </row>
    <row r="826" spans="1:17" ht="16" x14ac:dyDescent="0.2">
      <c r="A826">
        <v>56</v>
      </c>
      <c r="B826" t="s">
        <v>71</v>
      </c>
      <c r="C826" t="s">
        <v>70</v>
      </c>
      <c r="D826">
        <f t="shared" si="10"/>
        <v>12</v>
      </c>
      <c r="H826" s="7">
        <v>1</v>
      </c>
      <c r="I826" t="s">
        <v>5</v>
      </c>
      <c r="J826">
        <f t="shared" si="12"/>
        <v>0.25</v>
      </c>
      <c r="K826">
        <v>98.9</v>
      </c>
      <c r="L826">
        <f t="shared" si="11"/>
        <v>6.78</v>
      </c>
      <c r="M826">
        <v>33.9</v>
      </c>
      <c r="N826">
        <v>0.5</v>
      </c>
      <c r="O826">
        <v>0</v>
      </c>
      <c r="P826">
        <v>0</v>
      </c>
      <c r="Q826" t="s">
        <v>59</v>
      </c>
    </row>
    <row r="827" spans="1:17" ht="16" x14ac:dyDescent="0.2">
      <c r="A827">
        <v>56</v>
      </c>
      <c r="B827" t="s">
        <v>71</v>
      </c>
      <c r="C827" t="s">
        <v>70</v>
      </c>
      <c r="D827">
        <v>12</v>
      </c>
      <c r="H827" s="7">
        <v>1</v>
      </c>
      <c r="I827" t="s">
        <v>5</v>
      </c>
      <c r="J827">
        <v>0.25</v>
      </c>
      <c r="K827">
        <v>98.9</v>
      </c>
      <c r="L827">
        <v>6.78</v>
      </c>
      <c r="M827">
        <v>33.9</v>
      </c>
      <c r="N827">
        <v>0.5</v>
      </c>
      <c r="O827">
        <v>7.8947368421052599E-2</v>
      </c>
      <c r="P827">
        <v>0.31048387096774099</v>
      </c>
      <c r="Q827" t="s">
        <v>59</v>
      </c>
    </row>
    <row r="828" spans="1:17" ht="16" x14ac:dyDescent="0.2">
      <c r="A828">
        <v>56</v>
      </c>
      <c r="B828" t="s">
        <v>71</v>
      </c>
      <c r="C828" t="s">
        <v>70</v>
      </c>
      <c r="D828">
        <v>12</v>
      </c>
      <c r="H828" s="7">
        <v>1</v>
      </c>
      <c r="I828" t="s">
        <v>5</v>
      </c>
      <c r="J828">
        <v>0.25</v>
      </c>
      <c r="K828">
        <v>98.9</v>
      </c>
      <c r="L828">
        <v>6.78</v>
      </c>
      <c r="M828">
        <v>33.9</v>
      </c>
      <c r="N828">
        <v>0.5</v>
      </c>
      <c r="O828">
        <v>0.197368421052631</v>
      </c>
      <c r="P828">
        <v>0.35483870967741898</v>
      </c>
      <c r="Q828" t="s">
        <v>59</v>
      </c>
    </row>
    <row r="829" spans="1:17" ht="16" x14ac:dyDescent="0.2">
      <c r="A829">
        <v>56</v>
      </c>
      <c r="B829" t="s">
        <v>71</v>
      </c>
      <c r="C829" t="s">
        <v>70</v>
      </c>
      <c r="D829">
        <v>12</v>
      </c>
      <c r="H829" s="7">
        <v>1</v>
      </c>
      <c r="I829" t="s">
        <v>5</v>
      </c>
      <c r="J829">
        <v>0.25</v>
      </c>
      <c r="K829">
        <v>98.9</v>
      </c>
      <c r="L829">
        <v>6.78</v>
      </c>
      <c r="M829">
        <v>33.9</v>
      </c>
      <c r="N829">
        <v>0.5</v>
      </c>
      <c r="O829">
        <v>0.31578947368421001</v>
      </c>
      <c r="P829">
        <v>0.39919354838709598</v>
      </c>
      <c r="Q829" t="s">
        <v>59</v>
      </c>
    </row>
    <row r="830" spans="1:17" ht="16" x14ac:dyDescent="0.2">
      <c r="A830">
        <v>56</v>
      </c>
      <c r="B830" t="s">
        <v>71</v>
      </c>
      <c r="C830" t="s">
        <v>70</v>
      </c>
      <c r="D830">
        <v>12</v>
      </c>
      <c r="H830" s="7">
        <v>1</v>
      </c>
      <c r="I830" t="s">
        <v>5</v>
      </c>
      <c r="J830">
        <v>0.25</v>
      </c>
      <c r="K830">
        <v>98.9</v>
      </c>
      <c r="L830">
        <v>6.78</v>
      </c>
      <c r="M830">
        <v>33.9</v>
      </c>
      <c r="N830">
        <v>0.5</v>
      </c>
      <c r="O830">
        <v>0.51315789473684204</v>
      </c>
      <c r="P830">
        <v>0.47177419354838701</v>
      </c>
      <c r="Q830" t="s">
        <v>59</v>
      </c>
    </row>
    <row r="831" spans="1:17" ht="16" x14ac:dyDescent="0.2">
      <c r="A831">
        <v>56</v>
      </c>
      <c r="B831" t="s">
        <v>71</v>
      </c>
      <c r="C831" t="s">
        <v>70</v>
      </c>
      <c r="D831">
        <v>12</v>
      </c>
      <c r="H831" s="7">
        <v>1</v>
      </c>
      <c r="I831" t="s">
        <v>5</v>
      </c>
      <c r="J831">
        <v>0.25</v>
      </c>
      <c r="K831">
        <v>98.9</v>
      </c>
      <c r="L831">
        <v>6.78</v>
      </c>
      <c r="M831">
        <v>33.9</v>
      </c>
      <c r="N831">
        <v>0.5</v>
      </c>
      <c r="O831">
        <v>1.0263157894736801</v>
      </c>
      <c r="P831">
        <v>0.52822580645161199</v>
      </c>
      <c r="Q831" t="s">
        <v>59</v>
      </c>
    </row>
    <row r="832" spans="1:17" ht="16" x14ac:dyDescent="0.2">
      <c r="A832">
        <v>56</v>
      </c>
      <c r="B832" t="s">
        <v>71</v>
      </c>
      <c r="C832" t="s">
        <v>70</v>
      </c>
      <c r="D832">
        <v>12</v>
      </c>
      <c r="H832" s="7">
        <v>1</v>
      </c>
      <c r="I832" t="s">
        <v>5</v>
      </c>
      <c r="J832">
        <v>0.25</v>
      </c>
      <c r="K832">
        <v>98.9</v>
      </c>
      <c r="L832">
        <v>6.78</v>
      </c>
      <c r="M832">
        <v>33.9</v>
      </c>
      <c r="N832">
        <v>0.5</v>
      </c>
      <c r="O832">
        <v>2.0131578947368398</v>
      </c>
      <c r="P832">
        <v>0.61290322580645096</v>
      </c>
      <c r="Q832" t="s">
        <v>59</v>
      </c>
    </row>
    <row r="833" spans="1:17" ht="16" x14ac:dyDescent="0.2">
      <c r="A833">
        <v>56</v>
      </c>
      <c r="B833" t="s">
        <v>71</v>
      </c>
      <c r="C833" t="s">
        <v>70</v>
      </c>
      <c r="D833">
        <v>12</v>
      </c>
      <c r="H833" s="7">
        <v>1</v>
      </c>
      <c r="I833" t="s">
        <v>5</v>
      </c>
      <c r="J833">
        <v>0.25</v>
      </c>
      <c r="K833">
        <v>98.9</v>
      </c>
      <c r="L833">
        <v>6.78</v>
      </c>
      <c r="M833">
        <v>33.9</v>
      </c>
      <c r="N833">
        <v>0.5</v>
      </c>
      <c r="O833">
        <v>3.0394736842105199</v>
      </c>
      <c r="P833">
        <v>0.66935483870967705</v>
      </c>
      <c r="Q833" t="s">
        <v>59</v>
      </c>
    </row>
    <row r="834" spans="1:17" ht="16" x14ac:dyDescent="0.2">
      <c r="A834">
        <v>56</v>
      </c>
      <c r="B834" t="s">
        <v>71</v>
      </c>
      <c r="C834" t="s">
        <v>70</v>
      </c>
      <c r="D834">
        <v>12</v>
      </c>
      <c r="H834" s="7">
        <v>1</v>
      </c>
      <c r="I834" t="s">
        <v>5</v>
      </c>
      <c r="J834">
        <v>0.25</v>
      </c>
      <c r="K834">
        <v>98.9</v>
      </c>
      <c r="L834">
        <v>6.78</v>
      </c>
      <c r="M834">
        <v>33.9</v>
      </c>
      <c r="N834">
        <v>0.5</v>
      </c>
      <c r="O834">
        <v>4.0263157894736796</v>
      </c>
      <c r="P834">
        <v>0.76209677419354804</v>
      </c>
      <c r="Q834" t="s">
        <v>59</v>
      </c>
    </row>
    <row r="835" spans="1:17" ht="16" x14ac:dyDescent="0.2">
      <c r="A835">
        <v>56</v>
      </c>
      <c r="B835" t="s">
        <v>71</v>
      </c>
      <c r="C835" t="s">
        <v>70</v>
      </c>
      <c r="D835">
        <v>12</v>
      </c>
      <c r="H835" s="7">
        <v>1</v>
      </c>
      <c r="I835" t="s">
        <v>5</v>
      </c>
      <c r="J835">
        <v>0.25</v>
      </c>
      <c r="K835">
        <v>98.9</v>
      </c>
      <c r="L835">
        <v>6.78</v>
      </c>
      <c r="M835">
        <v>33.9</v>
      </c>
      <c r="N835">
        <v>0.5</v>
      </c>
      <c r="O835">
        <v>5.0131578947368398</v>
      </c>
      <c r="P835">
        <v>0.86693548387096697</v>
      </c>
      <c r="Q835" t="s">
        <v>59</v>
      </c>
    </row>
    <row r="836" spans="1:17" ht="16" x14ac:dyDescent="0.2">
      <c r="A836">
        <v>56</v>
      </c>
      <c r="B836" t="s">
        <v>71</v>
      </c>
      <c r="C836" t="s">
        <v>70</v>
      </c>
      <c r="D836">
        <v>12</v>
      </c>
      <c r="H836" s="7">
        <v>1</v>
      </c>
      <c r="I836" t="s">
        <v>5</v>
      </c>
      <c r="J836">
        <v>0.25</v>
      </c>
      <c r="K836">
        <v>98.9</v>
      </c>
      <c r="L836">
        <v>6.78</v>
      </c>
      <c r="M836">
        <v>33.9</v>
      </c>
      <c r="N836">
        <v>0.5</v>
      </c>
      <c r="O836">
        <v>6.0394736842105203</v>
      </c>
      <c r="P836">
        <v>0.93145161290322498</v>
      </c>
      <c r="Q836" t="s">
        <v>59</v>
      </c>
    </row>
    <row r="837" spans="1:17" ht="16" x14ac:dyDescent="0.2">
      <c r="A837">
        <v>56</v>
      </c>
      <c r="B837" t="s">
        <v>71</v>
      </c>
      <c r="C837" t="s">
        <v>70</v>
      </c>
      <c r="D837">
        <v>12</v>
      </c>
      <c r="H837" s="7">
        <v>1</v>
      </c>
      <c r="I837" t="s">
        <v>5</v>
      </c>
      <c r="J837">
        <v>0.25</v>
      </c>
      <c r="K837">
        <v>98.9</v>
      </c>
      <c r="L837">
        <v>6.78</v>
      </c>
      <c r="M837">
        <v>33.9</v>
      </c>
      <c r="N837">
        <v>0.5</v>
      </c>
      <c r="O837">
        <v>7.0263157894736796</v>
      </c>
      <c r="P837">
        <v>0.97580645161290303</v>
      </c>
      <c r="Q837" t="s">
        <v>59</v>
      </c>
    </row>
    <row r="838" spans="1:17" ht="16" x14ac:dyDescent="0.2">
      <c r="A838">
        <v>56</v>
      </c>
      <c r="B838" t="s">
        <v>71</v>
      </c>
      <c r="C838" t="s">
        <v>70</v>
      </c>
      <c r="D838">
        <v>12</v>
      </c>
      <c r="H838" s="7">
        <v>1</v>
      </c>
      <c r="I838" t="s">
        <v>5</v>
      </c>
      <c r="J838">
        <v>0.25</v>
      </c>
      <c r="K838">
        <v>98.9</v>
      </c>
      <c r="L838">
        <v>6.78</v>
      </c>
      <c r="M838">
        <v>33.9</v>
      </c>
      <c r="N838">
        <v>0.5</v>
      </c>
      <c r="O838">
        <v>10.0263157894736</v>
      </c>
      <c r="P838">
        <v>0.99596774193548299</v>
      </c>
      <c r="Q838" t="s">
        <v>59</v>
      </c>
    </row>
    <row r="839" spans="1:17" ht="16" x14ac:dyDescent="0.2">
      <c r="A839">
        <v>56</v>
      </c>
      <c r="B839" t="s">
        <v>71</v>
      </c>
      <c r="C839" t="s">
        <v>70</v>
      </c>
      <c r="D839">
        <v>12</v>
      </c>
      <c r="H839" s="7">
        <v>1</v>
      </c>
      <c r="I839" t="s">
        <v>5</v>
      </c>
      <c r="J839">
        <v>0.25</v>
      </c>
      <c r="K839">
        <v>98.9</v>
      </c>
      <c r="L839">
        <v>6.78</v>
      </c>
      <c r="M839">
        <v>33.9</v>
      </c>
      <c r="N839">
        <v>0.5</v>
      </c>
      <c r="O839">
        <v>13.0263157894736</v>
      </c>
      <c r="P839">
        <v>0.98387096774193505</v>
      </c>
      <c r="Q839" t="s">
        <v>59</v>
      </c>
    </row>
    <row r="840" spans="1:17" ht="16" x14ac:dyDescent="0.2">
      <c r="A840">
        <v>56</v>
      </c>
      <c r="B840" t="s">
        <v>71</v>
      </c>
      <c r="C840" t="s">
        <v>70</v>
      </c>
      <c r="D840">
        <v>12</v>
      </c>
      <c r="H840" s="7">
        <v>1</v>
      </c>
      <c r="I840" t="s">
        <v>5</v>
      </c>
      <c r="J840">
        <v>0.25</v>
      </c>
      <c r="K840">
        <v>98.9</v>
      </c>
      <c r="L840">
        <v>6.78</v>
      </c>
      <c r="M840">
        <v>33.9</v>
      </c>
      <c r="N840">
        <v>0.5</v>
      </c>
      <c r="O840">
        <v>15.986842105263101</v>
      </c>
      <c r="P840">
        <v>0.98387096774193505</v>
      </c>
      <c r="Q840" t="s">
        <v>59</v>
      </c>
    </row>
    <row r="841" spans="1:17" ht="16" x14ac:dyDescent="0.2">
      <c r="A841">
        <v>56</v>
      </c>
      <c r="B841" t="s">
        <v>71</v>
      </c>
      <c r="C841" t="s">
        <v>70</v>
      </c>
      <c r="D841">
        <v>12</v>
      </c>
      <c r="H841" s="7">
        <v>1</v>
      </c>
      <c r="I841" t="s">
        <v>5</v>
      </c>
      <c r="J841">
        <v>0.25</v>
      </c>
      <c r="K841">
        <v>98.9</v>
      </c>
      <c r="L841">
        <v>6.78</v>
      </c>
      <c r="M841">
        <v>33.9</v>
      </c>
      <c r="N841">
        <v>0.5</v>
      </c>
      <c r="O841">
        <v>19.0263157894736</v>
      </c>
      <c r="P841">
        <v>0.99596774193548299</v>
      </c>
      <c r="Q841" t="s">
        <v>59</v>
      </c>
    </row>
    <row r="842" spans="1:17" ht="16" x14ac:dyDescent="0.2">
      <c r="A842">
        <v>56</v>
      </c>
      <c r="B842" t="s">
        <v>71</v>
      </c>
      <c r="C842" t="s">
        <v>70</v>
      </c>
      <c r="D842">
        <v>12</v>
      </c>
      <c r="H842" s="7">
        <v>1</v>
      </c>
      <c r="I842" t="s">
        <v>5</v>
      </c>
      <c r="J842">
        <v>0.25</v>
      </c>
      <c r="K842">
        <v>98.9</v>
      </c>
      <c r="L842">
        <v>6.78</v>
      </c>
      <c r="M842">
        <v>33.9</v>
      </c>
      <c r="N842">
        <v>0.5</v>
      </c>
      <c r="O842">
        <v>25.0263157894736</v>
      </c>
      <c r="P842">
        <v>1.01209677419354</v>
      </c>
      <c r="Q842" t="s">
        <v>59</v>
      </c>
    </row>
    <row r="843" spans="1:17" ht="16" x14ac:dyDescent="0.2">
      <c r="A843">
        <v>56</v>
      </c>
      <c r="B843" t="s">
        <v>71</v>
      </c>
      <c r="C843" t="s">
        <v>70</v>
      </c>
      <c r="D843">
        <v>12</v>
      </c>
      <c r="H843" s="7">
        <v>1</v>
      </c>
      <c r="I843" t="s">
        <v>5</v>
      </c>
      <c r="J843">
        <v>0.25</v>
      </c>
      <c r="K843">
        <v>98.9</v>
      </c>
      <c r="L843">
        <v>6.78</v>
      </c>
      <c r="M843">
        <v>33.9</v>
      </c>
      <c r="N843">
        <v>0.5</v>
      </c>
      <c r="O843">
        <v>30.039473684210499</v>
      </c>
      <c r="P843">
        <v>1.00806451612903</v>
      </c>
      <c r="Q843" t="s">
        <v>59</v>
      </c>
    </row>
    <row r="844" spans="1:17" ht="16" x14ac:dyDescent="0.2">
      <c r="A844">
        <v>57</v>
      </c>
      <c r="B844" t="s">
        <v>44</v>
      </c>
      <c r="C844" t="s">
        <v>43</v>
      </c>
      <c r="D844">
        <v>95.5</v>
      </c>
      <c r="H844" s="7">
        <v>3</v>
      </c>
      <c r="I844" t="s">
        <v>5</v>
      </c>
      <c r="J844">
        <f>375/750</f>
        <v>0.5</v>
      </c>
      <c r="K844">
        <v>5.14</v>
      </c>
      <c r="L844">
        <v>26.72</v>
      </c>
      <c r="M844">
        <v>69.41</v>
      </c>
      <c r="N844">
        <v>0.02</v>
      </c>
      <c r="O844">
        <v>0.186711766737714</v>
      </c>
      <c r="P844">
        <v>8.2949308755760204E-2</v>
      </c>
      <c r="Q844" t="s">
        <v>72</v>
      </c>
    </row>
    <row r="845" spans="1:17" ht="16" x14ac:dyDescent="0.2">
      <c r="A845">
        <v>57</v>
      </c>
      <c r="B845" t="s">
        <v>44</v>
      </c>
      <c r="C845" t="s">
        <v>43</v>
      </c>
      <c r="D845">
        <v>95.5</v>
      </c>
      <c r="H845" s="7">
        <v>3</v>
      </c>
      <c r="I845" t="s">
        <v>5</v>
      </c>
      <c r="J845">
        <v>0.5</v>
      </c>
      <c r="K845">
        <v>5.14</v>
      </c>
      <c r="L845">
        <v>26.72</v>
      </c>
      <c r="M845">
        <v>69.41</v>
      </c>
      <c r="N845">
        <v>0.02</v>
      </c>
      <c r="O845">
        <v>0.32498167634099501</v>
      </c>
      <c r="P845">
        <v>0.108294930875575</v>
      </c>
      <c r="Q845" t="s">
        <v>72</v>
      </c>
    </row>
    <row r="846" spans="1:17" ht="16" x14ac:dyDescent="0.2">
      <c r="A846">
        <v>57</v>
      </c>
      <c r="B846" t="s">
        <v>44</v>
      </c>
      <c r="C846" t="s">
        <v>43</v>
      </c>
      <c r="D846">
        <v>95.5</v>
      </c>
      <c r="H846" s="7">
        <v>3</v>
      </c>
      <c r="I846" t="s">
        <v>5</v>
      </c>
      <c r="J846">
        <v>0.5</v>
      </c>
      <c r="K846">
        <v>5.14</v>
      </c>
      <c r="L846">
        <v>26.72</v>
      </c>
      <c r="M846">
        <v>69.41</v>
      </c>
      <c r="N846">
        <v>0.02</v>
      </c>
      <c r="O846">
        <v>0.37215983285453103</v>
      </c>
      <c r="P846">
        <v>0.14055299539170499</v>
      </c>
      <c r="Q846" t="s">
        <v>72</v>
      </c>
    </row>
    <row r="847" spans="1:17" ht="16" x14ac:dyDescent="0.2">
      <c r="A847">
        <v>57</v>
      </c>
      <c r="B847" t="s">
        <v>44</v>
      </c>
      <c r="C847" t="s">
        <v>43</v>
      </c>
      <c r="D847">
        <v>95.5</v>
      </c>
      <c r="H847" s="7">
        <v>3</v>
      </c>
      <c r="I847" t="s">
        <v>5</v>
      </c>
      <c r="J847">
        <v>0.5</v>
      </c>
      <c r="K847">
        <v>5.14</v>
      </c>
      <c r="L847">
        <v>26.72</v>
      </c>
      <c r="M847">
        <v>69.41</v>
      </c>
      <c r="N847">
        <v>0.02</v>
      </c>
      <c r="O847">
        <v>0.96820529237819997</v>
      </c>
      <c r="P847">
        <v>0.18202764976958499</v>
      </c>
      <c r="Q847" t="s">
        <v>72</v>
      </c>
    </row>
    <row r="848" spans="1:17" ht="16" x14ac:dyDescent="0.2">
      <c r="A848">
        <v>57</v>
      </c>
      <c r="B848" t="s">
        <v>44</v>
      </c>
      <c r="C848" t="s">
        <v>43</v>
      </c>
      <c r="D848">
        <v>95.5</v>
      </c>
      <c r="H848" s="7">
        <v>3</v>
      </c>
      <c r="I848" t="s">
        <v>5</v>
      </c>
      <c r="J848">
        <v>0.5</v>
      </c>
      <c r="K848">
        <v>5.14</v>
      </c>
      <c r="L848">
        <v>26.72</v>
      </c>
      <c r="M848">
        <v>69.41</v>
      </c>
      <c r="N848">
        <v>0.02</v>
      </c>
      <c r="O848">
        <v>1.4724218401165901</v>
      </c>
      <c r="P848">
        <v>0.214285714285714</v>
      </c>
      <c r="Q848" t="s">
        <v>72</v>
      </c>
    </row>
    <row r="849" spans="1:17" ht="16" x14ac:dyDescent="0.2">
      <c r="A849">
        <v>57</v>
      </c>
      <c r="B849" t="s">
        <v>44</v>
      </c>
      <c r="C849" t="s">
        <v>43</v>
      </c>
      <c r="D849">
        <v>95.5</v>
      </c>
      <c r="H849" s="7">
        <v>3</v>
      </c>
      <c r="I849" t="s">
        <v>5</v>
      </c>
      <c r="J849">
        <v>0.5</v>
      </c>
      <c r="K849">
        <v>5.14</v>
      </c>
      <c r="L849">
        <v>26.72</v>
      </c>
      <c r="M849">
        <v>69.41</v>
      </c>
      <c r="N849">
        <v>0.02</v>
      </c>
      <c r="O849">
        <v>1.9789551723266401</v>
      </c>
      <c r="P849">
        <v>0.29723502304147398</v>
      </c>
      <c r="Q849" t="s">
        <v>72</v>
      </c>
    </row>
    <row r="850" spans="1:17" ht="16" x14ac:dyDescent="0.2">
      <c r="A850">
        <v>57</v>
      </c>
      <c r="B850" t="s">
        <v>44</v>
      </c>
      <c r="C850" t="s">
        <v>43</v>
      </c>
      <c r="D850">
        <v>95.5</v>
      </c>
      <c r="H850" s="7">
        <v>3</v>
      </c>
      <c r="I850" t="s">
        <v>5</v>
      </c>
      <c r="J850">
        <v>0.5</v>
      </c>
      <c r="K850">
        <v>5.14</v>
      </c>
      <c r="L850">
        <v>26.72</v>
      </c>
      <c r="M850">
        <v>69.41</v>
      </c>
      <c r="N850">
        <v>0.02</v>
      </c>
      <c r="O850">
        <v>2.4858044296919002</v>
      </c>
      <c r="P850">
        <v>0.38709677419354799</v>
      </c>
      <c r="Q850" t="s">
        <v>72</v>
      </c>
    </row>
    <row r="851" spans="1:17" ht="16" x14ac:dyDescent="0.2">
      <c r="A851">
        <v>57</v>
      </c>
      <c r="B851" t="s">
        <v>44</v>
      </c>
      <c r="C851" t="s">
        <v>43</v>
      </c>
      <c r="D851">
        <v>95.5</v>
      </c>
      <c r="H851" s="7">
        <v>3</v>
      </c>
      <c r="I851" t="s">
        <v>5</v>
      </c>
      <c r="J851">
        <v>0.5</v>
      </c>
      <c r="K851">
        <v>5.14</v>
      </c>
      <c r="L851">
        <v>26.72</v>
      </c>
      <c r="M851">
        <v>69.41</v>
      </c>
      <c r="N851">
        <v>0.02</v>
      </c>
      <c r="O851">
        <v>2.9483188569406602</v>
      </c>
      <c r="P851">
        <v>0.50691244239631295</v>
      </c>
      <c r="Q851" t="s">
        <v>72</v>
      </c>
    </row>
    <row r="852" spans="1:17" ht="16" x14ac:dyDescent="0.2">
      <c r="A852">
        <v>57</v>
      </c>
      <c r="B852" t="s">
        <v>44</v>
      </c>
      <c r="C852" t="s">
        <v>43</v>
      </c>
      <c r="D852">
        <v>95.5</v>
      </c>
      <c r="H852" s="7">
        <v>3</v>
      </c>
      <c r="I852" t="s">
        <v>5</v>
      </c>
      <c r="J852">
        <v>0.5</v>
      </c>
      <c r="K852">
        <v>5.14</v>
      </c>
      <c r="L852">
        <v>26.72</v>
      </c>
      <c r="M852">
        <v>69.41</v>
      </c>
      <c r="N852">
        <v>0.02</v>
      </c>
      <c r="O852">
        <v>3.4981339354164702</v>
      </c>
      <c r="P852">
        <v>0.536866359447004</v>
      </c>
      <c r="Q852" t="s">
        <v>72</v>
      </c>
    </row>
    <row r="853" spans="1:17" ht="16" x14ac:dyDescent="0.2">
      <c r="A853">
        <v>57</v>
      </c>
      <c r="B853" t="s">
        <v>44</v>
      </c>
      <c r="C853" t="s">
        <v>43</v>
      </c>
      <c r="D853">
        <v>95.5</v>
      </c>
      <c r="H853" s="7">
        <v>3</v>
      </c>
      <c r="I853" t="s">
        <v>5</v>
      </c>
      <c r="J853">
        <v>0.5</v>
      </c>
      <c r="K853">
        <v>5.14</v>
      </c>
      <c r="L853">
        <v>26.72</v>
      </c>
      <c r="M853">
        <v>69.41</v>
      </c>
      <c r="N853">
        <v>0.02</v>
      </c>
      <c r="O853">
        <v>3.9568572608025301</v>
      </c>
      <c r="P853">
        <v>0.57373271889400901</v>
      </c>
      <c r="Q853" t="s">
        <v>72</v>
      </c>
    </row>
    <row r="854" spans="1:17" ht="16" x14ac:dyDescent="0.2">
      <c r="A854">
        <v>57</v>
      </c>
      <c r="B854" t="s">
        <v>44</v>
      </c>
      <c r="C854" t="s">
        <v>43</v>
      </c>
      <c r="D854">
        <v>95.5</v>
      </c>
      <c r="H854" s="7">
        <v>3</v>
      </c>
      <c r="I854" t="s">
        <v>5</v>
      </c>
      <c r="J854">
        <v>0.5</v>
      </c>
      <c r="K854">
        <v>5.14</v>
      </c>
      <c r="L854">
        <v>26.72</v>
      </c>
      <c r="M854">
        <v>69.41</v>
      </c>
      <c r="N854">
        <v>0.02</v>
      </c>
      <c r="O854">
        <v>4.4607578833856998</v>
      </c>
      <c r="P854">
        <v>0.59907834101382396</v>
      </c>
      <c r="Q854" t="s">
        <v>72</v>
      </c>
    </row>
    <row r="855" spans="1:17" ht="16" x14ac:dyDescent="0.2">
      <c r="A855">
        <v>57</v>
      </c>
      <c r="B855" t="s">
        <v>44</v>
      </c>
      <c r="C855" t="s">
        <v>43</v>
      </c>
      <c r="D855">
        <v>95.5</v>
      </c>
      <c r="H855" s="7">
        <v>3</v>
      </c>
      <c r="I855" t="s">
        <v>5</v>
      </c>
      <c r="J855">
        <v>0.5</v>
      </c>
      <c r="K855">
        <v>5.14</v>
      </c>
      <c r="L855">
        <v>26.72</v>
      </c>
      <c r="M855">
        <v>69.41</v>
      </c>
      <c r="N855">
        <v>0.02</v>
      </c>
      <c r="O855">
        <v>5.0110995037868804</v>
      </c>
      <c r="P855">
        <v>0.64055299539170496</v>
      </c>
      <c r="Q855" t="s">
        <v>72</v>
      </c>
    </row>
    <row r="856" spans="1:17" ht="16" x14ac:dyDescent="0.2">
      <c r="A856">
        <v>57</v>
      </c>
      <c r="B856" t="s">
        <v>44</v>
      </c>
      <c r="C856" t="s">
        <v>43</v>
      </c>
      <c r="D856">
        <v>95.5</v>
      </c>
      <c r="H856" s="7">
        <v>3</v>
      </c>
      <c r="I856" t="s">
        <v>5</v>
      </c>
      <c r="J856">
        <v>0.5</v>
      </c>
      <c r="K856">
        <v>5.14</v>
      </c>
      <c r="L856">
        <v>26.72</v>
      </c>
      <c r="M856">
        <v>69.41</v>
      </c>
      <c r="N856">
        <v>0.02</v>
      </c>
      <c r="O856">
        <v>5.5150001263700599</v>
      </c>
      <c r="P856">
        <v>0.66589861751152002</v>
      </c>
      <c r="Q856" t="s">
        <v>72</v>
      </c>
    </row>
    <row r="857" spans="1:17" ht="16" x14ac:dyDescent="0.2">
      <c r="A857">
        <v>57</v>
      </c>
      <c r="B857" t="s">
        <v>44</v>
      </c>
      <c r="C857" t="s">
        <v>43</v>
      </c>
      <c r="D857">
        <v>95.5</v>
      </c>
      <c r="H857" s="7">
        <v>3</v>
      </c>
      <c r="I857" t="s">
        <v>5</v>
      </c>
      <c r="J857">
        <v>0.5</v>
      </c>
      <c r="K857">
        <v>5.14</v>
      </c>
      <c r="L857">
        <v>26.72</v>
      </c>
      <c r="M857">
        <v>69.41</v>
      </c>
      <c r="N857">
        <v>0.02</v>
      </c>
      <c r="O857">
        <v>5.9745659188367197</v>
      </c>
      <c r="P857">
        <v>0.72119815668202703</v>
      </c>
      <c r="Q857" t="s">
        <v>72</v>
      </c>
    </row>
    <row r="858" spans="1:17" ht="16" x14ac:dyDescent="0.2">
      <c r="A858">
        <v>57</v>
      </c>
      <c r="B858" t="s">
        <v>44</v>
      </c>
      <c r="C858" t="s">
        <v>43</v>
      </c>
      <c r="D858">
        <v>95.5</v>
      </c>
      <c r="H858" s="7">
        <v>3</v>
      </c>
      <c r="I858" t="s">
        <v>5</v>
      </c>
      <c r="J858">
        <v>0.5</v>
      </c>
      <c r="K858">
        <v>5.14</v>
      </c>
      <c r="L858">
        <v>26.72</v>
      </c>
      <c r="M858">
        <v>69.41</v>
      </c>
      <c r="N858">
        <v>0.02</v>
      </c>
      <c r="O858">
        <v>6.4787824665751099</v>
      </c>
      <c r="P858">
        <v>0.75345622119815603</v>
      </c>
      <c r="Q858" t="s">
        <v>72</v>
      </c>
    </row>
    <row r="859" spans="1:17" ht="16" x14ac:dyDescent="0.2">
      <c r="A859">
        <v>57</v>
      </c>
      <c r="B859" t="s">
        <v>44</v>
      </c>
      <c r="C859" t="s">
        <v>43</v>
      </c>
      <c r="D859">
        <v>95.5</v>
      </c>
      <c r="H859" s="7">
        <v>3</v>
      </c>
      <c r="I859" t="s">
        <v>5</v>
      </c>
      <c r="J859">
        <v>0.5</v>
      </c>
      <c r="K859">
        <v>5.14</v>
      </c>
      <c r="L859">
        <v>26.72</v>
      </c>
      <c r="M859">
        <v>69.41</v>
      </c>
      <c r="N859">
        <v>0.02</v>
      </c>
      <c r="O859">
        <v>7.0292293953613703</v>
      </c>
      <c r="P859">
        <v>0.79723502304147398</v>
      </c>
      <c r="Q859" t="s">
        <v>72</v>
      </c>
    </row>
    <row r="860" spans="1:17" ht="16" x14ac:dyDescent="0.2">
      <c r="A860">
        <v>57</v>
      </c>
      <c r="B860" t="s">
        <v>44</v>
      </c>
      <c r="C860" t="s">
        <v>43</v>
      </c>
      <c r="D860">
        <v>95.5</v>
      </c>
      <c r="H860" s="7">
        <v>3</v>
      </c>
      <c r="I860" t="s">
        <v>5</v>
      </c>
      <c r="J860">
        <v>0.5</v>
      </c>
      <c r="K860">
        <v>5.14</v>
      </c>
      <c r="L860">
        <v>26.72</v>
      </c>
      <c r="M860">
        <v>69.41</v>
      </c>
      <c r="N860">
        <v>0.02</v>
      </c>
      <c r="O860">
        <v>13.7512742314594</v>
      </c>
      <c r="P860">
        <v>0.87557603686635899</v>
      </c>
      <c r="Q860" t="s">
        <v>72</v>
      </c>
    </row>
    <row r="861" spans="1:17" ht="16" x14ac:dyDescent="0.2">
      <c r="A861">
        <v>57</v>
      </c>
      <c r="B861" t="s">
        <v>44</v>
      </c>
      <c r="C861" t="s">
        <v>43</v>
      </c>
      <c r="D861">
        <v>95.5</v>
      </c>
      <c r="H861" s="7">
        <v>3</v>
      </c>
      <c r="I861" t="s">
        <v>5</v>
      </c>
      <c r="J861">
        <v>0.5</v>
      </c>
      <c r="K861">
        <v>5.14</v>
      </c>
      <c r="L861">
        <v>26.72</v>
      </c>
      <c r="M861">
        <v>69.41</v>
      </c>
      <c r="N861">
        <v>0.02</v>
      </c>
      <c r="O861">
        <v>21.020501436406299</v>
      </c>
      <c r="P861">
        <v>0.92626728110598999</v>
      </c>
      <c r="Q861" t="s">
        <v>72</v>
      </c>
    </row>
    <row r="862" spans="1:17" ht="16" x14ac:dyDescent="0.2">
      <c r="A862">
        <v>57</v>
      </c>
      <c r="B862" t="s">
        <v>44</v>
      </c>
      <c r="C862" t="s">
        <v>43</v>
      </c>
      <c r="D862">
        <v>95.5</v>
      </c>
      <c r="H862" s="7">
        <v>3</v>
      </c>
      <c r="I862" t="s">
        <v>5</v>
      </c>
      <c r="J862">
        <v>0.5</v>
      </c>
      <c r="K862">
        <v>5.14</v>
      </c>
      <c r="L862">
        <v>26.72</v>
      </c>
      <c r="M862">
        <v>69.41</v>
      </c>
      <c r="N862">
        <v>0.02</v>
      </c>
      <c r="O862">
        <v>28.0165586904691</v>
      </c>
      <c r="P862">
        <v>0.999999999999999</v>
      </c>
      <c r="Q862" t="s">
        <v>72</v>
      </c>
    </row>
    <row r="863" spans="1:17" ht="16" x14ac:dyDescent="0.2">
      <c r="A863">
        <v>58</v>
      </c>
      <c r="B863" t="s">
        <v>73</v>
      </c>
      <c r="C863" t="s">
        <v>74</v>
      </c>
      <c r="D863">
        <v>31</v>
      </c>
      <c r="H863" s="7">
        <v>1</v>
      </c>
      <c r="I863" t="s">
        <v>5</v>
      </c>
      <c r="J863">
        <f>12/200</f>
        <v>0.06</v>
      </c>
      <c r="K863">
        <v>16.73</v>
      </c>
      <c r="L863">
        <f>24.33*0.1</f>
        <v>2.4329999999999998</v>
      </c>
      <c r="M863">
        <v>43</v>
      </c>
      <c r="N863">
        <v>0.4</v>
      </c>
      <c r="O863">
        <v>0</v>
      </c>
      <c r="P863">
        <v>0</v>
      </c>
      <c r="Q863" t="s">
        <v>75</v>
      </c>
    </row>
    <row r="864" spans="1:17" ht="16" x14ac:dyDescent="0.2">
      <c r="A864">
        <v>58</v>
      </c>
      <c r="B864" t="s">
        <v>73</v>
      </c>
      <c r="C864" t="s">
        <v>74</v>
      </c>
      <c r="D864">
        <v>31</v>
      </c>
      <c r="H864" s="7">
        <v>1</v>
      </c>
      <c r="I864" t="s">
        <v>5</v>
      </c>
      <c r="J864">
        <v>0.06</v>
      </c>
      <c r="K864">
        <v>16.73</v>
      </c>
      <c r="L864">
        <v>2.4329999999999998</v>
      </c>
      <c r="M864">
        <v>43</v>
      </c>
      <c r="N864">
        <v>0.4</v>
      </c>
      <c r="O864">
        <v>0.20324839671855299</v>
      </c>
      <c r="P864">
        <v>3.9570617592798098E-2</v>
      </c>
      <c r="Q864" t="s">
        <v>75</v>
      </c>
    </row>
    <row r="865" spans="1:17" ht="16" x14ac:dyDescent="0.2">
      <c r="A865">
        <v>58</v>
      </c>
      <c r="B865" t="s">
        <v>73</v>
      </c>
      <c r="C865" t="s">
        <v>74</v>
      </c>
      <c r="D865">
        <v>31</v>
      </c>
      <c r="H865" s="7">
        <v>1</v>
      </c>
      <c r="I865" t="s">
        <v>5</v>
      </c>
      <c r="J865">
        <v>0.06</v>
      </c>
      <c r="K865">
        <v>16.73</v>
      </c>
      <c r="L865">
        <v>2.4329999999999998</v>
      </c>
      <c r="M865">
        <v>43</v>
      </c>
      <c r="N865">
        <v>0.4</v>
      </c>
      <c r="O865">
        <v>0.40775055325236997</v>
      </c>
      <c r="P865">
        <v>9.7891156747169195E-2</v>
      </c>
      <c r="Q865" t="s">
        <v>75</v>
      </c>
    </row>
    <row r="866" spans="1:17" ht="16" x14ac:dyDescent="0.2">
      <c r="A866">
        <v>58</v>
      </c>
      <c r="B866" t="s">
        <v>73</v>
      </c>
      <c r="C866" t="s">
        <v>74</v>
      </c>
      <c r="D866">
        <v>31</v>
      </c>
      <c r="H866" s="7">
        <v>1</v>
      </c>
      <c r="I866" t="s">
        <v>5</v>
      </c>
      <c r="J866">
        <v>0.06</v>
      </c>
      <c r="K866">
        <v>16.73</v>
      </c>
      <c r="L866">
        <v>2.4329999999999998</v>
      </c>
      <c r="M866">
        <v>43</v>
      </c>
      <c r="N866">
        <v>0.4</v>
      </c>
      <c r="O866">
        <v>1.0135951573160999</v>
      </c>
      <c r="P866">
        <v>0.15826992022288999</v>
      </c>
      <c r="Q866" t="s">
        <v>75</v>
      </c>
    </row>
    <row r="867" spans="1:17" ht="16" x14ac:dyDescent="0.2">
      <c r="A867">
        <v>58</v>
      </c>
      <c r="B867" t="s">
        <v>73</v>
      </c>
      <c r="C867" t="s">
        <v>74</v>
      </c>
      <c r="D867">
        <v>31</v>
      </c>
      <c r="H867" s="7">
        <v>1</v>
      </c>
      <c r="I867" t="s">
        <v>5</v>
      </c>
      <c r="J867">
        <v>0.06</v>
      </c>
      <c r="K867">
        <v>16.73</v>
      </c>
      <c r="L867">
        <v>2.4329999999999998</v>
      </c>
      <c r="M867">
        <v>43</v>
      </c>
      <c r="N867">
        <v>0.4</v>
      </c>
      <c r="O867">
        <v>1.9543329387008901</v>
      </c>
      <c r="P867">
        <v>0.22696106525658799</v>
      </c>
      <c r="Q867" t="s">
        <v>75</v>
      </c>
    </row>
    <row r="868" spans="1:17" ht="16" x14ac:dyDescent="0.2">
      <c r="A868">
        <v>58</v>
      </c>
      <c r="B868" t="s">
        <v>73</v>
      </c>
      <c r="C868" t="s">
        <v>74</v>
      </c>
      <c r="D868">
        <v>31</v>
      </c>
      <c r="H868" s="7">
        <v>1</v>
      </c>
      <c r="I868" t="s">
        <v>5</v>
      </c>
      <c r="J868">
        <v>0.06</v>
      </c>
      <c r="K868">
        <v>16.73</v>
      </c>
      <c r="L868">
        <v>2.4329999999999998</v>
      </c>
      <c r="M868">
        <v>43</v>
      </c>
      <c r="N868">
        <v>0.4</v>
      </c>
      <c r="O868">
        <v>2.9626344434636702</v>
      </c>
      <c r="P868">
        <v>0.306064649997281</v>
      </c>
      <c r="Q868" t="s">
        <v>75</v>
      </c>
    </row>
    <row r="869" spans="1:17" ht="16" x14ac:dyDescent="0.2">
      <c r="A869">
        <v>58</v>
      </c>
      <c r="B869" t="s">
        <v>73</v>
      </c>
      <c r="C869" t="s">
        <v>74</v>
      </c>
      <c r="D869">
        <v>31</v>
      </c>
      <c r="H869" s="7">
        <v>1</v>
      </c>
      <c r="I869" t="s">
        <v>5</v>
      </c>
      <c r="J869">
        <v>0.06</v>
      </c>
      <c r="K869">
        <v>16.73</v>
      </c>
      <c r="L869">
        <v>2.4329999999999998</v>
      </c>
      <c r="M869">
        <v>43</v>
      </c>
      <c r="N869">
        <v>0.4</v>
      </c>
      <c r="O869">
        <v>4.90679799699633</v>
      </c>
      <c r="P869">
        <v>0.38094301814333098</v>
      </c>
      <c r="Q869" t="s">
        <v>75</v>
      </c>
    </row>
    <row r="870" spans="1:17" ht="16" x14ac:dyDescent="0.2">
      <c r="A870">
        <v>58</v>
      </c>
      <c r="B870" t="s">
        <v>73</v>
      </c>
      <c r="C870" t="s">
        <v>74</v>
      </c>
      <c r="D870">
        <v>31</v>
      </c>
      <c r="H870" s="7">
        <v>1</v>
      </c>
      <c r="I870" t="s">
        <v>5</v>
      </c>
      <c r="J870">
        <v>0.06</v>
      </c>
      <c r="K870">
        <v>16.73</v>
      </c>
      <c r="L870">
        <v>2.4329999999999998</v>
      </c>
      <c r="M870">
        <v>43</v>
      </c>
      <c r="N870">
        <v>0.4</v>
      </c>
      <c r="O870">
        <v>7.9871465564484696</v>
      </c>
      <c r="P870">
        <v>0.44741697031053201</v>
      </c>
      <c r="Q870" t="s">
        <v>75</v>
      </c>
    </row>
    <row r="871" spans="1:17" ht="16" x14ac:dyDescent="0.2">
      <c r="A871">
        <v>58</v>
      </c>
      <c r="B871" t="s">
        <v>73</v>
      </c>
      <c r="C871" t="s">
        <v>74</v>
      </c>
      <c r="D871">
        <v>31</v>
      </c>
      <c r="H871" s="7">
        <v>1</v>
      </c>
      <c r="I871" t="s">
        <v>5</v>
      </c>
      <c r="J871">
        <v>0.06</v>
      </c>
      <c r="K871">
        <v>16.73</v>
      </c>
      <c r="L871">
        <v>2.4329999999999998</v>
      </c>
      <c r="M871">
        <v>43</v>
      </c>
      <c r="N871">
        <v>0.4</v>
      </c>
      <c r="O871">
        <v>9.9297777368735805</v>
      </c>
      <c r="P871">
        <v>0.49937876765910399</v>
      </c>
      <c r="Q871" t="s">
        <v>75</v>
      </c>
    </row>
    <row r="872" spans="1:17" ht="16" x14ac:dyDescent="0.2">
      <c r="A872">
        <v>58</v>
      </c>
      <c r="B872" t="s">
        <v>73</v>
      </c>
      <c r="C872" t="s">
        <v>74</v>
      </c>
      <c r="D872">
        <v>31</v>
      </c>
      <c r="H872" s="7">
        <v>1</v>
      </c>
      <c r="I872" t="s">
        <v>5</v>
      </c>
      <c r="J872">
        <v>0.06</v>
      </c>
      <c r="K872">
        <v>16.73</v>
      </c>
      <c r="L872">
        <v>2.4329999999999998</v>
      </c>
      <c r="M872">
        <v>43</v>
      </c>
      <c r="N872">
        <v>0.4</v>
      </c>
      <c r="O872">
        <v>12.9417267330708</v>
      </c>
      <c r="P872">
        <v>0.54294033241159401</v>
      </c>
      <c r="Q872" t="s">
        <v>75</v>
      </c>
    </row>
    <row r="873" spans="1:17" ht="16" x14ac:dyDescent="0.2">
      <c r="A873">
        <v>58</v>
      </c>
      <c r="B873" t="s">
        <v>73</v>
      </c>
      <c r="C873" t="s">
        <v>74</v>
      </c>
      <c r="D873">
        <v>31</v>
      </c>
      <c r="H873" s="7">
        <v>1</v>
      </c>
      <c r="I873" t="s">
        <v>5</v>
      </c>
      <c r="J873">
        <v>0.06</v>
      </c>
      <c r="K873">
        <v>16.73</v>
      </c>
      <c r="L873">
        <v>2.4329999999999998</v>
      </c>
      <c r="M873">
        <v>43</v>
      </c>
      <c r="N873">
        <v>0.4</v>
      </c>
      <c r="O873">
        <v>16.9564049681853</v>
      </c>
      <c r="P873">
        <v>0.58227249718667495</v>
      </c>
      <c r="Q873" t="s">
        <v>75</v>
      </c>
    </row>
    <row r="874" spans="1:17" ht="16" x14ac:dyDescent="0.2">
      <c r="A874">
        <v>58</v>
      </c>
      <c r="B874" t="s">
        <v>73</v>
      </c>
      <c r="C874" t="s">
        <v>74</v>
      </c>
      <c r="D874">
        <v>31</v>
      </c>
      <c r="H874" s="7">
        <v>1</v>
      </c>
      <c r="I874" t="s">
        <v>5</v>
      </c>
      <c r="J874">
        <v>0.06</v>
      </c>
      <c r="K874">
        <v>16.73</v>
      </c>
      <c r="L874">
        <v>2.4329999999999998</v>
      </c>
      <c r="M874">
        <v>43</v>
      </c>
      <c r="N874">
        <v>0.4</v>
      </c>
      <c r="O874">
        <v>18.0952368003815</v>
      </c>
      <c r="P874">
        <v>0.613451248948925</v>
      </c>
      <c r="Q874" t="s">
        <v>75</v>
      </c>
    </row>
    <row r="875" spans="1:17" ht="16" x14ac:dyDescent="0.2">
      <c r="A875">
        <v>58</v>
      </c>
      <c r="B875" t="s">
        <v>73</v>
      </c>
      <c r="C875" t="s">
        <v>74</v>
      </c>
      <c r="D875">
        <v>31</v>
      </c>
      <c r="H875" s="7">
        <v>1</v>
      </c>
      <c r="I875" t="s">
        <v>5</v>
      </c>
      <c r="J875">
        <v>0.06</v>
      </c>
      <c r="K875">
        <v>16.73</v>
      </c>
      <c r="L875">
        <v>2.4329999999999998</v>
      </c>
      <c r="M875">
        <v>43</v>
      </c>
      <c r="N875">
        <v>0.4</v>
      </c>
      <c r="O875">
        <v>19.032909835551202</v>
      </c>
      <c r="P875">
        <v>0.636309252387665</v>
      </c>
      <c r="Q875" t="s">
        <v>75</v>
      </c>
    </row>
    <row r="876" spans="1:17" ht="16" x14ac:dyDescent="0.2">
      <c r="A876">
        <v>58</v>
      </c>
      <c r="B876" t="s">
        <v>73</v>
      </c>
      <c r="C876" t="s">
        <v>74</v>
      </c>
      <c r="D876">
        <v>31</v>
      </c>
      <c r="H876" s="7">
        <v>1</v>
      </c>
      <c r="I876" t="s">
        <v>5</v>
      </c>
      <c r="J876">
        <v>0.06</v>
      </c>
      <c r="K876">
        <v>16.73</v>
      </c>
      <c r="L876">
        <v>2.4329999999999998</v>
      </c>
      <c r="M876">
        <v>43</v>
      </c>
      <c r="N876">
        <v>0.4</v>
      </c>
      <c r="O876">
        <v>19.9705828707209</v>
      </c>
      <c r="P876">
        <v>0.65916725582640601</v>
      </c>
      <c r="Q876" t="s">
        <v>75</v>
      </c>
    </row>
    <row r="877" spans="1:17" ht="16" x14ac:dyDescent="0.2">
      <c r="A877">
        <v>58</v>
      </c>
      <c r="B877" t="s">
        <v>73</v>
      </c>
      <c r="C877" t="s">
        <v>74</v>
      </c>
      <c r="D877">
        <v>31</v>
      </c>
      <c r="H877" s="7">
        <v>1</v>
      </c>
      <c r="I877" t="s">
        <v>5</v>
      </c>
      <c r="J877">
        <v>0.06</v>
      </c>
      <c r="K877">
        <v>16.73</v>
      </c>
      <c r="L877">
        <v>2.4329999999999998</v>
      </c>
      <c r="M877">
        <v>43</v>
      </c>
      <c r="N877">
        <v>0.4</v>
      </c>
      <c r="O877">
        <v>20.974565869453301</v>
      </c>
      <c r="P877">
        <v>0.67368777741056896</v>
      </c>
      <c r="Q877" t="s">
        <v>75</v>
      </c>
    </row>
    <row r="878" spans="1:17" ht="16" x14ac:dyDescent="0.2">
      <c r="A878">
        <v>58</v>
      </c>
      <c r="B878" t="s">
        <v>73</v>
      </c>
      <c r="C878" t="s">
        <v>74</v>
      </c>
      <c r="D878">
        <v>31</v>
      </c>
      <c r="H878" s="7">
        <v>1</v>
      </c>
      <c r="I878" t="s">
        <v>5</v>
      </c>
      <c r="J878">
        <v>0.06</v>
      </c>
      <c r="K878">
        <v>16.73</v>
      </c>
      <c r="L878">
        <v>2.4329999999999998</v>
      </c>
      <c r="M878">
        <v>43</v>
      </c>
      <c r="N878">
        <v>0.4</v>
      </c>
      <c r="O878">
        <v>26.0588405336322</v>
      </c>
      <c r="P878">
        <v>0.70878635882547303</v>
      </c>
      <c r="Q878" t="s">
        <v>75</v>
      </c>
    </row>
    <row r="879" spans="1:17" ht="16" x14ac:dyDescent="0.2">
      <c r="A879">
        <v>58</v>
      </c>
      <c r="B879" t="s">
        <v>73</v>
      </c>
      <c r="C879" t="s">
        <v>74</v>
      </c>
      <c r="D879">
        <v>31</v>
      </c>
      <c r="H879" s="7">
        <v>1</v>
      </c>
      <c r="I879" t="s">
        <v>5</v>
      </c>
      <c r="J879">
        <v>0.06</v>
      </c>
      <c r="K879">
        <v>16.73</v>
      </c>
      <c r="L879">
        <v>2.4329999999999998</v>
      </c>
      <c r="M879">
        <v>43</v>
      </c>
      <c r="N879">
        <v>0.4</v>
      </c>
      <c r="O879">
        <v>27.999660727657499</v>
      </c>
      <c r="P879">
        <v>0.73366493614066197</v>
      </c>
      <c r="Q879" t="s">
        <v>75</v>
      </c>
    </row>
    <row r="880" spans="1:17" ht="16" x14ac:dyDescent="0.2">
      <c r="A880">
        <v>59</v>
      </c>
      <c r="B880" t="s">
        <v>77</v>
      </c>
      <c r="C880" t="s">
        <v>76</v>
      </c>
      <c r="D880">
        <f>(24+38)/2</f>
        <v>31</v>
      </c>
      <c r="H880" s="7">
        <v>1</v>
      </c>
      <c r="I880" t="s">
        <v>5</v>
      </c>
      <c r="J880">
        <f>40/400</f>
        <v>0.1</v>
      </c>
      <c r="K880">
        <v>18.7</v>
      </c>
      <c r="L880">
        <v>2.75</v>
      </c>
      <c r="M880">
        <f>L880/(40/(40+400))</f>
        <v>30.25</v>
      </c>
      <c r="N880">
        <v>0</v>
      </c>
      <c r="O880">
        <v>0</v>
      </c>
      <c r="P880">
        <v>0</v>
      </c>
      <c r="Q880" t="s">
        <v>78</v>
      </c>
    </row>
    <row r="881" spans="1:17" ht="16" x14ac:dyDescent="0.2">
      <c r="A881">
        <v>59</v>
      </c>
      <c r="B881" t="s">
        <v>77</v>
      </c>
      <c r="C881" t="s">
        <v>76</v>
      </c>
      <c r="D881">
        <v>31</v>
      </c>
      <c r="H881" s="7">
        <v>1</v>
      </c>
      <c r="I881" t="s">
        <v>5</v>
      </c>
      <c r="J881">
        <v>0.1</v>
      </c>
      <c r="K881">
        <v>18.7</v>
      </c>
      <c r="L881">
        <v>2.75</v>
      </c>
      <c r="M881">
        <v>30.25</v>
      </c>
      <c r="N881">
        <v>0</v>
      </c>
      <c r="O881">
        <v>1</v>
      </c>
      <c r="P881">
        <v>0.32727272699999999</v>
      </c>
      <c r="Q881" t="s">
        <v>78</v>
      </c>
    </row>
    <row r="882" spans="1:17" ht="16" x14ac:dyDescent="0.2">
      <c r="A882">
        <v>59</v>
      </c>
      <c r="B882" t="s">
        <v>77</v>
      </c>
      <c r="C882" t="s">
        <v>76</v>
      </c>
      <c r="D882">
        <v>31</v>
      </c>
      <c r="H882" s="7">
        <v>1</v>
      </c>
      <c r="I882" t="s">
        <v>5</v>
      </c>
      <c r="J882">
        <v>0.1</v>
      </c>
      <c r="K882">
        <v>18.7</v>
      </c>
      <c r="L882">
        <v>2.75</v>
      </c>
      <c r="M882">
        <v>30.25</v>
      </c>
      <c r="N882">
        <v>0</v>
      </c>
      <c r="O882">
        <v>2</v>
      </c>
      <c r="P882">
        <v>0.53506493499999996</v>
      </c>
      <c r="Q882" t="s">
        <v>78</v>
      </c>
    </row>
    <row r="883" spans="1:17" ht="16" x14ac:dyDescent="0.2">
      <c r="A883">
        <v>59</v>
      </c>
      <c r="B883" t="s">
        <v>77</v>
      </c>
      <c r="C883" t="s">
        <v>76</v>
      </c>
      <c r="D883">
        <v>31</v>
      </c>
      <c r="H883" s="7">
        <v>1</v>
      </c>
      <c r="I883" t="s">
        <v>5</v>
      </c>
      <c r="J883">
        <v>0.1</v>
      </c>
      <c r="K883">
        <v>18.7</v>
      </c>
      <c r="L883">
        <v>2.75</v>
      </c>
      <c r="M883">
        <v>30.25</v>
      </c>
      <c r="N883">
        <v>0</v>
      </c>
      <c r="O883">
        <v>3</v>
      </c>
      <c r="P883">
        <v>0.67532467500000004</v>
      </c>
      <c r="Q883" t="s">
        <v>78</v>
      </c>
    </row>
    <row r="884" spans="1:17" ht="16" x14ac:dyDescent="0.2">
      <c r="A884">
        <v>59</v>
      </c>
      <c r="B884" t="s">
        <v>77</v>
      </c>
      <c r="C884" t="s">
        <v>76</v>
      </c>
      <c r="D884">
        <v>31</v>
      </c>
      <c r="H884" s="7">
        <v>1</v>
      </c>
      <c r="I884" t="s">
        <v>5</v>
      </c>
      <c r="J884">
        <v>0.1</v>
      </c>
      <c r="K884">
        <v>18.7</v>
      </c>
      <c r="L884">
        <v>2.75</v>
      </c>
      <c r="M884">
        <v>30.25</v>
      </c>
      <c r="N884">
        <v>0</v>
      </c>
      <c r="O884">
        <v>4</v>
      </c>
      <c r="P884">
        <v>0.77402597399999995</v>
      </c>
      <c r="Q884" t="s">
        <v>78</v>
      </c>
    </row>
    <row r="885" spans="1:17" ht="16" x14ac:dyDescent="0.2">
      <c r="A885">
        <v>59</v>
      </c>
      <c r="B885" t="s">
        <v>77</v>
      </c>
      <c r="C885" t="s">
        <v>76</v>
      </c>
      <c r="D885">
        <v>31</v>
      </c>
      <c r="H885" s="7">
        <v>1</v>
      </c>
      <c r="I885" t="s">
        <v>5</v>
      </c>
      <c r="J885">
        <v>0.1</v>
      </c>
      <c r="K885">
        <v>18.7</v>
      </c>
      <c r="L885">
        <v>2.75</v>
      </c>
      <c r="M885">
        <v>30.25</v>
      </c>
      <c r="N885">
        <v>0</v>
      </c>
      <c r="O885">
        <v>7</v>
      </c>
      <c r="P885">
        <v>0.87272727299999997</v>
      </c>
      <c r="Q885" t="s">
        <v>78</v>
      </c>
    </row>
    <row r="886" spans="1:17" ht="16" x14ac:dyDescent="0.2">
      <c r="A886">
        <v>59</v>
      </c>
      <c r="B886" t="s">
        <v>77</v>
      </c>
      <c r="C886" t="s">
        <v>76</v>
      </c>
      <c r="D886">
        <v>31</v>
      </c>
      <c r="H886" s="7">
        <v>1</v>
      </c>
      <c r="I886" t="s">
        <v>5</v>
      </c>
      <c r="J886">
        <v>0.1</v>
      </c>
      <c r="K886">
        <v>18.7</v>
      </c>
      <c r="L886">
        <v>2.75</v>
      </c>
      <c r="M886">
        <v>30.25</v>
      </c>
      <c r="N886">
        <v>0</v>
      </c>
      <c r="O886">
        <v>8</v>
      </c>
      <c r="P886">
        <v>0.91948051900000005</v>
      </c>
      <c r="Q886" t="s">
        <v>78</v>
      </c>
    </row>
    <row r="887" spans="1:17" ht="16" x14ac:dyDescent="0.2">
      <c r="A887">
        <v>59</v>
      </c>
      <c r="B887" t="s">
        <v>77</v>
      </c>
      <c r="C887" t="s">
        <v>76</v>
      </c>
      <c r="D887">
        <v>31</v>
      </c>
      <c r="H887" s="7">
        <v>1</v>
      </c>
      <c r="I887" t="s">
        <v>5</v>
      </c>
      <c r="J887">
        <v>0.1</v>
      </c>
      <c r="K887">
        <v>18.7</v>
      </c>
      <c r="L887">
        <v>2.75</v>
      </c>
      <c r="M887">
        <v>30.25</v>
      </c>
      <c r="N887">
        <v>0</v>
      </c>
      <c r="O887">
        <v>9</v>
      </c>
      <c r="P887">
        <v>0.95584415599999994</v>
      </c>
      <c r="Q887" t="s">
        <v>78</v>
      </c>
    </row>
    <row r="888" spans="1:17" ht="16" x14ac:dyDescent="0.2">
      <c r="A888">
        <v>59</v>
      </c>
      <c r="B888" t="s">
        <v>77</v>
      </c>
      <c r="C888" t="s">
        <v>76</v>
      </c>
      <c r="D888">
        <v>31</v>
      </c>
      <c r="H888" s="7">
        <v>1</v>
      </c>
      <c r="I888" t="s">
        <v>5</v>
      </c>
      <c r="J888">
        <v>0.1</v>
      </c>
      <c r="K888">
        <v>18.7</v>
      </c>
      <c r="L888">
        <v>2.75</v>
      </c>
      <c r="M888">
        <v>30.25</v>
      </c>
      <c r="N888">
        <v>0</v>
      </c>
      <c r="O888">
        <v>10</v>
      </c>
      <c r="P888">
        <v>0.97142857100000002</v>
      </c>
      <c r="Q888" t="s">
        <v>78</v>
      </c>
    </row>
    <row r="889" spans="1:17" ht="16" x14ac:dyDescent="0.2">
      <c r="A889">
        <v>59</v>
      </c>
      <c r="B889" t="s">
        <v>77</v>
      </c>
      <c r="C889" t="s">
        <v>76</v>
      </c>
      <c r="D889">
        <v>31</v>
      </c>
      <c r="H889" s="7">
        <v>1</v>
      </c>
      <c r="I889" t="s">
        <v>5</v>
      </c>
      <c r="J889">
        <v>0.1</v>
      </c>
      <c r="K889">
        <v>18.7</v>
      </c>
      <c r="L889">
        <v>2.75</v>
      </c>
      <c r="M889">
        <v>30.25</v>
      </c>
      <c r="N889">
        <v>0</v>
      </c>
      <c r="O889">
        <v>11</v>
      </c>
      <c r="P889">
        <v>0.98181818200000004</v>
      </c>
      <c r="Q889" t="s">
        <v>78</v>
      </c>
    </row>
    <row r="890" spans="1:17" ht="16" x14ac:dyDescent="0.2">
      <c r="A890">
        <v>59</v>
      </c>
      <c r="B890" t="s">
        <v>77</v>
      </c>
      <c r="C890" t="s">
        <v>76</v>
      </c>
      <c r="D890">
        <v>31</v>
      </c>
      <c r="H890" s="7">
        <v>1</v>
      </c>
      <c r="I890" t="s">
        <v>5</v>
      </c>
      <c r="J890">
        <v>0.1</v>
      </c>
      <c r="K890">
        <v>18.7</v>
      </c>
      <c r="L890">
        <v>2.75</v>
      </c>
      <c r="M890">
        <v>30.25</v>
      </c>
      <c r="N890">
        <v>0</v>
      </c>
      <c r="O890">
        <v>14</v>
      </c>
      <c r="P890">
        <v>0.99220779199999998</v>
      </c>
      <c r="Q890" t="s">
        <v>78</v>
      </c>
    </row>
    <row r="891" spans="1:17" ht="16" x14ac:dyDescent="0.2">
      <c r="A891">
        <v>60</v>
      </c>
      <c r="B891" t="s">
        <v>77</v>
      </c>
      <c r="C891" t="s">
        <v>76</v>
      </c>
      <c r="E891">
        <v>2.2999999999999998</v>
      </c>
      <c r="H891" s="7">
        <v>1</v>
      </c>
      <c r="I891" t="s">
        <v>5</v>
      </c>
      <c r="J891">
        <f>40/400</f>
        <v>0.1</v>
      </c>
      <c r="K891">
        <v>19.350000000000001</v>
      </c>
      <c r="L891">
        <v>4.03</v>
      </c>
      <c r="M891">
        <f>L891/(40/(40+400))</f>
        <v>44.33</v>
      </c>
      <c r="N891">
        <v>0</v>
      </c>
      <c r="O891">
        <v>0</v>
      </c>
      <c r="P891">
        <v>0</v>
      </c>
      <c r="Q891" t="s">
        <v>78</v>
      </c>
    </row>
    <row r="892" spans="1:17" ht="16" x14ac:dyDescent="0.2">
      <c r="A892">
        <v>60</v>
      </c>
      <c r="B892" t="s">
        <v>77</v>
      </c>
      <c r="C892" t="s">
        <v>76</v>
      </c>
      <c r="E892">
        <v>2.2999999999999998</v>
      </c>
      <c r="H892" s="7">
        <v>1</v>
      </c>
      <c r="I892" t="s">
        <v>5</v>
      </c>
      <c r="J892">
        <v>0.1</v>
      </c>
      <c r="K892">
        <v>19.350000000000001</v>
      </c>
      <c r="L892">
        <v>4.03</v>
      </c>
      <c r="M892">
        <v>44.33</v>
      </c>
      <c r="N892">
        <v>0</v>
      </c>
      <c r="O892">
        <v>1</v>
      </c>
      <c r="P892">
        <v>0.305882353</v>
      </c>
      <c r="Q892" t="s">
        <v>78</v>
      </c>
    </row>
    <row r="893" spans="1:17" ht="16" x14ac:dyDescent="0.2">
      <c r="A893">
        <v>60</v>
      </c>
      <c r="B893" t="s">
        <v>77</v>
      </c>
      <c r="C893" t="s">
        <v>76</v>
      </c>
      <c r="E893">
        <v>2.2999999999999998</v>
      </c>
      <c r="H893" s="7">
        <v>1</v>
      </c>
      <c r="I893" t="s">
        <v>5</v>
      </c>
      <c r="J893">
        <v>0.1</v>
      </c>
      <c r="K893">
        <v>19.350000000000001</v>
      </c>
      <c r="L893">
        <v>4.03</v>
      </c>
      <c r="M893">
        <v>44.33</v>
      </c>
      <c r="N893">
        <v>0</v>
      </c>
      <c r="O893">
        <v>2</v>
      </c>
      <c r="P893">
        <v>0.54588235299999999</v>
      </c>
      <c r="Q893" t="s">
        <v>78</v>
      </c>
    </row>
    <row r="894" spans="1:17" ht="16" x14ac:dyDescent="0.2">
      <c r="A894">
        <v>60</v>
      </c>
      <c r="B894" t="s">
        <v>77</v>
      </c>
      <c r="C894" t="s">
        <v>76</v>
      </c>
      <c r="E894">
        <v>2.2999999999999998</v>
      </c>
      <c r="H894" s="7">
        <v>1</v>
      </c>
      <c r="I894" t="s">
        <v>5</v>
      </c>
      <c r="J894">
        <v>0.1</v>
      </c>
      <c r="K894">
        <v>19.350000000000001</v>
      </c>
      <c r="L894">
        <v>4.03</v>
      </c>
      <c r="M894">
        <v>44.33</v>
      </c>
      <c r="N894">
        <v>0</v>
      </c>
      <c r="O894">
        <v>3</v>
      </c>
      <c r="P894">
        <v>0.70117647100000002</v>
      </c>
      <c r="Q894" t="s">
        <v>78</v>
      </c>
    </row>
    <row r="895" spans="1:17" ht="16" x14ac:dyDescent="0.2">
      <c r="A895">
        <v>60</v>
      </c>
      <c r="B895" t="s">
        <v>77</v>
      </c>
      <c r="C895" t="s">
        <v>76</v>
      </c>
      <c r="E895">
        <v>2.2999999999999998</v>
      </c>
      <c r="H895" s="7">
        <v>1</v>
      </c>
      <c r="I895" t="s">
        <v>5</v>
      </c>
      <c r="J895">
        <v>0.1</v>
      </c>
      <c r="K895">
        <v>19.350000000000001</v>
      </c>
      <c r="L895">
        <v>4.03</v>
      </c>
      <c r="M895">
        <v>44.33</v>
      </c>
      <c r="N895">
        <v>0</v>
      </c>
      <c r="O895">
        <v>4</v>
      </c>
      <c r="P895">
        <v>0.84235294100000002</v>
      </c>
      <c r="Q895" t="s">
        <v>78</v>
      </c>
    </row>
    <row r="896" spans="1:17" ht="16" x14ac:dyDescent="0.2">
      <c r="A896">
        <v>60</v>
      </c>
      <c r="B896" t="s">
        <v>77</v>
      </c>
      <c r="C896" t="s">
        <v>76</v>
      </c>
      <c r="E896">
        <v>2.2999999999999998</v>
      </c>
      <c r="H896" s="7">
        <v>1</v>
      </c>
      <c r="I896" t="s">
        <v>5</v>
      </c>
      <c r="J896">
        <v>0.1</v>
      </c>
      <c r="K896">
        <v>19.350000000000001</v>
      </c>
      <c r="L896">
        <v>4.03</v>
      </c>
      <c r="M896">
        <v>44.33</v>
      </c>
      <c r="N896">
        <v>0</v>
      </c>
      <c r="O896">
        <v>7</v>
      </c>
      <c r="P896">
        <v>0.92705882399999995</v>
      </c>
      <c r="Q896" t="s">
        <v>78</v>
      </c>
    </row>
    <row r="897" spans="1:17" ht="16" x14ac:dyDescent="0.2">
      <c r="A897">
        <v>60</v>
      </c>
      <c r="B897" t="s">
        <v>77</v>
      </c>
      <c r="C897" t="s">
        <v>76</v>
      </c>
      <c r="E897">
        <v>2.2999999999999998</v>
      </c>
      <c r="H897" s="7">
        <v>1</v>
      </c>
      <c r="I897" t="s">
        <v>5</v>
      </c>
      <c r="J897">
        <v>0.1</v>
      </c>
      <c r="K897">
        <v>19.350000000000001</v>
      </c>
      <c r="L897">
        <v>4.03</v>
      </c>
      <c r="M897">
        <v>44.33</v>
      </c>
      <c r="N897">
        <v>0</v>
      </c>
      <c r="O897">
        <v>8</v>
      </c>
      <c r="P897">
        <v>0.96941176500000004</v>
      </c>
      <c r="Q897" t="s">
        <v>78</v>
      </c>
    </row>
    <row r="898" spans="1:17" ht="16" x14ac:dyDescent="0.2">
      <c r="A898">
        <v>60</v>
      </c>
      <c r="B898" t="s">
        <v>77</v>
      </c>
      <c r="C898" t="s">
        <v>76</v>
      </c>
      <c r="E898">
        <v>2.2999999999999998</v>
      </c>
      <c r="H898" s="7">
        <v>1</v>
      </c>
      <c r="I898" t="s">
        <v>5</v>
      </c>
      <c r="J898">
        <v>0.1</v>
      </c>
      <c r="K898">
        <v>19.350000000000001</v>
      </c>
      <c r="L898">
        <v>4.03</v>
      </c>
      <c r="M898">
        <v>44.33</v>
      </c>
      <c r="N898">
        <v>0</v>
      </c>
      <c r="O898">
        <v>9</v>
      </c>
      <c r="P898">
        <v>0.98823529399999999</v>
      </c>
      <c r="Q898" t="s">
        <v>78</v>
      </c>
    </row>
    <row r="899" spans="1:17" ht="16" x14ac:dyDescent="0.2">
      <c r="A899">
        <v>60</v>
      </c>
      <c r="B899" t="s">
        <v>77</v>
      </c>
      <c r="C899" t="s">
        <v>76</v>
      </c>
      <c r="E899">
        <v>2.2999999999999998</v>
      </c>
      <c r="H899" s="7">
        <v>1</v>
      </c>
      <c r="I899" t="s">
        <v>5</v>
      </c>
      <c r="J899">
        <v>0.1</v>
      </c>
      <c r="K899">
        <v>19.350000000000001</v>
      </c>
      <c r="L899">
        <v>4.03</v>
      </c>
      <c r="M899">
        <v>44.33</v>
      </c>
      <c r="N899">
        <v>0</v>
      </c>
      <c r="O899">
        <v>10</v>
      </c>
      <c r="P899">
        <v>0.99764705899999995</v>
      </c>
      <c r="Q899" t="s">
        <v>78</v>
      </c>
    </row>
    <row r="900" spans="1:17" ht="16" x14ac:dyDescent="0.2">
      <c r="A900">
        <v>60</v>
      </c>
      <c r="B900" t="s">
        <v>77</v>
      </c>
      <c r="C900" t="s">
        <v>76</v>
      </c>
      <c r="E900">
        <v>2.2999999999999998</v>
      </c>
      <c r="H900" s="7">
        <v>1</v>
      </c>
      <c r="I900" t="s">
        <v>5</v>
      </c>
      <c r="J900">
        <v>0.1</v>
      </c>
      <c r="K900">
        <v>19.350000000000001</v>
      </c>
      <c r="L900">
        <v>4.03</v>
      </c>
      <c r="M900">
        <v>44.33</v>
      </c>
      <c r="N900">
        <v>0</v>
      </c>
      <c r="O900">
        <v>11</v>
      </c>
      <c r="P900">
        <v>1.0023529410000001</v>
      </c>
      <c r="Q900" t="s">
        <v>78</v>
      </c>
    </row>
    <row r="901" spans="1:17" ht="16" x14ac:dyDescent="0.2">
      <c r="A901">
        <v>60</v>
      </c>
      <c r="B901" t="s">
        <v>77</v>
      </c>
      <c r="C901" t="s">
        <v>76</v>
      </c>
      <c r="E901">
        <v>2.2999999999999998</v>
      </c>
      <c r="H901" s="7">
        <v>1</v>
      </c>
      <c r="I901" t="s">
        <v>5</v>
      </c>
      <c r="J901">
        <v>0.1</v>
      </c>
      <c r="K901">
        <v>19.350000000000001</v>
      </c>
      <c r="L901">
        <v>4.03</v>
      </c>
      <c r="M901">
        <v>44.33</v>
      </c>
      <c r="N901">
        <v>0</v>
      </c>
      <c r="O901">
        <v>14</v>
      </c>
      <c r="P901">
        <v>1.007058824</v>
      </c>
      <c r="Q901" t="s">
        <v>78</v>
      </c>
    </row>
    <row r="902" spans="1:17" ht="16" x14ac:dyDescent="0.2">
      <c r="A902">
        <v>61</v>
      </c>
      <c r="B902" t="s">
        <v>56</v>
      </c>
      <c r="C902" t="s">
        <v>55</v>
      </c>
      <c r="D902">
        <v>12</v>
      </c>
      <c r="H902" s="7">
        <v>1</v>
      </c>
      <c r="I902" t="s">
        <v>5</v>
      </c>
      <c r="J902">
        <f>10/(100-10)</f>
        <v>0.1111111111111111</v>
      </c>
      <c r="K902">
        <v>24.17</v>
      </c>
      <c r="L902">
        <v>8.6010000000000009</v>
      </c>
      <c r="M902">
        <v>94.62</v>
      </c>
      <c r="N902">
        <v>0.5</v>
      </c>
      <c r="O902">
        <v>0</v>
      </c>
      <c r="P902">
        <v>0</v>
      </c>
      <c r="Q902" s="8" t="s">
        <v>79</v>
      </c>
    </row>
    <row r="903" spans="1:17" ht="16" x14ac:dyDescent="0.2">
      <c r="A903">
        <v>61</v>
      </c>
      <c r="B903" t="s">
        <v>56</v>
      </c>
      <c r="C903" t="s">
        <v>55</v>
      </c>
      <c r="D903">
        <v>12</v>
      </c>
      <c r="H903" s="7">
        <v>1</v>
      </c>
      <c r="I903" t="s">
        <v>5</v>
      </c>
      <c r="J903">
        <v>0.1111111111111111</v>
      </c>
      <c r="K903">
        <v>24.17</v>
      </c>
      <c r="L903">
        <v>8.6010000000000009</v>
      </c>
      <c r="M903">
        <v>94.62</v>
      </c>
      <c r="N903">
        <v>0.5</v>
      </c>
      <c r="O903">
        <v>0.63604240282685398</v>
      </c>
      <c r="P903">
        <v>3.8647342995169198E-2</v>
      </c>
      <c r="Q903" s="8" t="s">
        <v>79</v>
      </c>
    </row>
    <row r="904" spans="1:17" ht="16" x14ac:dyDescent="0.2">
      <c r="A904">
        <v>61</v>
      </c>
      <c r="B904" t="s">
        <v>56</v>
      </c>
      <c r="C904" t="s">
        <v>55</v>
      </c>
      <c r="D904">
        <v>12</v>
      </c>
      <c r="H904" s="7">
        <v>1</v>
      </c>
      <c r="I904" t="s">
        <v>5</v>
      </c>
      <c r="J904">
        <v>0.1111111111111111</v>
      </c>
      <c r="K904">
        <v>24.17</v>
      </c>
      <c r="L904">
        <v>8.6010000000000009</v>
      </c>
      <c r="M904">
        <v>94.62</v>
      </c>
      <c r="N904">
        <v>0.5</v>
      </c>
      <c r="O904">
        <v>0.95406360424028203</v>
      </c>
      <c r="P904">
        <v>0.10386473429951699</v>
      </c>
      <c r="Q904" s="8" t="s">
        <v>79</v>
      </c>
    </row>
    <row r="905" spans="1:17" ht="16" x14ac:dyDescent="0.2">
      <c r="A905">
        <v>61</v>
      </c>
      <c r="B905" t="s">
        <v>56</v>
      </c>
      <c r="C905" t="s">
        <v>55</v>
      </c>
      <c r="D905">
        <v>12</v>
      </c>
      <c r="H905" s="7">
        <v>1</v>
      </c>
      <c r="I905" t="s">
        <v>5</v>
      </c>
      <c r="J905">
        <v>0.1111111111111111</v>
      </c>
      <c r="K905">
        <v>24.17</v>
      </c>
      <c r="L905">
        <v>8.6010000000000009</v>
      </c>
      <c r="M905">
        <v>94.62</v>
      </c>
      <c r="N905">
        <v>0.5</v>
      </c>
      <c r="O905">
        <v>1.59010600706713</v>
      </c>
      <c r="P905">
        <v>0.188405797101449</v>
      </c>
      <c r="Q905" s="8" t="s">
        <v>79</v>
      </c>
    </row>
    <row r="906" spans="1:17" ht="16" x14ac:dyDescent="0.2">
      <c r="A906">
        <v>61</v>
      </c>
      <c r="B906" t="s">
        <v>56</v>
      </c>
      <c r="C906" t="s">
        <v>55</v>
      </c>
      <c r="D906">
        <v>12</v>
      </c>
      <c r="H906" s="7">
        <v>1</v>
      </c>
      <c r="I906" t="s">
        <v>5</v>
      </c>
      <c r="J906">
        <v>0.1111111111111111</v>
      </c>
      <c r="K906">
        <v>24.17</v>
      </c>
      <c r="L906">
        <v>8.6010000000000009</v>
      </c>
      <c r="M906">
        <v>94.62</v>
      </c>
      <c r="N906">
        <v>0.5</v>
      </c>
      <c r="O906">
        <v>2.5441696113074199</v>
      </c>
      <c r="P906">
        <v>0.28502415458937203</v>
      </c>
      <c r="Q906" s="8" t="s">
        <v>79</v>
      </c>
    </row>
    <row r="907" spans="1:17" ht="16" x14ac:dyDescent="0.2">
      <c r="A907">
        <v>61</v>
      </c>
      <c r="B907" t="s">
        <v>56</v>
      </c>
      <c r="C907" t="s">
        <v>55</v>
      </c>
      <c r="D907">
        <v>12</v>
      </c>
      <c r="H907" s="7">
        <v>1</v>
      </c>
      <c r="I907" t="s">
        <v>5</v>
      </c>
      <c r="J907">
        <v>0.1111111111111111</v>
      </c>
      <c r="K907">
        <v>24.17</v>
      </c>
      <c r="L907">
        <v>8.6010000000000009</v>
      </c>
      <c r="M907">
        <v>94.62</v>
      </c>
      <c r="N907">
        <v>0.5</v>
      </c>
      <c r="O907">
        <v>4.5318021201413403</v>
      </c>
      <c r="P907">
        <v>0.31884057971014501</v>
      </c>
      <c r="Q907" s="8" t="s">
        <v>79</v>
      </c>
    </row>
    <row r="908" spans="1:17" ht="16" x14ac:dyDescent="0.2">
      <c r="A908">
        <v>61</v>
      </c>
      <c r="B908" t="s">
        <v>56</v>
      </c>
      <c r="C908" t="s">
        <v>55</v>
      </c>
      <c r="D908">
        <v>12</v>
      </c>
      <c r="H908" s="7">
        <v>1</v>
      </c>
      <c r="I908" t="s">
        <v>5</v>
      </c>
      <c r="J908">
        <v>0.1111111111111111</v>
      </c>
      <c r="K908">
        <v>24.17</v>
      </c>
      <c r="L908">
        <v>8.6010000000000009</v>
      </c>
      <c r="M908">
        <v>94.62</v>
      </c>
      <c r="N908">
        <v>0.5</v>
      </c>
      <c r="O908">
        <v>7.4734982332155404</v>
      </c>
      <c r="P908">
        <v>0.35507246376811602</v>
      </c>
      <c r="Q908" s="8" t="s">
        <v>79</v>
      </c>
    </row>
    <row r="909" spans="1:17" ht="16" x14ac:dyDescent="0.2">
      <c r="A909">
        <v>61</v>
      </c>
      <c r="B909" t="s">
        <v>56</v>
      </c>
      <c r="C909" t="s">
        <v>55</v>
      </c>
      <c r="D909">
        <v>12</v>
      </c>
      <c r="H909" s="7">
        <v>1</v>
      </c>
      <c r="I909" t="s">
        <v>5</v>
      </c>
      <c r="J909">
        <v>0.1111111111111111</v>
      </c>
      <c r="K909">
        <v>24.17</v>
      </c>
      <c r="L909">
        <v>8.6010000000000009</v>
      </c>
      <c r="M909">
        <v>94.62</v>
      </c>
      <c r="N909">
        <v>0.5</v>
      </c>
      <c r="O909">
        <v>10.494699646643101</v>
      </c>
      <c r="P909">
        <v>0.38888888888888901</v>
      </c>
      <c r="Q909" s="8" t="s">
        <v>79</v>
      </c>
    </row>
    <row r="910" spans="1:17" ht="16" x14ac:dyDescent="0.2">
      <c r="A910">
        <v>61</v>
      </c>
      <c r="B910" t="s">
        <v>56</v>
      </c>
      <c r="C910" t="s">
        <v>55</v>
      </c>
      <c r="D910">
        <v>12</v>
      </c>
      <c r="H910" s="7">
        <v>1</v>
      </c>
      <c r="I910" t="s">
        <v>5</v>
      </c>
      <c r="J910">
        <v>0.1111111111111111</v>
      </c>
      <c r="K910">
        <v>24.17</v>
      </c>
      <c r="L910">
        <v>8.6010000000000009</v>
      </c>
      <c r="M910">
        <v>94.62</v>
      </c>
      <c r="N910">
        <v>0.5</v>
      </c>
      <c r="O910">
        <v>14.469964664310901</v>
      </c>
      <c r="P910">
        <v>0.41545893719806698</v>
      </c>
      <c r="Q910" s="8" t="s">
        <v>79</v>
      </c>
    </row>
    <row r="911" spans="1:17" ht="16" x14ac:dyDescent="0.2">
      <c r="A911">
        <v>61</v>
      </c>
      <c r="B911" t="s">
        <v>56</v>
      </c>
      <c r="C911" t="s">
        <v>55</v>
      </c>
      <c r="D911">
        <v>12</v>
      </c>
      <c r="H911" s="7">
        <v>1</v>
      </c>
      <c r="I911" t="s">
        <v>5</v>
      </c>
      <c r="J911">
        <v>0.1111111111111111</v>
      </c>
      <c r="K911">
        <v>24.17</v>
      </c>
      <c r="L911">
        <v>8.6010000000000009</v>
      </c>
      <c r="M911">
        <v>94.62</v>
      </c>
      <c r="N911">
        <v>0.5</v>
      </c>
      <c r="O911">
        <v>21.307420494699599</v>
      </c>
      <c r="P911">
        <v>0.62077294685990303</v>
      </c>
      <c r="Q911" s="8" t="s">
        <v>79</v>
      </c>
    </row>
    <row r="912" spans="1:17" ht="16" x14ac:dyDescent="0.2">
      <c r="A912">
        <v>61</v>
      </c>
      <c r="B912" t="s">
        <v>56</v>
      </c>
      <c r="C912" t="s">
        <v>55</v>
      </c>
      <c r="D912">
        <v>12</v>
      </c>
      <c r="H912" s="7">
        <v>1</v>
      </c>
      <c r="I912" t="s">
        <v>5</v>
      </c>
      <c r="J912">
        <v>0.1111111111111111</v>
      </c>
      <c r="K912">
        <v>24.17</v>
      </c>
      <c r="L912">
        <v>8.6010000000000009</v>
      </c>
      <c r="M912">
        <v>94.62</v>
      </c>
      <c r="N912">
        <v>0.5</v>
      </c>
      <c r="O912">
        <v>28.224381625441598</v>
      </c>
      <c r="P912">
        <v>0.72222222222222199</v>
      </c>
      <c r="Q912" s="8" t="s">
        <v>79</v>
      </c>
    </row>
    <row r="913" spans="1:17" ht="16" x14ac:dyDescent="0.2">
      <c r="A913">
        <v>61</v>
      </c>
      <c r="B913" t="s">
        <v>56</v>
      </c>
      <c r="C913" t="s">
        <v>55</v>
      </c>
      <c r="D913">
        <v>12</v>
      </c>
      <c r="H913" s="7">
        <v>1</v>
      </c>
      <c r="I913" t="s">
        <v>5</v>
      </c>
      <c r="J913">
        <v>0.1111111111111111</v>
      </c>
      <c r="K913">
        <v>24.17</v>
      </c>
      <c r="L913">
        <v>8.6010000000000009</v>
      </c>
      <c r="M913">
        <v>94.62</v>
      </c>
      <c r="N913">
        <v>0.5</v>
      </c>
      <c r="O913">
        <v>35.141342756183697</v>
      </c>
      <c r="P913">
        <v>0.82608695652173902</v>
      </c>
      <c r="Q913" s="8" t="s">
        <v>79</v>
      </c>
    </row>
    <row r="914" spans="1:17" ht="16" x14ac:dyDescent="0.2">
      <c r="A914">
        <v>61</v>
      </c>
      <c r="B914" t="s">
        <v>56</v>
      </c>
      <c r="C914" t="s">
        <v>55</v>
      </c>
      <c r="D914">
        <v>12</v>
      </c>
      <c r="H914" s="7">
        <v>1</v>
      </c>
      <c r="I914" t="s">
        <v>5</v>
      </c>
      <c r="J914">
        <v>0.1111111111111111</v>
      </c>
      <c r="K914">
        <v>24.17</v>
      </c>
      <c r="L914">
        <v>8.6010000000000009</v>
      </c>
      <c r="M914">
        <v>94.62</v>
      </c>
      <c r="N914">
        <v>0.5</v>
      </c>
      <c r="O914">
        <v>42.0583038869257</v>
      </c>
      <c r="P914">
        <v>0.92753623188405798</v>
      </c>
      <c r="Q914" s="8" t="s">
        <v>79</v>
      </c>
    </row>
    <row r="915" spans="1:17" ht="16" x14ac:dyDescent="0.2">
      <c r="A915">
        <v>62</v>
      </c>
      <c r="B915" t="s">
        <v>56</v>
      </c>
      <c r="C915" t="s">
        <v>55</v>
      </c>
      <c r="D915">
        <f>(38+64)/2</f>
        <v>51</v>
      </c>
      <c r="H915" s="7">
        <v>1</v>
      </c>
      <c r="I915" t="s">
        <v>5</v>
      </c>
      <c r="J915">
        <f>10/(100-10)</f>
        <v>0.1111111111111111</v>
      </c>
      <c r="K915">
        <v>24.12</v>
      </c>
      <c r="L915">
        <v>5.2119999999999997</v>
      </c>
      <c r="M915">
        <v>57.63</v>
      </c>
      <c r="N915">
        <v>0.5</v>
      </c>
      <c r="O915">
        <v>0</v>
      </c>
      <c r="P915">
        <v>0</v>
      </c>
      <c r="Q915" t="s">
        <v>79</v>
      </c>
    </row>
    <row r="916" spans="1:17" ht="16" x14ac:dyDescent="0.2">
      <c r="A916">
        <v>62</v>
      </c>
      <c r="B916" t="s">
        <v>56</v>
      </c>
      <c r="C916" t="s">
        <v>55</v>
      </c>
      <c r="D916">
        <v>51</v>
      </c>
      <c r="H916" s="7">
        <v>1</v>
      </c>
      <c r="I916" t="s">
        <v>5</v>
      </c>
      <c r="J916">
        <v>0.1111111111111111</v>
      </c>
      <c r="K916">
        <v>24.12</v>
      </c>
      <c r="L916">
        <v>5.2119999999999997</v>
      </c>
      <c r="M916">
        <v>57.63</v>
      </c>
      <c r="N916">
        <v>0.5</v>
      </c>
      <c r="O916">
        <v>0.71554770318021099</v>
      </c>
      <c r="P916">
        <v>3.8647342995169198E-2</v>
      </c>
      <c r="Q916" t="s">
        <v>79</v>
      </c>
    </row>
    <row r="917" spans="1:17" ht="16" x14ac:dyDescent="0.2">
      <c r="A917">
        <v>62</v>
      </c>
      <c r="B917" t="s">
        <v>56</v>
      </c>
      <c r="C917" t="s">
        <v>55</v>
      </c>
      <c r="D917">
        <v>51</v>
      </c>
      <c r="H917" s="7">
        <v>1</v>
      </c>
      <c r="I917" t="s">
        <v>5</v>
      </c>
      <c r="J917">
        <v>0.1111111111111111</v>
      </c>
      <c r="K917">
        <v>24.12</v>
      </c>
      <c r="L917">
        <v>5.2119999999999997</v>
      </c>
      <c r="M917">
        <v>57.63</v>
      </c>
      <c r="N917">
        <v>0.5</v>
      </c>
      <c r="O917">
        <v>0.95406360424028203</v>
      </c>
      <c r="P917">
        <v>8.2125603864734401E-2</v>
      </c>
      <c r="Q917" t="s">
        <v>79</v>
      </c>
    </row>
    <row r="918" spans="1:17" ht="16" x14ac:dyDescent="0.2">
      <c r="A918">
        <v>62</v>
      </c>
      <c r="B918" t="s">
        <v>56</v>
      </c>
      <c r="C918" t="s">
        <v>55</v>
      </c>
      <c r="D918">
        <v>51</v>
      </c>
      <c r="H918" s="7">
        <v>1</v>
      </c>
      <c r="I918" t="s">
        <v>5</v>
      </c>
      <c r="J918">
        <v>0.1111111111111111</v>
      </c>
      <c r="K918">
        <v>24.12</v>
      </c>
      <c r="L918">
        <v>5.2119999999999997</v>
      </c>
      <c r="M918">
        <v>57.63</v>
      </c>
      <c r="N918">
        <v>0.5</v>
      </c>
      <c r="O918">
        <v>1.6696113074204899</v>
      </c>
      <c r="P918">
        <v>0.13768115942028999</v>
      </c>
      <c r="Q918" t="s">
        <v>79</v>
      </c>
    </row>
    <row r="919" spans="1:17" ht="16" x14ac:dyDescent="0.2">
      <c r="A919">
        <v>62</v>
      </c>
      <c r="B919" t="s">
        <v>56</v>
      </c>
      <c r="C919" t="s">
        <v>55</v>
      </c>
      <c r="D919">
        <v>51</v>
      </c>
      <c r="H919" s="7">
        <v>1</v>
      </c>
      <c r="I919" t="s">
        <v>5</v>
      </c>
      <c r="J919">
        <v>0.1111111111111111</v>
      </c>
      <c r="K919">
        <v>24.12</v>
      </c>
      <c r="L919">
        <v>5.2119999999999997</v>
      </c>
      <c r="M919">
        <v>57.63</v>
      </c>
      <c r="N919">
        <v>0.5</v>
      </c>
      <c r="O919">
        <v>2.6236749116607698</v>
      </c>
      <c r="P919">
        <v>0.19565217391304299</v>
      </c>
      <c r="Q919" t="s">
        <v>79</v>
      </c>
    </row>
    <row r="920" spans="1:17" ht="16" x14ac:dyDescent="0.2">
      <c r="A920">
        <v>62</v>
      </c>
      <c r="B920" t="s">
        <v>56</v>
      </c>
      <c r="C920" t="s">
        <v>55</v>
      </c>
      <c r="D920">
        <v>51</v>
      </c>
      <c r="H920" s="7">
        <v>1</v>
      </c>
      <c r="I920" t="s">
        <v>5</v>
      </c>
      <c r="J920">
        <v>0.1111111111111111</v>
      </c>
      <c r="K920">
        <v>24.12</v>
      </c>
      <c r="L920">
        <v>5.2119999999999997</v>
      </c>
      <c r="M920">
        <v>57.63</v>
      </c>
      <c r="N920">
        <v>0.5</v>
      </c>
      <c r="O920">
        <v>4.5318021201413403</v>
      </c>
      <c r="P920">
        <v>0.243961352657004</v>
      </c>
      <c r="Q920" t="s">
        <v>79</v>
      </c>
    </row>
    <row r="921" spans="1:17" ht="16" x14ac:dyDescent="0.2">
      <c r="A921">
        <v>62</v>
      </c>
      <c r="B921" t="s">
        <v>56</v>
      </c>
      <c r="C921" t="s">
        <v>55</v>
      </c>
      <c r="D921">
        <v>51</v>
      </c>
      <c r="H921" s="7">
        <v>1</v>
      </c>
      <c r="I921" t="s">
        <v>5</v>
      </c>
      <c r="J921">
        <v>0.1111111111111111</v>
      </c>
      <c r="K921">
        <v>24.12</v>
      </c>
      <c r="L921">
        <v>5.2119999999999997</v>
      </c>
      <c r="M921">
        <v>57.63</v>
      </c>
      <c r="N921">
        <v>0.5</v>
      </c>
      <c r="O921">
        <v>7.5530035335688996</v>
      </c>
      <c r="P921">
        <v>0.34057971014492699</v>
      </c>
      <c r="Q921" t="s">
        <v>79</v>
      </c>
    </row>
    <row r="922" spans="1:17" ht="16" x14ac:dyDescent="0.2">
      <c r="A922">
        <v>62</v>
      </c>
      <c r="B922" t="s">
        <v>56</v>
      </c>
      <c r="C922" t="s">
        <v>55</v>
      </c>
      <c r="D922">
        <v>51</v>
      </c>
      <c r="H922" s="7">
        <v>1</v>
      </c>
      <c r="I922" t="s">
        <v>5</v>
      </c>
      <c r="J922">
        <v>0.1111111111111111</v>
      </c>
      <c r="K922">
        <v>24.12</v>
      </c>
      <c r="L922">
        <v>5.2119999999999997</v>
      </c>
      <c r="M922">
        <v>57.63</v>
      </c>
      <c r="N922">
        <v>0.5</v>
      </c>
      <c r="O922">
        <v>10.494699646643101</v>
      </c>
      <c r="P922">
        <v>0.36231884057970998</v>
      </c>
      <c r="Q922" t="s">
        <v>79</v>
      </c>
    </row>
    <row r="923" spans="1:17" ht="16" x14ac:dyDescent="0.2">
      <c r="A923">
        <v>62</v>
      </c>
      <c r="B923" t="s">
        <v>56</v>
      </c>
      <c r="C923" t="s">
        <v>55</v>
      </c>
      <c r="D923">
        <v>51</v>
      </c>
      <c r="H923" s="7">
        <v>1</v>
      </c>
      <c r="I923" t="s">
        <v>5</v>
      </c>
      <c r="J923">
        <v>0.1111111111111111</v>
      </c>
      <c r="K923">
        <v>24.12</v>
      </c>
      <c r="L923">
        <v>5.2119999999999997</v>
      </c>
      <c r="M923">
        <v>57.63</v>
      </c>
      <c r="N923">
        <v>0.5</v>
      </c>
      <c r="O923">
        <v>14.469964664310901</v>
      </c>
      <c r="P923">
        <v>0.405797101449275</v>
      </c>
      <c r="Q923" t="s">
        <v>79</v>
      </c>
    </row>
    <row r="924" spans="1:17" ht="16" x14ac:dyDescent="0.2">
      <c r="A924">
        <v>62</v>
      </c>
      <c r="B924" t="s">
        <v>56</v>
      </c>
      <c r="C924" t="s">
        <v>55</v>
      </c>
      <c r="D924">
        <v>51</v>
      </c>
      <c r="H924" s="7">
        <v>1</v>
      </c>
      <c r="I924" t="s">
        <v>5</v>
      </c>
      <c r="J924">
        <v>0.1111111111111111</v>
      </c>
      <c r="K924">
        <v>24.12</v>
      </c>
      <c r="L924">
        <v>5.2119999999999997</v>
      </c>
      <c r="M924">
        <v>57.63</v>
      </c>
      <c r="N924">
        <v>0.5</v>
      </c>
      <c r="O924">
        <v>21.386925795052999</v>
      </c>
      <c r="P924">
        <v>0.53864734299516903</v>
      </c>
      <c r="Q924" t="s">
        <v>79</v>
      </c>
    </row>
    <row r="925" spans="1:17" ht="16" x14ac:dyDescent="0.2">
      <c r="A925">
        <v>62</v>
      </c>
      <c r="B925" t="s">
        <v>56</v>
      </c>
      <c r="C925" t="s">
        <v>55</v>
      </c>
      <c r="D925">
        <v>51</v>
      </c>
      <c r="H925" s="7">
        <v>1</v>
      </c>
      <c r="I925" t="s">
        <v>5</v>
      </c>
      <c r="J925">
        <v>0.1111111111111111</v>
      </c>
      <c r="K925">
        <v>24.12</v>
      </c>
      <c r="L925">
        <v>5.2119999999999997</v>
      </c>
      <c r="M925">
        <v>57.63</v>
      </c>
      <c r="N925">
        <v>0.5</v>
      </c>
      <c r="O925">
        <v>28.224381625441598</v>
      </c>
      <c r="P925">
        <v>0.63043478260869501</v>
      </c>
      <c r="Q925" t="s">
        <v>79</v>
      </c>
    </row>
    <row r="926" spans="1:17" ht="16" x14ac:dyDescent="0.2">
      <c r="A926">
        <v>62</v>
      </c>
      <c r="B926" t="s">
        <v>56</v>
      </c>
      <c r="C926" t="s">
        <v>55</v>
      </c>
      <c r="D926">
        <v>51</v>
      </c>
      <c r="H926" s="7">
        <v>1</v>
      </c>
      <c r="I926" t="s">
        <v>5</v>
      </c>
      <c r="J926">
        <v>0.1111111111111111</v>
      </c>
      <c r="K926">
        <v>24.12</v>
      </c>
      <c r="L926">
        <v>5.2119999999999997</v>
      </c>
      <c r="M926">
        <v>57.63</v>
      </c>
      <c r="N926">
        <v>0.5</v>
      </c>
      <c r="O926">
        <v>35.141342756183697</v>
      </c>
      <c r="P926">
        <v>0.75603864734299497</v>
      </c>
      <c r="Q926" t="s">
        <v>79</v>
      </c>
    </row>
    <row r="927" spans="1:17" ht="16" x14ac:dyDescent="0.2">
      <c r="A927">
        <v>62</v>
      </c>
      <c r="B927" t="s">
        <v>56</v>
      </c>
      <c r="C927" t="s">
        <v>55</v>
      </c>
      <c r="D927">
        <v>51</v>
      </c>
      <c r="H927" s="7">
        <v>1</v>
      </c>
      <c r="I927" t="s">
        <v>5</v>
      </c>
      <c r="J927">
        <v>0.1111111111111111</v>
      </c>
      <c r="K927">
        <v>24.12</v>
      </c>
      <c r="L927">
        <v>5.2119999999999997</v>
      </c>
      <c r="M927">
        <v>57.63</v>
      </c>
      <c r="N927">
        <v>0.5</v>
      </c>
      <c r="O927">
        <v>42.0583038869257</v>
      </c>
      <c r="P927">
        <v>0.79227053140096604</v>
      </c>
      <c r="Q927" t="s">
        <v>79</v>
      </c>
    </row>
    <row r="928" spans="1:17" ht="16" x14ac:dyDescent="0.2">
      <c r="A928">
        <v>63</v>
      </c>
      <c r="B928" t="s">
        <v>81</v>
      </c>
      <c r="C928" t="s">
        <v>80</v>
      </c>
      <c r="F928">
        <v>50</v>
      </c>
      <c r="H928" s="7">
        <v>3</v>
      </c>
      <c r="I928" t="s">
        <v>5</v>
      </c>
      <c r="J928">
        <v>0.2</v>
      </c>
      <c r="K928">
        <v>50.61</v>
      </c>
      <c r="L928">
        <v>13.29</v>
      </c>
      <c r="M928">
        <v>80.06</v>
      </c>
      <c r="N928">
        <v>0.52</v>
      </c>
      <c r="O928">
        <v>0</v>
      </c>
      <c r="P928">
        <v>0</v>
      </c>
      <c r="Q928" t="s">
        <v>82</v>
      </c>
    </row>
    <row r="929" spans="1:17" ht="16" x14ac:dyDescent="0.2">
      <c r="A929">
        <v>63</v>
      </c>
      <c r="B929" t="s">
        <v>81</v>
      </c>
      <c r="C929" t="s">
        <v>80</v>
      </c>
      <c r="F929">
        <v>50</v>
      </c>
      <c r="H929" s="7">
        <v>3</v>
      </c>
      <c r="I929" t="s">
        <v>5</v>
      </c>
      <c r="J929">
        <v>0.2</v>
      </c>
      <c r="K929">
        <v>50.61</v>
      </c>
      <c r="L929">
        <v>13.29</v>
      </c>
      <c r="M929">
        <v>80.06</v>
      </c>
      <c r="N929">
        <v>0.52</v>
      </c>
      <c r="O929">
        <v>1.0299648224139399</v>
      </c>
      <c r="P929">
        <v>0.382542694497153</v>
      </c>
      <c r="Q929" t="s">
        <v>82</v>
      </c>
    </row>
    <row r="930" spans="1:17" ht="16" x14ac:dyDescent="0.2">
      <c r="A930">
        <v>63</v>
      </c>
      <c r="B930" t="s">
        <v>81</v>
      </c>
      <c r="C930" t="s">
        <v>80</v>
      </c>
      <c r="F930">
        <v>50</v>
      </c>
      <c r="H930" s="7">
        <v>3</v>
      </c>
      <c r="I930" t="s">
        <v>5</v>
      </c>
      <c r="J930">
        <v>0.2</v>
      </c>
      <c r="K930">
        <v>50.61</v>
      </c>
      <c r="L930">
        <v>13.29</v>
      </c>
      <c r="M930">
        <v>80.06</v>
      </c>
      <c r="N930">
        <v>0.52</v>
      </c>
      <c r="O930">
        <v>3.0639708608693699</v>
      </c>
      <c r="P930">
        <v>0.42125237191650799</v>
      </c>
      <c r="Q930" t="s">
        <v>82</v>
      </c>
    </row>
    <row r="931" spans="1:17" ht="16" x14ac:dyDescent="0.2">
      <c r="A931">
        <v>63</v>
      </c>
      <c r="B931" t="s">
        <v>81</v>
      </c>
      <c r="C931" t="s">
        <v>80</v>
      </c>
      <c r="F931">
        <v>50</v>
      </c>
      <c r="H931" s="7">
        <v>3</v>
      </c>
      <c r="I931" t="s">
        <v>5</v>
      </c>
      <c r="J931">
        <v>0.2</v>
      </c>
      <c r="K931">
        <v>50.61</v>
      </c>
      <c r="L931">
        <v>13.29</v>
      </c>
      <c r="M931">
        <v>80.06</v>
      </c>
      <c r="N931">
        <v>0.52</v>
      </c>
      <c r="O931">
        <v>6.0178910273786901</v>
      </c>
      <c r="P931">
        <v>0.45313092979127101</v>
      </c>
      <c r="Q931" t="s">
        <v>82</v>
      </c>
    </row>
    <row r="932" spans="1:17" ht="16" x14ac:dyDescent="0.2">
      <c r="A932">
        <v>63</v>
      </c>
      <c r="B932" t="s">
        <v>81</v>
      </c>
      <c r="C932" t="s">
        <v>80</v>
      </c>
      <c r="F932">
        <v>50</v>
      </c>
      <c r="H932" s="7">
        <v>3</v>
      </c>
      <c r="I932" t="s">
        <v>5</v>
      </c>
      <c r="J932">
        <v>0.2</v>
      </c>
      <c r="K932">
        <v>50.61</v>
      </c>
      <c r="L932">
        <v>13.29</v>
      </c>
      <c r="M932">
        <v>80.06</v>
      </c>
      <c r="N932">
        <v>0.52</v>
      </c>
      <c r="O932">
        <v>9.0378665370486306</v>
      </c>
      <c r="P932">
        <v>0.47817836812144199</v>
      </c>
      <c r="Q932" t="s">
        <v>82</v>
      </c>
    </row>
    <row r="933" spans="1:17" ht="16" x14ac:dyDescent="0.2">
      <c r="A933">
        <v>63</v>
      </c>
      <c r="B933" t="s">
        <v>81</v>
      </c>
      <c r="C933" t="s">
        <v>80</v>
      </c>
      <c r="F933">
        <v>50</v>
      </c>
      <c r="H933" s="7">
        <v>3</v>
      </c>
      <c r="I933" t="s">
        <v>5</v>
      </c>
      <c r="J933">
        <v>0.2</v>
      </c>
      <c r="K933">
        <v>50.61</v>
      </c>
      <c r="L933">
        <v>13.29</v>
      </c>
      <c r="M933">
        <v>80.06</v>
      </c>
      <c r="N933">
        <v>0.52</v>
      </c>
      <c r="O933">
        <v>12.058465210333299</v>
      </c>
      <c r="P933">
        <v>0.491840607210626</v>
      </c>
      <c r="Q933" t="s">
        <v>82</v>
      </c>
    </row>
    <row r="934" spans="1:17" ht="16" x14ac:dyDescent="0.2">
      <c r="A934">
        <v>63</v>
      </c>
      <c r="B934" t="s">
        <v>81</v>
      </c>
      <c r="C934" t="s">
        <v>80</v>
      </c>
      <c r="F934">
        <v>50</v>
      </c>
      <c r="H934" s="7">
        <v>3</v>
      </c>
      <c r="I934" t="s">
        <v>5</v>
      </c>
      <c r="J934">
        <v>0.2</v>
      </c>
      <c r="K934">
        <v>50.61</v>
      </c>
      <c r="L934">
        <v>13.29</v>
      </c>
      <c r="M934">
        <v>80.06</v>
      </c>
      <c r="N934">
        <v>0.52</v>
      </c>
      <c r="O934">
        <v>15.0140056022408</v>
      </c>
      <c r="P934">
        <v>0.494117647058823</v>
      </c>
      <c r="Q934" t="s">
        <v>82</v>
      </c>
    </row>
    <row r="935" spans="1:17" ht="16" x14ac:dyDescent="0.2">
      <c r="A935">
        <v>63</v>
      </c>
      <c r="B935" t="s">
        <v>81</v>
      </c>
      <c r="C935" t="s">
        <v>80</v>
      </c>
      <c r="F935">
        <v>50</v>
      </c>
      <c r="H935" s="7">
        <v>3</v>
      </c>
      <c r="I935" t="s">
        <v>5</v>
      </c>
      <c r="J935">
        <v>0.2</v>
      </c>
      <c r="K935">
        <v>50.61</v>
      </c>
      <c r="L935">
        <v>13.29</v>
      </c>
      <c r="M935">
        <v>80.06</v>
      </c>
      <c r="N935">
        <v>0.52</v>
      </c>
      <c r="O935">
        <v>18.034978173694299</v>
      </c>
      <c r="P935">
        <v>0.50094876660341503</v>
      </c>
      <c r="Q935" t="s">
        <v>82</v>
      </c>
    </row>
    <row r="936" spans="1:17" ht="16" x14ac:dyDescent="0.2">
      <c r="A936">
        <v>63</v>
      </c>
      <c r="B936" t="s">
        <v>81</v>
      </c>
      <c r="C936" t="s">
        <v>80</v>
      </c>
      <c r="F936">
        <v>50</v>
      </c>
      <c r="H936" s="7">
        <v>3</v>
      </c>
      <c r="I936" t="s">
        <v>5</v>
      </c>
      <c r="J936">
        <v>0.2</v>
      </c>
      <c r="K936">
        <v>50.61</v>
      </c>
      <c r="L936">
        <v>13.29</v>
      </c>
      <c r="M936">
        <v>80.06</v>
      </c>
      <c r="N936">
        <v>0.52</v>
      </c>
      <c r="O936">
        <v>20.005172258002201</v>
      </c>
      <c r="P936">
        <v>0.50550284629981002</v>
      </c>
      <c r="Q936" t="s">
        <v>82</v>
      </c>
    </row>
    <row r="937" spans="1:17" ht="16" x14ac:dyDescent="0.2">
      <c r="A937">
        <v>63</v>
      </c>
      <c r="B937" t="s">
        <v>81</v>
      </c>
      <c r="C937" t="s">
        <v>80</v>
      </c>
      <c r="F937">
        <v>50</v>
      </c>
      <c r="H937" s="7">
        <v>3</v>
      </c>
      <c r="I937" t="s">
        <v>5</v>
      </c>
      <c r="J937">
        <v>0.2</v>
      </c>
      <c r="K937">
        <v>50.61</v>
      </c>
      <c r="L937">
        <v>13.29</v>
      </c>
      <c r="M937">
        <v>80.06</v>
      </c>
      <c r="N937">
        <v>0.52</v>
      </c>
      <c r="O937">
        <v>24.9932230956898</v>
      </c>
      <c r="P937">
        <v>0.57381404174573003</v>
      </c>
      <c r="Q937" t="s">
        <v>82</v>
      </c>
    </row>
    <row r="938" spans="1:17" ht="16" x14ac:dyDescent="0.2">
      <c r="A938">
        <v>63</v>
      </c>
      <c r="B938" t="s">
        <v>81</v>
      </c>
      <c r="C938" t="s">
        <v>80</v>
      </c>
      <c r="F938">
        <v>50</v>
      </c>
      <c r="H938" s="7">
        <v>3</v>
      </c>
      <c r="I938" t="s">
        <v>5</v>
      </c>
      <c r="J938">
        <v>0.2</v>
      </c>
      <c r="K938">
        <v>50.61</v>
      </c>
      <c r="L938">
        <v>13.29</v>
      </c>
      <c r="M938">
        <v>80.06</v>
      </c>
      <c r="N938">
        <v>0.52</v>
      </c>
      <c r="O938">
        <v>29.980775402485801</v>
      </c>
      <c r="P938">
        <v>0.65123339658444002</v>
      </c>
      <c r="Q938" t="s">
        <v>82</v>
      </c>
    </row>
    <row r="939" spans="1:17" ht="16" x14ac:dyDescent="0.2">
      <c r="A939">
        <v>63</v>
      </c>
      <c r="B939" t="s">
        <v>81</v>
      </c>
      <c r="C939" t="s">
        <v>80</v>
      </c>
      <c r="F939">
        <v>50</v>
      </c>
      <c r="H939" s="7">
        <v>3</v>
      </c>
      <c r="I939" t="s">
        <v>5</v>
      </c>
      <c r="J939">
        <v>0.2</v>
      </c>
      <c r="K939">
        <v>50.61</v>
      </c>
      <c r="L939">
        <v>13.29</v>
      </c>
      <c r="M939">
        <v>80.06</v>
      </c>
      <c r="N939">
        <v>0.52</v>
      </c>
      <c r="O939">
        <v>34.969823301957</v>
      </c>
      <c r="P939">
        <v>0.70132827324478098</v>
      </c>
      <c r="Q939" t="s">
        <v>82</v>
      </c>
    </row>
    <row r="940" spans="1:17" ht="16" x14ac:dyDescent="0.2">
      <c r="A940">
        <v>63</v>
      </c>
      <c r="B940" t="s">
        <v>81</v>
      </c>
      <c r="C940" t="s">
        <v>80</v>
      </c>
      <c r="F940">
        <v>50</v>
      </c>
      <c r="H940" s="7">
        <v>3</v>
      </c>
      <c r="I940" t="s">
        <v>5</v>
      </c>
      <c r="J940">
        <v>0.2</v>
      </c>
      <c r="K940">
        <v>50.61</v>
      </c>
      <c r="L940">
        <v>13.29</v>
      </c>
      <c r="M940">
        <v>80.06</v>
      </c>
      <c r="N940">
        <v>0.52</v>
      </c>
      <c r="O940">
        <v>39.958372670536498</v>
      </c>
      <c r="P940">
        <v>0.76053130929791202</v>
      </c>
      <c r="Q940" t="s">
        <v>82</v>
      </c>
    </row>
    <row r="941" spans="1:17" ht="16" x14ac:dyDescent="0.2">
      <c r="A941">
        <v>64</v>
      </c>
      <c r="B941" t="s">
        <v>84</v>
      </c>
      <c r="C941" t="s">
        <v>83</v>
      </c>
      <c r="D941">
        <f>(38+54)/2</f>
        <v>46</v>
      </c>
      <c r="H941" s="7">
        <v>1</v>
      </c>
      <c r="I941" t="s">
        <v>9</v>
      </c>
      <c r="J941">
        <f>204.4/900.1</f>
        <v>0.22708587934673924</v>
      </c>
      <c r="K941">
        <v>62.9</v>
      </c>
      <c r="L941">
        <v>4.8</v>
      </c>
      <c r="M941">
        <f>L941/(204.4/(204.4+900.1))</f>
        <v>25.937377690802347</v>
      </c>
      <c r="N941">
        <v>0</v>
      </c>
      <c r="O941">
        <v>0</v>
      </c>
      <c r="P941">
        <v>0</v>
      </c>
      <c r="Q941" t="s">
        <v>85</v>
      </c>
    </row>
    <row r="942" spans="1:17" ht="16" x14ac:dyDescent="0.2">
      <c r="A942">
        <v>64</v>
      </c>
      <c r="B942" t="s">
        <v>84</v>
      </c>
      <c r="C942" t="s">
        <v>83</v>
      </c>
      <c r="D942">
        <v>46</v>
      </c>
      <c r="H942" s="7">
        <v>1</v>
      </c>
      <c r="I942" t="s">
        <v>9</v>
      </c>
      <c r="J942">
        <v>0.22708587934673924</v>
      </c>
      <c r="K942">
        <v>62.9</v>
      </c>
      <c r="L942">
        <v>4.8</v>
      </c>
      <c r="M942">
        <v>25.937377690802347</v>
      </c>
      <c r="N942">
        <v>0</v>
      </c>
      <c r="O942">
        <v>4.2553191489361902E-2</v>
      </c>
      <c r="P942">
        <v>0.118246458458677</v>
      </c>
      <c r="Q942" t="s">
        <v>85</v>
      </c>
    </row>
    <row r="943" spans="1:17" ht="16" x14ac:dyDescent="0.2">
      <c r="A943">
        <v>64</v>
      </c>
      <c r="B943" t="s">
        <v>84</v>
      </c>
      <c r="C943" t="s">
        <v>83</v>
      </c>
      <c r="D943">
        <v>46</v>
      </c>
      <c r="H943" s="7">
        <v>1</v>
      </c>
      <c r="I943" t="s">
        <v>9</v>
      </c>
      <c r="J943">
        <v>0.22708587934673924</v>
      </c>
      <c r="K943">
        <v>62.9</v>
      </c>
      <c r="L943">
        <v>4.8</v>
      </c>
      <c r="M943">
        <v>25.937377690802347</v>
      </c>
      <c r="N943">
        <v>0</v>
      </c>
      <c r="O943">
        <v>0.340425531914894</v>
      </c>
      <c r="P943">
        <v>0.28787398129409802</v>
      </c>
      <c r="Q943" t="s">
        <v>85</v>
      </c>
    </row>
    <row r="944" spans="1:17" ht="16" x14ac:dyDescent="0.2">
      <c r="A944">
        <v>64</v>
      </c>
      <c r="B944" t="s">
        <v>84</v>
      </c>
      <c r="C944" t="s">
        <v>83</v>
      </c>
      <c r="D944">
        <v>46</v>
      </c>
      <c r="H944" s="7">
        <v>1</v>
      </c>
      <c r="I944" t="s">
        <v>9</v>
      </c>
      <c r="J944">
        <v>0.22708587934673924</v>
      </c>
      <c r="K944">
        <v>62.9</v>
      </c>
      <c r="L944">
        <v>4.8</v>
      </c>
      <c r="M944">
        <v>25.937377690802347</v>
      </c>
      <c r="N944">
        <v>0</v>
      </c>
      <c r="O944">
        <v>0.97872340425531901</v>
      </c>
      <c r="P944">
        <v>0.534578570256522</v>
      </c>
      <c r="Q944" t="s">
        <v>85</v>
      </c>
    </row>
    <row r="945" spans="1:17" ht="16" x14ac:dyDescent="0.2">
      <c r="A945">
        <v>64</v>
      </c>
      <c r="B945" t="s">
        <v>84</v>
      </c>
      <c r="C945" t="s">
        <v>83</v>
      </c>
      <c r="D945">
        <v>46</v>
      </c>
      <c r="H945" s="7">
        <v>1</v>
      </c>
      <c r="I945" t="s">
        <v>9</v>
      </c>
      <c r="J945">
        <v>0.22708587934673924</v>
      </c>
      <c r="K945">
        <v>62.9</v>
      </c>
      <c r="L945">
        <v>4.8</v>
      </c>
      <c r="M945">
        <v>25.937377690802347</v>
      </c>
      <c r="N945">
        <v>0</v>
      </c>
      <c r="O945">
        <v>2.0425531914893602</v>
      </c>
      <c r="P945">
        <v>0.62955751244325298</v>
      </c>
      <c r="Q945" t="s">
        <v>85</v>
      </c>
    </row>
    <row r="946" spans="1:17" ht="16" x14ac:dyDescent="0.2">
      <c r="A946">
        <v>64</v>
      </c>
      <c r="B946" t="s">
        <v>84</v>
      </c>
      <c r="C946" t="s">
        <v>83</v>
      </c>
      <c r="D946">
        <v>46</v>
      </c>
      <c r="H946" s="7">
        <v>1</v>
      </c>
      <c r="I946" t="s">
        <v>9</v>
      </c>
      <c r="J946">
        <v>0.22708587934673924</v>
      </c>
      <c r="K946">
        <v>62.9</v>
      </c>
      <c r="L946">
        <v>4.8</v>
      </c>
      <c r="M946">
        <v>25.937377690802347</v>
      </c>
      <c r="N946">
        <v>0</v>
      </c>
      <c r="O946">
        <v>3.0212765957446801</v>
      </c>
      <c r="P946">
        <v>0.70141114696712703</v>
      </c>
      <c r="Q946" t="s">
        <v>85</v>
      </c>
    </row>
    <row r="947" spans="1:17" ht="16" x14ac:dyDescent="0.2">
      <c r="A947">
        <v>64</v>
      </c>
      <c r="B947" t="s">
        <v>84</v>
      </c>
      <c r="C947" t="s">
        <v>83</v>
      </c>
      <c r="D947">
        <v>46</v>
      </c>
      <c r="H947" s="7">
        <v>1</v>
      </c>
      <c r="I947" t="s">
        <v>9</v>
      </c>
      <c r="J947">
        <v>0.22708587934673924</v>
      </c>
      <c r="K947">
        <v>62.9</v>
      </c>
      <c r="L947">
        <v>4.8</v>
      </c>
      <c r="M947">
        <v>25.937377690802347</v>
      </c>
      <c r="N947">
        <v>0</v>
      </c>
      <c r="O947">
        <v>4.0425531914893602</v>
      </c>
      <c r="P947">
        <v>0.73469890061805998</v>
      </c>
      <c r="Q947" t="s">
        <v>85</v>
      </c>
    </row>
    <row r="948" spans="1:17" ht="16" x14ac:dyDescent="0.2">
      <c r="A948">
        <v>64</v>
      </c>
      <c r="B948" t="s">
        <v>84</v>
      </c>
      <c r="C948" t="s">
        <v>83</v>
      </c>
      <c r="D948">
        <v>46</v>
      </c>
      <c r="H948" s="7">
        <v>1</v>
      </c>
      <c r="I948" t="s">
        <v>9</v>
      </c>
      <c r="J948">
        <v>0.22708587934673924</v>
      </c>
      <c r="K948">
        <v>62.9</v>
      </c>
      <c r="L948">
        <v>4.8</v>
      </c>
      <c r="M948">
        <v>25.937377690802347</v>
      </c>
      <c r="N948">
        <v>0</v>
      </c>
      <c r="O948">
        <v>7.0212765957446797</v>
      </c>
      <c r="P948">
        <v>0.81914893617021201</v>
      </c>
      <c r="Q948" t="s">
        <v>85</v>
      </c>
    </row>
    <row r="949" spans="1:17" ht="16" x14ac:dyDescent="0.2">
      <c r="A949">
        <v>64</v>
      </c>
      <c r="B949" t="s">
        <v>84</v>
      </c>
      <c r="C949" t="s">
        <v>83</v>
      </c>
      <c r="D949">
        <v>46</v>
      </c>
      <c r="H949" s="7">
        <v>1</v>
      </c>
      <c r="I949" t="s">
        <v>9</v>
      </c>
      <c r="J949">
        <v>0.22708587934673924</v>
      </c>
      <c r="K949">
        <v>62.9</v>
      </c>
      <c r="L949">
        <v>4.8</v>
      </c>
      <c r="M949">
        <v>25.937377690802347</v>
      </c>
      <c r="N949">
        <v>0</v>
      </c>
      <c r="O949">
        <v>8</v>
      </c>
      <c r="P949">
        <v>0.86015424164524401</v>
      </c>
      <c r="Q949" t="s">
        <v>85</v>
      </c>
    </row>
    <row r="950" spans="1:17" ht="16" x14ac:dyDescent="0.2">
      <c r="A950">
        <v>64</v>
      </c>
      <c r="B950" t="s">
        <v>84</v>
      </c>
      <c r="C950" t="s">
        <v>83</v>
      </c>
      <c r="D950">
        <v>46</v>
      </c>
      <c r="H950" s="7">
        <v>1</v>
      </c>
      <c r="I950" t="s">
        <v>9</v>
      </c>
      <c r="J950">
        <v>0.22708587934673924</v>
      </c>
      <c r="K950">
        <v>62.9</v>
      </c>
      <c r="L950">
        <v>4.8</v>
      </c>
      <c r="M950">
        <v>25.937377690802347</v>
      </c>
      <c r="N950">
        <v>0</v>
      </c>
      <c r="O950">
        <v>11.021276595744601</v>
      </c>
      <c r="P950">
        <v>0.96516436033473696</v>
      </c>
      <c r="Q950" t="s">
        <v>85</v>
      </c>
    </row>
    <row r="951" spans="1:17" ht="16" x14ac:dyDescent="0.2">
      <c r="A951">
        <v>64</v>
      </c>
      <c r="B951" t="s">
        <v>84</v>
      </c>
      <c r="C951" t="s">
        <v>83</v>
      </c>
      <c r="D951">
        <v>46</v>
      </c>
      <c r="H951" s="7">
        <v>1</v>
      </c>
      <c r="I951" t="s">
        <v>9</v>
      </c>
      <c r="J951">
        <v>0.22708587934673924</v>
      </c>
      <c r="K951">
        <v>62.9</v>
      </c>
      <c r="L951">
        <v>4.8</v>
      </c>
      <c r="M951">
        <v>25.937377690802347</v>
      </c>
      <c r="N951">
        <v>0</v>
      </c>
      <c r="O951">
        <v>14</v>
      </c>
      <c r="P951">
        <v>1.0007712082262199</v>
      </c>
      <c r="Q951" t="s">
        <v>85</v>
      </c>
    </row>
    <row r="952" spans="1:17" ht="16" x14ac:dyDescent="0.2">
      <c r="A952">
        <v>64</v>
      </c>
      <c r="B952" t="s">
        <v>84</v>
      </c>
      <c r="C952" t="s">
        <v>83</v>
      </c>
      <c r="D952">
        <v>46</v>
      </c>
      <c r="H952" s="7">
        <v>1</v>
      </c>
      <c r="I952" t="s">
        <v>9</v>
      </c>
      <c r="J952">
        <v>0.22708587934673924</v>
      </c>
      <c r="K952">
        <v>62.9</v>
      </c>
      <c r="L952">
        <v>4.8</v>
      </c>
      <c r="M952">
        <v>25.937377690802347</v>
      </c>
      <c r="N952">
        <v>0</v>
      </c>
      <c r="O952">
        <v>16</v>
      </c>
      <c r="P952">
        <v>0.99537275064267305</v>
      </c>
      <c r="Q952" t="s">
        <v>85</v>
      </c>
    </row>
    <row r="953" spans="1:17" ht="16" x14ac:dyDescent="0.2">
      <c r="A953">
        <v>64</v>
      </c>
      <c r="B953" t="s">
        <v>84</v>
      </c>
      <c r="C953" t="s">
        <v>83</v>
      </c>
      <c r="D953">
        <v>46</v>
      </c>
      <c r="H953" s="7">
        <v>1</v>
      </c>
      <c r="I953" t="s">
        <v>9</v>
      </c>
      <c r="J953">
        <v>0.22708587934673924</v>
      </c>
      <c r="K953">
        <v>62.9</v>
      </c>
      <c r="L953">
        <v>4.8</v>
      </c>
      <c r="M953">
        <v>25.937377690802347</v>
      </c>
      <c r="N953">
        <v>0</v>
      </c>
      <c r="O953">
        <v>17.021276595744599</v>
      </c>
      <c r="P953">
        <v>0.995241481157359</v>
      </c>
      <c r="Q953" t="s">
        <v>85</v>
      </c>
    </row>
    <row r="954" spans="1:17" ht="16" x14ac:dyDescent="0.2">
      <c r="A954">
        <v>64</v>
      </c>
      <c r="B954" t="s">
        <v>84</v>
      </c>
      <c r="C954" t="s">
        <v>83</v>
      </c>
      <c r="D954">
        <v>46</v>
      </c>
      <c r="H954" s="7">
        <v>1</v>
      </c>
      <c r="I954" t="s">
        <v>9</v>
      </c>
      <c r="J954">
        <v>0.22708587934673924</v>
      </c>
      <c r="K954">
        <v>62.9</v>
      </c>
      <c r="L954">
        <v>4.8</v>
      </c>
      <c r="M954">
        <v>25.937377690802347</v>
      </c>
      <c r="N954">
        <v>0</v>
      </c>
      <c r="O954">
        <v>18.042553191489301</v>
      </c>
      <c r="P954">
        <v>1.00025159984685</v>
      </c>
      <c r="Q954" t="s">
        <v>85</v>
      </c>
    </row>
    <row r="955" spans="1:17" ht="16" x14ac:dyDescent="0.2">
      <c r="A955">
        <v>64</v>
      </c>
      <c r="B955" t="s">
        <v>84</v>
      </c>
      <c r="C955" t="s">
        <v>83</v>
      </c>
      <c r="D955">
        <v>46</v>
      </c>
      <c r="H955" s="7">
        <v>1</v>
      </c>
      <c r="I955" t="s">
        <v>9</v>
      </c>
      <c r="J955">
        <v>0.22708587934673924</v>
      </c>
      <c r="K955">
        <v>62.9</v>
      </c>
      <c r="L955">
        <v>4.8</v>
      </c>
      <c r="M955">
        <v>25.937377690802347</v>
      </c>
      <c r="N955">
        <v>0</v>
      </c>
      <c r="O955">
        <v>22.042553191489301</v>
      </c>
      <c r="P955">
        <v>0.99459607285456397</v>
      </c>
      <c r="Q955" t="s">
        <v>85</v>
      </c>
    </row>
    <row r="956" spans="1:17" ht="16" x14ac:dyDescent="0.2">
      <c r="A956">
        <v>65</v>
      </c>
      <c r="B956" t="s">
        <v>84</v>
      </c>
      <c r="C956" t="s">
        <v>83</v>
      </c>
      <c r="D956">
        <f>(38+54)/2</f>
        <v>46</v>
      </c>
      <c r="H956" s="7">
        <v>1</v>
      </c>
      <c r="I956" t="s">
        <v>9</v>
      </c>
      <c r="J956">
        <f>125/834.3</f>
        <v>0.14982620160613688</v>
      </c>
      <c r="K956">
        <v>113.3</v>
      </c>
      <c r="L956">
        <v>5.8</v>
      </c>
      <c r="M956">
        <f>L956/(125/(125+834.3))</f>
        <v>44.511519999999997</v>
      </c>
      <c r="N956">
        <v>0</v>
      </c>
      <c r="O956">
        <v>0</v>
      </c>
      <c r="P956">
        <v>0</v>
      </c>
      <c r="Q956" t="s">
        <v>85</v>
      </c>
    </row>
    <row r="957" spans="1:17" ht="16" x14ac:dyDescent="0.2">
      <c r="A957">
        <v>65</v>
      </c>
      <c r="B957" t="s">
        <v>84</v>
      </c>
      <c r="C957" t="s">
        <v>83</v>
      </c>
      <c r="D957">
        <v>46</v>
      </c>
      <c r="H957" s="7">
        <v>1</v>
      </c>
      <c r="I957" t="s">
        <v>9</v>
      </c>
      <c r="J957">
        <v>0.14982620160613688</v>
      </c>
      <c r="K957">
        <v>113.3</v>
      </c>
      <c r="L957">
        <v>5.8</v>
      </c>
      <c r="M957">
        <v>44.511519999999997</v>
      </c>
      <c r="N957">
        <v>0</v>
      </c>
      <c r="O957">
        <v>0.170212765957446</v>
      </c>
      <c r="P957">
        <v>3.5967838976098003E-2</v>
      </c>
      <c r="Q957" t="s">
        <v>85</v>
      </c>
    </row>
    <row r="958" spans="1:17" ht="16" x14ac:dyDescent="0.2">
      <c r="A958">
        <v>65</v>
      </c>
      <c r="B958" t="s">
        <v>84</v>
      </c>
      <c r="C958" t="s">
        <v>83</v>
      </c>
      <c r="D958">
        <v>46</v>
      </c>
      <c r="H958" s="7">
        <v>1</v>
      </c>
      <c r="I958" t="s">
        <v>9</v>
      </c>
      <c r="J958">
        <v>0.14982620160613688</v>
      </c>
      <c r="K958">
        <v>113.3</v>
      </c>
      <c r="L958">
        <v>5.8</v>
      </c>
      <c r="M958">
        <v>44.511519999999997</v>
      </c>
      <c r="N958">
        <v>0</v>
      </c>
      <c r="O958">
        <v>0.51063829787234005</v>
      </c>
      <c r="P958">
        <v>7.1913799704643705E-2</v>
      </c>
      <c r="Q958" t="s">
        <v>85</v>
      </c>
    </row>
    <row r="959" spans="1:17" ht="16" x14ac:dyDescent="0.2">
      <c r="A959">
        <v>65</v>
      </c>
      <c r="B959" t="s">
        <v>84</v>
      </c>
      <c r="C959" t="s">
        <v>83</v>
      </c>
      <c r="D959">
        <v>46</v>
      </c>
      <c r="H959" s="7">
        <v>1</v>
      </c>
      <c r="I959" t="s">
        <v>9</v>
      </c>
      <c r="J959">
        <v>0.14982620160613688</v>
      </c>
      <c r="K959">
        <v>113.3</v>
      </c>
      <c r="L959">
        <v>5.8</v>
      </c>
      <c r="M959">
        <v>44.511519999999997</v>
      </c>
      <c r="N959">
        <v>0</v>
      </c>
      <c r="O959">
        <v>1.0212765957446801</v>
      </c>
      <c r="P959">
        <v>0.120691352622654</v>
      </c>
      <c r="Q959" t="s">
        <v>85</v>
      </c>
    </row>
    <row r="960" spans="1:17" ht="16" x14ac:dyDescent="0.2">
      <c r="A960">
        <v>65</v>
      </c>
      <c r="B960" t="s">
        <v>84</v>
      </c>
      <c r="C960" t="s">
        <v>83</v>
      </c>
      <c r="D960">
        <v>46</v>
      </c>
      <c r="H960" s="7">
        <v>1</v>
      </c>
      <c r="I960" t="s">
        <v>9</v>
      </c>
      <c r="J960">
        <v>0.14982620160613688</v>
      </c>
      <c r="K960">
        <v>113.3</v>
      </c>
      <c r="L960">
        <v>5.8</v>
      </c>
      <c r="M960">
        <v>44.511519999999997</v>
      </c>
      <c r="N960">
        <v>0</v>
      </c>
      <c r="O960">
        <v>2</v>
      </c>
      <c r="P960">
        <v>0.18226221079691499</v>
      </c>
      <c r="Q960" t="s">
        <v>85</v>
      </c>
    </row>
    <row r="961" spans="1:17" ht="16" x14ac:dyDescent="0.2">
      <c r="A961">
        <v>65</v>
      </c>
      <c r="B961" t="s">
        <v>84</v>
      </c>
      <c r="C961" t="s">
        <v>83</v>
      </c>
      <c r="D961">
        <v>46</v>
      </c>
      <c r="H961" s="7">
        <v>1</v>
      </c>
      <c r="I961" t="s">
        <v>9</v>
      </c>
      <c r="J961">
        <v>0.14982620160613688</v>
      </c>
      <c r="K961">
        <v>113.3</v>
      </c>
      <c r="L961">
        <v>5.8</v>
      </c>
      <c r="M961">
        <v>44.511519999999997</v>
      </c>
      <c r="N961">
        <v>0</v>
      </c>
      <c r="O961">
        <v>3.0212765957446801</v>
      </c>
      <c r="P961">
        <v>0.22069135262265499</v>
      </c>
      <c r="Q961" t="s">
        <v>85</v>
      </c>
    </row>
    <row r="962" spans="1:17" ht="16" x14ac:dyDescent="0.2">
      <c r="A962">
        <v>65</v>
      </c>
      <c r="B962" t="s">
        <v>84</v>
      </c>
      <c r="C962" t="s">
        <v>83</v>
      </c>
      <c r="D962">
        <v>46</v>
      </c>
      <c r="H962" s="7">
        <v>1</v>
      </c>
      <c r="I962" t="s">
        <v>9</v>
      </c>
      <c r="J962">
        <v>0.14982620160613688</v>
      </c>
      <c r="K962">
        <v>113.3</v>
      </c>
      <c r="L962">
        <v>5.8</v>
      </c>
      <c r="M962">
        <v>44.511519999999997</v>
      </c>
      <c r="N962">
        <v>0</v>
      </c>
      <c r="O962">
        <v>4.1276595744680797</v>
      </c>
      <c r="P962">
        <v>0.26425094349942502</v>
      </c>
      <c r="Q962" t="s">
        <v>85</v>
      </c>
    </row>
    <row r="963" spans="1:17" ht="16" x14ac:dyDescent="0.2">
      <c r="A963">
        <v>65</v>
      </c>
      <c r="B963" t="s">
        <v>84</v>
      </c>
      <c r="C963" t="s">
        <v>83</v>
      </c>
      <c r="D963">
        <v>46</v>
      </c>
      <c r="H963" s="7">
        <v>1</v>
      </c>
      <c r="I963" t="s">
        <v>9</v>
      </c>
      <c r="J963">
        <v>0.14982620160613688</v>
      </c>
      <c r="K963">
        <v>113.3</v>
      </c>
      <c r="L963">
        <v>5.8</v>
      </c>
      <c r="M963">
        <v>44.511519999999997</v>
      </c>
      <c r="N963">
        <v>0</v>
      </c>
      <c r="O963">
        <v>7.0212765957446797</v>
      </c>
      <c r="P963">
        <v>0.47724662254553402</v>
      </c>
      <c r="Q963" t="s">
        <v>85</v>
      </c>
    </row>
    <row r="964" spans="1:17" ht="16" x14ac:dyDescent="0.2">
      <c r="A964">
        <v>65</v>
      </c>
      <c r="B964" t="s">
        <v>84</v>
      </c>
      <c r="C964" t="s">
        <v>83</v>
      </c>
      <c r="D964">
        <v>46</v>
      </c>
      <c r="H964" s="7">
        <v>1</v>
      </c>
      <c r="I964" t="s">
        <v>9</v>
      </c>
      <c r="J964">
        <v>0.14982620160613688</v>
      </c>
      <c r="K964">
        <v>113.3</v>
      </c>
      <c r="L964">
        <v>5.8</v>
      </c>
      <c r="M964">
        <v>44.511519999999997</v>
      </c>
      <c r="N964">
        <v>0</v>
      </c>
      <c r="O964">
        <v>8</v>
      </c>
      <c r="P964">
        <v>0.61850899742930499</v>
      </c>
      <c r="Q964" t="s">
        <v>85</v>
      </c>
    </row>
    <row r="965" spans="1:17" ht="16" x14ac:dyDescent="0.2">
      <c r="A965">
        <v>65</v>
      </c>
      <c r="B965" t="s">
        <v>84</v>
      </c>
      <c r="C965" t="s">
        <v>83</v>
      </c>
      <c r="D965">
        <v>46</v>
      </c>
      <c r="H965" s="7">
        <v>1</v>
      </c>
      <c r="I965" t="s">
        <v>9</v>
      </c>
      <c r="J965">
        <v>0.14982620160613688</v>
      </c>
      <c r="K965">
        <v>113.3</v>
      </c>
      <c r="L965">
        <v>5.8</v>
      </c>
      <c r="M965">
        <v>44.511519999999997</v>
      </c>
      <c r="N965">
        <v>0</v>
      </c>
      <c r="O965">
        <v>9.0212765957446805</v>
      </c>
      <c r="P965">
        <v>0.76490729092599596</v>
      </c>
      <c r="Q965" t="s">
        <v>85</v>
      </c>
    </row>
    <row r="966" spans="1:17" ht="16" x14ac:dyDescent="0.2">
      <c r="A966">
        <v>65</v>
      </c>
      <c r="B966" t="s">
        <v>84</v>
      </c>
      <c r="C966" t="s">
        <v>83</v>
      </c>
      <c r="D966">
        <v>46</v>
      </c>
      <c r="H966" s="7">
        <v>1</v>
      </c>
      <c r="I966" t="s">
        <v>9</v>
      </c>
      <c r="J966">
        <v>0.14982620160613688</v>
      </c>
      <c r="K966">
        <v>113.3</v>
      </c>
      <c r="L966">
        <v>5.8</v>
      </c>
      <c r="M966">
        <v>44.511519999999997</v>
      </c>
      <c r="N966">
        <v>0</v>
      </c>
      <c r="O966">
        <v>10</v>
      </c>
      <c r="P966">
        <v>0.90874035989717195</v>
      </c>
      <c r="Q966" t="s">
        <v>85</v>
      </c>
    </row>
    <row r="967" spans="1:17" ht="16" x14ac:dyDescent="0.2">
      <c r="A967">
        <v>65</v>
      </c>
      <c r="B967" t="s">
        <v>84</v>
      </c>
      <c r="C967" t="s">
        <v>83</v>
      </c>
      <c r="D967">
        <v>46</v>
      </c>
      <c r="H967" s="7">
        <v>1</v>
      </c>
      <c r="I967" t="s">
        <v>9</v>
      </c>
      <c r="J967">
        <v>0.14982620160613688</v>
      </c>
      <c r="K967">
        <v>113.3</v>
      </c>
      <c r="L967">
        <v>5.8</v>
      </c>
      <c r="M967">
        <v>44.511519999999997</v>
      </c>
      <c r="N967">
        <v>0</v>
      </c>
      <c r="O967">
        <v>11.021276595744601</v>
      </c>
      <c r="P967">
        <v>0.95231088989771895</v>
      </c>
      <c r="Q967" t="s">
        <v>85</v>
      </c>
    </row>
    <row r="968" spans="1:17" ht="16" x14ac:dyDescent="0.2">
      <c r="A968">
        <v>65</v>
      </c>
      <c r="B968" t="s">
        <v>84</v>
      </c>
      <c r="C968" t="s">
        <v>83</v>
      </c>
      <c r="D968">
        <v>46</v>
      </c>
      <c r="H968" s="7">
        <v>1</v>
      </c>
      <c r="I968" t="s">
        <v>9</v>
      </c>
      <c r="J968">
        <v>0.14982620160613688</v>
      </c>
      <c r="K968">
        <v>113.3</v>
      </c>
      <c r="L968">
        <v>5.8</v>
      </c>
      <c r="M968">
        <v>44.511519999999997</v>
      </c>
      <c r="N968">
        <v>0</v>
      </c>
      <c r="O968">
        <v>16.042553191489301</v>
      </c>
      <c r="P968">
        <v>0.99536728108078498</v>
      </c>
      <c r="Q968" t="s">
        <v>85</v>
      </c>
    </row>
    <row r="969" spans="1:17" ht="16" x14ac:dyDescent="0.2">
      <c r="A969">
        <v>65</v>
      </c>
      <c r="B969" t="s">
        <v>84</v>
      </c>
      <c r="C969" t="s">
        <v>83</v>
      </c>
      <c r="D969">
        <v>46</v>
      </c>
      <c r="H969" s="7">
        <v>1</v>
      </c>
      <c r="I969" t="s">
        <v>9</v>
      </c>
      <c r="J969">
        <v>0.14982620160613688</v>
      </c>
      <c r="K969">
        <v>113.3</v>
      </c>
      <c r="L969">
        <v>5.8</v>
      </c>
      <c r="M969">
        <v>44.511519999999997</v>
      </c>
      <c r="N969">
        <v>0</v>
      </c>
      <c r="O969">
        <v>16.978723404255302</v>
      </c>
      <c r="P969">
        <v>0.992676256631843</v>
      </c>
      <c r="Q969" t="s">
        <v>85</v>
      </c>
    </row>
    <row r="970" spans="1:17" ht="16" x14ac:dyDescent="0.2">
      <c r="A970">
        <v>65</v>
      </c>
      <c r="B970" t="s">
        <v>84</v>
      </c>
      <c r="C970" t="s">
        <v>83</v>
      </c>
      <c r="D970">
        <v>46</v>
      </c>
      <c r="H970" s="7">
        <v>1</v>
      </c>
      <c r="I970" t="s">
        <v>9</v>
      </c>
      <c r="J970">
        <v>0.14982620160613688</v>
      </c>
      <c r="K970">
        <v>113.3</v>
      </c>
      <c r="L970">
        <v>5.8</v>
      </c>
      <c r="M970">
        <v>44.511519999999997</v>
      </c>
      <c r="N970">
        <v>0</v>
      </c>
      <c r="O970">
        <v>17.9148936170212</v>
      </c>
      <c r="P970">
        <v>0.997697314445112</v>
      </c>
      <c r="Q970" t="s">
        <v>85</v>
      </c>
    </row>
    <row r="971" spans="1:17" ht="16" x14ac:dyDescent="0.2">
      <c r="A971">
        <v>65</v>
      </c>
      <c r="B971" t="s">
        <v>84</v>
      </c>
      <c r="C971" t="s">
        <v>83</v>
      </c>
      <c r="D971">
        <v>46</v>
      </c>
      <c r="H971" s="7">
        <v>1</v>
      </c>
      <c r="I971" t="s">
        <v>9</v>
      </c>
      <c r="J971">
        <v>0.14982620160613688</v>
      </c>
      <c r="K971">
        <v>113.3</v>
      </c>
      <c r="L971">
        <v>5.8</v>
      </c>
      <c r="M971">
        <v>44.511519999999997</v>
      </c>
      <c r="N971">
        <v>0</v>
      </c>
      <c r="O971">
        <v>22</v>
      </c>
      <c r="P971">
        <v>0.99203084832904798</v>
      </c>
      <c r="Q971" t="s">
        <v>85</v>
      </c>
    </row>
    <row r="972" spans="1:17" ht="16" x14ac:dyDescent="0.2">
      <c r="A972">
        <v>66</v>
      </c>
      <c r="B972" t="s">
        <v>84</v>
      </c>
      <c r="C972" t="s">
        <v>83</v>
      </c>
      <c r="D972">
        <f>(38+54)/2</f>
        <v>46</v>
      </c>
      <c r="H972" s="7">
        <v>1</v>
      </c>
      <c r="I972" t="s">
        <v>9</v>
      </c>
      <c r="J972">
        <f>101/909.5</f>
        <v>0.11105002748763057</v>
      </c>
      <c r="K972">
        <v>295.7</v>
      </c>
      <c r="L972">
        <v>6.7</v>
      </c>
      <c r="M972">
        <f>L972/(101/(101+909.5))</f>
        <v>67.033168316831691</v>
      </c>
      <c r="N972">
        <v>0</v>
      </c>
      <c r="O972">
        <v>0</v>
      </c>
      <c r="P972">
        <v>0</v>
      </c>
      <c r="Q972" t="s">
        <v>85</v>
      </c>
    </row>
    <row r="973" spans="1:17" ht="16" x14ac:dyDescent="0.2">
      <c r="A973">
        <v>66</v>
      </c>
      <c r="B973" t="s">
        <v>84</v>
      </c>
      <c r="C973" t="s">
        <v>83</v>
      </c>
      <c r="D973">
        <v>46</v>
      </c>
      <c r="H973" s="7">
        <v>1</v>
      </c>
      <c r="I973" t="s">
        <v>9</v>
      </c>
      <c r="J973">
        <v>0.11105002748763057</v>
      </c>
      <c r="K973">
        <v>295.7</v>
      </c>
      <c r="L973">
        <v>6.7</v>
      </c>
      <c r="M973">
        <v>67.033168316831691</v>
      </c>
      <c r="N973">
        <v>0</v>
      </c>
      <c r="O973">
        <v>8.5106382978723E-2</v>
      </c>
      <c r="P973">
        <v>3.8549472187277799E-2</v>
      </c>
      <c r="Q973" t="s">
        <v>85</v>
      </c>
    </row>
    <row r="974" spans="1:17" ht="16" x14ac:dyDescent="0.2">
      <c r="A974">
        <v>66</v>
      </c>
      <c r="B974" t="s">
        <v>84</v>
      </c>
      <c r="C974" t="s">
        <v>83</v>
      </c>
      <c r="D974">
        <v>46</v>
      </c>
      <c r="H974" s="7">
        <v>1</v>
      </c>
      <c r="I974" t="s">
        <v>9</v>
      </c>
      <c r="J974">
        <v>0.11105002748763057</v>
      </c>
      <c r="K974">
        <v>295.7</v>
      </c>
      <c r="L974">
        <v>6.7</v>
      </c>
      <c r="M974">
        <v>67.033168316831691</v>
      </c>
      <c r="N974">
        <v>0</v>
      </c>
      <c r="O974">
        <v>0.29787234042553101</v>
      </c>
      <c r="P974">
        <v>7.1941147514083995E-2</v>
      </c>
      <c r="Q974" t="s">
        <v>85</v>
      </c>
    </row>
    <row r="975" spans="1:17" ht="16" x14ac:dyDescent="0.2">
      <c r="A975">
        <v>66</v>
      </c>
      <c r="B975" t="s">
        <v>84</v>
      </c>
      <c r="C975" t="s">
        <v>83</v>
      </c>
      <c r="D975">
        <v>46</v>
      </c>
      <c r="H975" s="7">
        <v>1</v>
      </c>
      <c r="I975" t="s">
        <v>9</v>
      </c>
      <c r="J975">
        <v>0.11105002748763057</v>
      </c>
      <c r="K975">
        <v>295.7</v>
      </c>
      <c r="L975">
        <v>6.7</v>
      </c>
      <c r="M975">
        <v>67.033168316831691</v>
      </c>
      <c r="N975">
        <v>0</v>
      </c>
      <c r="O975">
        <v>0.97872340425531901</v>
      </c>
      <c r="P975">
        <v>0.10270196357271701</v>
      </c>
      <c r="Q975" t="s">
        <v>85</v>
      </c>
    </row>
    <row r="976" spans="1:17" ht="16" x14ac:dyDescent="0.2">
      <c r="A976">
        <v>66</v>
      </c>
      <c r="B976" t="s">
        <v>84</v>
      </c>
      <c r="C976" t="s">
        <v>83</v>
      </c>
      <c r="D976">
        <v>46</v>
      </c>
      <c r="H976" s="7">
        <v>1</v>
      </c>
      <c r="I976" t="s">
        <v>9</v>
      </c>
      <c r="J976">
        <v>0.11105002748763057</v>
      </c>
      <c r="K976">
        <v>295.7</v>
      </c>
      <c r="L976">
        <v>6.7</v>
      </c>
      <c r="M976">
        <v>67.033168316831691</v>
      </c>
      <c r="N976">
        <v>0</v>
      </c>
      <c r="O976">
        <v>1.91489361702127</v>
      </c>
      <c r="P976">
        <v>0.141142044522233</v>
      </c>
      <c r="Q976" t="s">
        <v>85</v>
      </c>
    </row>
    <row r="977" spans="1:17" ht="16" x14ac:dyDescent="0.2">
      <c r="A977">
        <v>66</v>
      </c>
      <c r="B977" t="s">
        <v>84</v>
      </c>
      <c r="C977" t="s">
        <v>83</v>
      </c>
      <c r="D977">
        <v>46</v>
      </c>
      <c r="H977" s="7">
        <v>1</v>
      </c>
      <c r="I977" t="s">
        <v>9</v>
      </c>
      <c r="J977">
        <v>0.11105002748763057</v>
      </c>
      <c r="K977">
        <v>295.7</v>
      </c>
      <c r="L977">
        <v>6.7</v>
      </c>
      <c r="M977">
        <v>67.033168316831691</v>
      </c>
      <c r="N977">
        <v>0</v>
      </c>
      <c r="O977">
        <v>2.9787234042553101</v>
      </c>
      <c r="P977">
        <v>0.176995022698681</v>
      </c>
      <c r="Q977" t="s">
        <v>85</v>
      </c>
    </row>
    <row r="978" spans="1:17" ht="16" x14ac:dyDescent="0.2">
      <c r="A978">
        <v>66</v>
      </c>
      <c r="B978" t="s">
        <v>84</v>
      </c>
      <c r="C978" t="s">
        <v>83</v>
      </c>
      <c r="D978">
        <v>46</v>
      </c>
      <c r="H978" s="7">
        <v>1</v>
      </c>
      <c r="I978" t="s">
        <v>9</v>
      </c>
      <c r="J978">
        <v>0.11105002748763057</v>
      </c>
      <c r="K978">
        <v>295.7</v>
      </c>
      <c r="L978">
        <v>6.7</v>
      </c>
      <c r="M978">
        <v>67.033168316831691</v>
      </c>
      <c r="N978">
        <v>0</v>
      </c>
      <c r="O978">
        <v>3.9148936170212698</v>
      </c>
      <c r="P978">
        <v>0.192298856861565</v>
      </c>
      <c r="Q978" t="s">
        <v>85</v>
      </c>
    </row>
    <row r="979" spans="1:17" ht="16" x14ac:dyDescent="0.2">
      <c r="A979">
        <v>66</v>
      </c>
      <c r="B979" t="s">
        <v>84</v>
      </c>
      <c r="C979" t="s">
        <v>83</v>
      </c>
      <c r="D979">
        <v>46</v>
      </c>
      <c r="H979" s="7">
        <v>1</v>
      </c>
      <c r="I979" t="s">
        <v>9</v>
      </c>
      <c r="J979">
        <v>0.11105002748763057</v>
      </c>
      <c r="K979">
        <v>295.7</v>
      </c>
      <c r="L979">
        <v>6.7</v>
      </c>
      <c r="M979">
        <v>67.033168316831691</v>
      </c>
      <c r="N979">
        <v>0</v>
      </c>
      <c r="O979">
        <v>7.0212765957446797</v>
      </c>
      <c r="P979">
        <v>0.356424000437564</v>
      </c>
      <c r="Q979" t="s">
        <v>85</v>
      </c>
    </row>
    <row r="980" spans="1:17" ht="16" x14ac:dyDescent="0.2">
      <c r="A980">
        <v>66</v>
      </c>
      <c r="B980" t="s">
        <v>84</v>
      </c>
      <c r="C980" t="s">
        <v>83</v>
      </c>
      <c r="D980">
        <v>46</v>
      </c>
      <c r="H980" s="7">
        <v>1</v>
      </c>
      <c r="I980" t="s">
        <v>9</v>
      </c>
      <c r="J980">
        <v>0.11105002748763057</v>
      </c>
      <c r="K980">
        <v>295.7</v>
      </c>
      <c r="L980">
        <v>6.7</v>
      </c>
      <c r="M980">
        <v>67.033168316831691</v>
      </c>
      <c r="N980">
        <v>0</v>
      </c>
      <c r="O980">
        <v>8</v>
      </c>
      <c r="P980">
        <v>0.46683804627249298</v>
      </c>
      <c r="Q980" t="s">
        <v>85</v>
      </c>
    </row>
    <row r="981" spans="1:17" ht="16" x14ac:dyDescent="0.2">
      <c r="A981">
        <v>66</v>
      </c>
      <c r="B981" t="s">
        <v>84</v>
      </c>
      <c r="C981" t="s">
        <v>83</v>
      </c>
      <c r="D981">
        <v>46</v>
      </c>
      <c r="H981" s="7">
        <v>1</v>
      </c>
      <c r="I981" t="s">
        <v>9</v>
      </c>
      <c r="J981">
        <v>0.11105002748763057</v>
      </c>
      <c r="K981">
        <v>295.7</v>
      </c>
      <c r="L981">
        <v>6.7</v>
      </c>
      <c r="M981">
        <v>67.033168316831691</v>
      </c>
      <c r="N981">
        <v>0</v>
      </c>
      <c r="O981">
        <v>9.0212765957446805</v>
      </c>
      <c r="P981">
        <v>0.58238801072034097</v>
      </c>
      <c r="Q981" t="s">
        <v>85</v>
      </c>
    </row>
    <row r="982" spans="1:17" ht="16" x14ac:dyDescent="0.2">
      <c r="A982">
        <v>66</v>
      </c>
      <c r="B982" t="s">
        <v>84</v>
      </c>
      <c r="C982" t="s">
        <v>83</v>
      </c>
      <c r="D982">
        <v>46</v>
      </c>
      <c r="H982" s="7">
        <v>1</v>
      </c>
      <c r="I982" t="s">
        <v>9</v>
      </c>
      <c r="J982">
        <v>0.11105002748763057</v>
      </c>
      <c r="K982">
        <v>295.7</v>
      </c>
      <c r="L982">
        <v>6.7</v>
      </c>
      <c r="M982">
        <v>67.033168316831691</v>
      </c>
      <c r="N982">
        <v>0</v>
      </c>
      <c r="O982">
        <v>9.95744680851063</v>
      </c>
      <c r="P982">
        <v>0.700519608379368</v>
      </c>
      <c r="Q982" t="s">
        <v>85</v>
      </c>
    </row>
    <row r="983" spans="1:17" ht="16" x14ac:dyDescent="0.2">
      <c r="A983">
        <v>66</v>
      </c>
      <c r="B983" t="s">
        <v>84</v>
      </c>
      <c r="C983" t="s">
        <v>83</v>
      </c>
      <c r="D983">
        <v>46</v>
      </c>
      <c r="H983" s="7">
        <v>1</v>
      </c>
      <c r="I983" t="s">
        <v>9</v>
      </c>
      <c r="J983">
        <v>0.11105002748763057</v>
      </c>
      <c r="K983">
        <v>295.7</v>
      </c>
      <c r="L983">
        <v>6.7</v>
      </c>
      <c r="M983">
        <v>67.033168316831691</v>
      </c>
      <c r="N983">
        <v>0</v>
      </c>
      <c r="O983">
        <v>11.021276595744601</v>
      </c>
      <c r="P983">
        <v>0.77750369195427405</v>
      </c>
      <c r="Q983" t="s">
        <v>85</v>
      </c>
    </row>
    <row r="984" spans="1:17" ht="16" x14ac:dyDescent="0.2">
      <c r="A984">
        <v>66</v>
      </c>
      <c r="B984" t="s">
        <v>84</v>
      </c>
      <c r="C984" t="s">
        <v>83</v>
      </c>
      <c r="D984">
        <v>46</v>
      </c>
      <c r="H984" s="7">
        <v>1</v>
      </c>
      <c r="I984" t="s">
        <v>9</v>
      </c>
      <c r="J984">
        <v>0.11105002748763057</v>
      </c>
      <c r="K984">
        <v>295.7</v>
      </c>
      <c r="L984">
        <v>6.7</v>
      </c>
      <c r="M984">
        <v>67.033168316831691</v>
      </c>
      <c r="N984">
        <v>0</v>
      </c>
      <c r="O984">
        <v>16</v>
      </c>
      <c r="P984">
        <v>0.99023136246786603</v>
      </c>
      <c r="Q984" t="s">
        <v>85</v>
      </c>
    </row>
    <row r="985" spans="1:17" ht="16" x14ac:dyDescent="0.2">
      <c r="A985">
        <v>66</v>
      </c>
      <c r="B985" t="s">
        <v>84</v>
      </c>
      <c r="C985" t="s">
        <v>83</v>
      </c>
      <c r="D985">
        <v>46</v>
      </c>
      <c r="H985" s="7">
        <v>1</v>
      </c>
      <c r="I985" t="s">
        <v>9</v>
      </c>
      <c r="J985">
        <v>0.11105002748763057</v>
      </c>
      <c r="K985">
        <v>295.7</v>
      </c>
      <c r="L985">
        <v>6.7</v>
      </c>
      <c r="M985">
        <v>67.033168316831691</v>
      </c>
      <c r="N985">
        <v>0</v>
      </c>
      <c r="O985">
        <v>16.936170212765902</v>
      </c>
      <c r="P985">
        <v>0.97211617349450297</v>
      </c>
      <c r="Q985" t="s">
        <v>85</v>
      </c>
    </row>
    <row r="986" spans="1:17" ht="16" x14ac:dyDescent="0.2">
      <c r="A986">
        <v>66</v>
      </c>
      <c r="B986" t="s">
        <v>84</v>
      </c>
      <c r="C986" t="s">
        <v>83</v>
      </c>
      <c r="D986">
        <v>46</v>
      </c>
      <c r="H986" s="7">
        <v>1</v>
      </c>
      <c r="I986" t="s">
        <v>9</v>
      </c>
      <c r="J986">
        <v>0.11105002748763057</v>
      </c>
      <c r="K986">
        <v>295.7</v>
      </c>
      <c r="L986">
        <v>6.7</v>
      </c>
      <c r="M986">
        <v>67.033168316831691</v>
      </c>
      <c r="N986">
        <v>0</v>
      </c>
      <c r="O986">
        <v>18.042553191489301</v>
      </c>
      <c r="P986">
        <v>0.98996882349723703</v>
      </c>
      <c r="Q986" t="s">
        <v>85</v>
      </c>
    </row>
    <row r="987" spans="1:17" ht="16" x14ac:dyDescent="0.2">
      <c r="A987">
        <v>66</v>
      </c>
      <c r="B987" t="s">
        <v>84</v>
      </c>
      <c r="C987" t="s">
        <v>83</v>
      </c>
      <c r="D987">
        <v>46</v>
      </c>
      <c r="H987" s="7">
        <v>1</v>
      </c>
      <c r="I987" t="s">
        <v>9</v>
      </c>
      <c r="J987">
        <v>0.11105002748763057</v>
      </c>
      <c r="K987">
        <v>295.7</v>
      </c>
      <c r="L987">
        <v>6.7</v>
      </c>
      <c r="M987">
        <v>67.033168316831691</v>
      </c>
      <c r="N987">
        <v>0</v>
      </c>
      <c r="O987">
        <v>22</v>
      </c>
      <c r="P987">
        <v>0.99203084832904798</v>
      </c>
      <c r="Q987" t="s">
        <v>85</v>
      </c>
    </row>
    <row r="988" spans="1:17" ht="16" x14ac:dyDescent="0.2">
      <c r="A988">
        <v>67</v>
      </c>
      <c r="B988" t="s">
        <v>87</v>
      </c>
      <c r="C988" t="s">
        <v>86</v>
      </c>
      <c r="D988">
        <f>(38+54)/2</f>
        <v>46</v>
      </c>
      <c r="H988" s="7">
        <v>1</v>
      </c>
      <c r="I988" t="s">
        <v>5</v>
      </c>
      <c r="J988">
        <f>97.9/903.1</f>
        <v>0.10840438489646773</v>
      </c>
      <c r="K988">
        <v>61.8</v>
      </c>
      <c r="L988">
        <v>5.9</v>
      </c>
      <c r="M988">
        <f>L988/(97.9/(97.9+903.1))</f>
        <v>60.325842696629216</v>
      </c>
      <c r="N988">
        <v>0</v>
      </c>
      <c r="O988">
        <v>0</v>
      </c>
      <c r="P988">
        <v>0</v>
      </c>
      <c r="Q988" t="s">
        <v>88</v>
      </c>
    </row>
    <row r="989" spans="1:17" ht="16" x14ac:dyDescent="0.2">
      <c r="A989">
        <v>67</v>
      </c>
      <c r="B989" t="s">
        <v>87</v>
      </c>
      <c r="C989" t="s">
        <v>86</v>
      </c>
      <c r="D989">
        <v>46</v>
      </c>
      <c r="H989" s="7">
        <v>1</v>
      </c>
      <c r="I989" t="s">
        <v>5</v>
      </c>
      <c r="J989">
        <v>0.10840438489646773</v>
      </c>
      <c r="K989">
        <v>61.8</v>
      </c>
      <c r="L989">
        <v>5.9</v>
      </c>
      <c r="M989">
        <v>60.325842696629216</v>
      </c>
      <c r="N989">
        <v>0</v>
      </c>
      <c r="O989">
        <v>5.9126552995802896E-4</v>
      </c>
      <c r="P989">
        <v>1.7353643304287299E-2</v>
      </c>
      <c r="Q989" t="s">
        <v>88</v>
      </c>
    </row>
    <row r="990" spans="1:17" ht="16" x14ac:dyDescent="0.2">
      <c r="A990">
        <v>67</v>
      </c>
      <c r="B990" t="s">
        <v>87</v>
      </c>
      <c r="C990" t="s">
        <v>86</v>
      </c>
      <c r="D990">
        <v>46</v>
      </c>
      <c r="H990" s="7">
        <v>1</v>
      </c>
      <c r="I990" t="s">
        <v>5</v>
      </c>
      <c r="J990">
        <v>0.10840438489646773</v>
      </c>
      <c r="K990">
        <v>61.8</v>
      </c>
      <c r="L990">
        <v>5.9</v>
      </c>
      <c r="M990">
        <v>60.325842696629216</v>
      </c>
      <c r="N990">
        <v>0</v>
      </c>
      <c r="O990">
        <v>0.206056037190601</v>
      </c>
      <c r="P990">
        <v>4.77446915441639E-2</v>
      </c>
      <c r="Q990" t="s">
        <v>88</v>
      </c>
    </row>
    <row r="991" spans="1:17" ht="16" x14ac:dyDescent="0.2">
      <c r="A991">
        <v>67</v>
      </c>
      <c r="B991" t="s">
        <v>87</v>
      </c>
      <c r="C991" t="s">
        <v>86</v>
      </c>
      <c r="D991">
        <v>46</v>
      </c>
      <c r="H991" s="7">
        <v>1</v>
      </c>
      <c r="I991" t="s">
        <v>5</v>
      </c>
      <c r="J991">
        <v>0.10840438489646773</v>
      </c>
      <c r="K991">
        <v>61.8</v>
      </c>
      <c r="L991">
        <v>5.9</v>
      </c>
      <c r="M991">
        <v>60.325842696629216</v>
      </c>
      <c r="N991">
        <v>0</v>
      </c>
      <c r="O991">
        <v>0.85563513004146197</v>
      </c>
      <c r="P991">
        <v>0.112891066716924</v>
      </c>
      <c r="Q991" t="s">
        <v>88</v>
      </c>
    </row>
    <row r="992" spans="1:17" ht="16" x14ac:dyDescent="0.2">
      <c r="A992">
        <v>67</v>
      </c>
      <c r="B992" t="s">
        <v>87</v>
      </c>
      <c r="C992" t="s">
        <v>86</v>
      </c>
      <c r="D992">
        <v>46</v>
      </c>
      <c r="H992" s="7">
        <v>1</v>
      </c>
      <c r="I992" t="s">
        <v>5</v>
      </c>
      <c r="J992">
        <v>0.10840438489646773</v>
      </c>
      <c r="K992">
        <v>61.8</v>
      </c>
      <c r="L992">
        <v>5.9</v>
      </c>
      <c r="M992">
        <v>60.325842696629216</v>
      </c>
      <c r="N992">
        <v>0</v>
      </c>
      <c r="O992">
        <v>1.19723878997509</v>
      </c>
      <c r="P992">
        <v>0.13895848576897701</v>
      </c>
      <c r="Q992" t="s">
        <v>88</v>
      </c>
    </row>
    <row r="993" spans="1:17" ht="16" x14ac:dyDescent="0.2">
      <c r="A993">
        <v>67</v>
      </c>
      <c r="B993" t="s">
        <v>87</v>
      </c>
      <c r="C993" t="s">
        <v>86</v>
      </c>
      <c r="D993">
        <v>46</v>
      </c>
      <c r="H993" s="7">
        <v>1</v>
      </c>
      <c r="I993" t="s">
        <v>5</v>
      </c>
      <c r="J993">
        <v>0.10840438489646773</v>
      </c>
      <c r="K993">
        <v>61.8</v>
      </c>
      <c r="L993">
        <v>5.9</v>
      </c>
      <c r="M993">
        <v>60.325842696629216</v>
      </c>
      <c r="N993">
        <v>0</v>
      </c>
      <c r="O993">
        <v>1.91436996962373</v>
      </c>
      <c r="P993">
        <v>0.18675860845657499</v>
      </c>
      <c r="Q993" t="s">
        <v>88</v>
      </c>
    </row>
    <row r="994" spans="1:17" ht="16" x14ac:dyDescent="0.2">
      <c r="A994">
        <v>67</v>
      </c>
      <c r="B994" t="s">
        <v>87</v>
      </c>
      <c r="C994" t="s">
        <v>86</v>
      </c>
      <c r="D994">
        <v>46</v>
      </c>
      <c r="H994" s="7">
        <v>1</v>
      </c>
      <c r="I994" t="s">
        <v>5</v>
      </c>
      <c r="J994">
        <v>0.10840438489646773</v>
      </c>
      <c r="K994">
        <v>61.8</v>
      </c>
      <c r="L994">
        <v>5.9</v>
      </c>
      <c r="M994">
        <v>60.325842696629216</v>
      </c>
      <c r="N994">
        <v>0</v>
      </c>
      <c r="O994">
        <v>2.9724396354847999</v>
      </c>
      <c r="P994">
        <v>0.24110330147890299</v>
      </c>
      <c r="Q994" t="s">
        <v>88</v>
      </c>
    </row>
    <row r="995" spans="1:17" ht="16" x14ac:dyDescent="0.2">
      <c r="A995">
        <v>67</v>
      </c>
      <c r="B995" t="s">
        <v>87</v>
      </c>
      <c r="C995" t="s">
        <v>86</v>
      </c>
      <c r="D995">
        <v>46</v>
      </c>
      <c r="H995" s="7">
        <v>1</v>
      </c>
      <c r="I995" t="s">
        <v>5</v>
      </c>
      <c r="J995">
        <v>0.10840438489646773</v>
      </c>
      <c r="K995">
        <v>61.8</v>
      </c>
      <c r="L995">
        <v>5.9</v>
      </c>
      <c r="M995">
        <v>60.325842696629216</v>
      </c>
      <c r="N995">
        <v>0</v>
      </c>
      <c r="O995">
        <v>3.9291811711491902</v>
      </c>
      <c r="P995">
        <v>0.32146737322897401</v>
      </c>
      <c r="Q995" t="s">
        <v>88</v>
      </c>
    </row>
    <row r="996" spans="1:17" ht="16" x14ac:dyDescent="0.2">
      <c r="A996">
        <v>67</v>
      </c>
      <c r="B996" t="s">
        <v>87</v>
      </c>
      <c r="C996" t="s">
        <v>86</v>
      </c>
      <c r="D996">
        <v>46</v>
      </c>
      <c r="H996" s="7">
        <v>1</v>
      </c>
      <c r="I996" t="s">
        <v>5</v>
      </c>
      <c r="J996">
        <v>0.10840438489646773</v>
      </c>
      <c r="K996">
        <v>61.8</v>
      </c>
      <c r="L996">
        <v>5.9</v>
      </c>
      <c r="M996">
        <v>60.325842696629216</v>
      </c>
      <c r="N996">
        <v>0</v>
      </c>
      <c r="O996">
        <v>6.97005979172671</v>
      </c>
      <c r="P996">
        <v>0.57125488717914596</v>
      </c>
      <c r="Q996" t="s">
        <v>88</v>
      </c>
    </row>
    <row r="997" spans="1:17" ht="16" x14ac:dyDescent="0.2">
      <c r="A997">
        <v>67</v>
      </c>
      <c r="B997" t="s">
        <v>87</v>
      </c>
      <c r="C997" t="s">
        <v>86</v>
      </c>
      <c r="D997">
        <v>46</v>
      </c>
      <c r="H997" s="7">
        <v>1</v>
      </c>
      <c r="I997" t="s">
        <v>5</v>
      </c>
      <c r="J997">
        <v>0.10840438489646773</v>
      </c>
      <c r="K997">
        <v>61.8</v>
      </c>
      <c r="L997">
        <v>5.9</v>
      </c>
      <c r="M997">
        <v>60.325842696629216</v>
      </c>
      <c r="N997">
        <v>0</v>
      </c>
      <c r="O997">
        <v>7.9625728919536103</v>
      </c>
      <c r="P997">
        <v>0.70151437883860601</v>
      </c>
      <c r="Q997" t="s">
        <v>88</v>
      </c>
    </row>
    <row r="998" spans="1:17" ht="16" x14ac:dyDescent="0.2">
      <c r="A998">
        <v>67</v>
      </c>
      <c r="B998" t="s">
        <v>87</v>
      </c>
      <c r="C998" t="s">
        <v>86</v>
      </c>
      <c r="D998">
        <v>46</v>
      </c>
      <c r="H998" s="7">
        <v>1</v>
      </c>
      <c r="I998" t="s">
        <v>5</v>
      </c>
      <c r="J998">
        <v>0.10840438489646773</v>
      </c>
      <c r="K998">
        <v>61.8</v>
      </c>
      <c r="L998">
        <v>5.9</v>
      </c>
      <c r="M998">
        <v>60.325842696629216</v>
      </c>
      <c r="N998">
        <v>0</v>
      </c>
      <c r="O998">
        <v>8.9902662912130502</v>
      </c>
      <c r="P998">
        <v>0.86431564710316799</v>
      </c>
      <c r="Q998" t="s">
        <v>88</v>
      </c>
    </row>
    <row r="999" spans="1:17" ht="16" x14ac:dyDescent="0.2">
      <c r="A999">
        <v>67</v>
      </c>
      <c r="B999" t="s">
        <v>87</v>
      </c>
      <c r="C999" t="s">
        <v>86</v>
      </c>
      <c r="D999">
        <v>46</v>
      </c>
      <c r="H999" s="7">
        <v>1</v>
      </c>
      <c r="I999" t="s">
        <v>5</v>
      </c>
      <c r="J999">
        <v>0.10840438489646773</v>
      </c>
      <c r="K999">
        <v>61.8</v>
      </c>
      <c r="L999">
        <v>5.9</v>
      </c>
      <c r="M999">
        <v>60.325842696629216</v>
      </c>
      <c r="N999">
        <v>0</v>
      </c>
      <c r="O999">
        <v>10.015816352926301</v>
      </c>
      <c r="P999">
        <v>0.96420995838968804</v>
      </c>
      <c r="Q999" t="s">
        <v>88</v>
      </c>
    </row>
    <row r="1000" spans="1:17" ht="16" x14ac:dyDescent="0.2">
      <c r="A1000">
        <v>67</v>
      </c>
      <c r="B1000" t="s">
        <v>87</v>
      </c>
      <c r="C1000" t="s">
        <v>86</v>
      </c>
      <c r="D1000">
        <v>46</v>
      </c>
      <c r="H1000" s="7">
        <v>1</v>
      </c>
      <c r="I1000" t="s">
        <v>5</v>
      </c>
      <c r="J1000">
        <v>0.10840438489646773</v>
      </c>
      <c r="K1000">
        <v>61.8</v>
      </c>
      <c r="L1000">
        <v>5.9</v>
      </c>
      <c r="M1000">
        <v>60.325842696629216</v>
      </c>
      <c r="N1000">
        <v>0</v>
      </c>
      <c r="O1000">
        <v>13.9693133189951</v>
      </c>
      <c r="P1000">
        <v>0.99934591250748295</v>
      </c>
      <c r="Q1000" t="s">
        <v>88</v>
      </c>
    </row>
    <row r="1001" spans="1:17" ht="16" x14ac:dyDescent="0.2">
      <c r="A1001">
        <v>67</v>
      </c>
      <c r="B1001" t="s">
        <v>87</v>
      </c>
      <c r="C1001" t="s">
        <v>86</v>
      </c>
      <c r="D1001">
        <v>46</v>
      </c>
      <c r="H1001" s="7">
        <v>1</v>
      </c>
      <c r="I1001" t="s">
        <v>5</v>
      </c>
      <c r="J1001">
        <v>0.10840438489646773</v>
      </c>
      <c r="K1001">
        <v>61.8</v>
      </c>
      <c r="L1001">
        <v>5.9</v>
      </c>
      <c r="M1001">
        <v>60.325842696629216</v>
      </c>
      <c r="N1001">
        <v>0</v>
      </c>
      <c r="O1001">
        <v>14.991537512102401</v>
      </c>
      <c r="P1001">
        <v>1.0016259802073799</v>
      </c>
      <c r="Q1001" t="s">
        <v>88</v>
      </c>
    </row>
    <row r="1002" spans="1:17" ht="16" x14ac:dyDescent="0.2">
      <c r="A1002">
        <v>67</v>
      </c>
      <c r="B1002" t="s">
        <v>87</v>
      </c>
      <c r="C1002" t="s">
        <v>86</v>
      </c>
      <c r="D1002">
        <v>46</v>
      </c>
      <c r="H1002" s="7">
        <v>1</v>
      </c>
      <c r="I1002" t="s">
        <v>5</v>
      </c>
      <c r="J1002">
        <v>0.10840438489646773</v>
      </c>
      <c r="K1002">
        <v>61.8</v>
      </c>
      <c r="L1002">
        <v>5.9</v>
      </c>
      <c r="M1002">
        <v>60.325842696629216</v>
      </c>
      <c r="N1002">
        <v>0</v>
      </c>
      <c r="O1002">
        <v>16.081831149346201</v>
      </c>
      <c r="P1002">
        <v>1.0017442333133699</v>
      </c>
      <c r="Q1002" t="s">
        <v>88</v>
      </c>
    </row>
    <row r="1003" spans="1:17" ht="16" x14ac:dyDescent="0.2">
      <c r="A1003">
        <v>67</v>
      </c>
      <c r="B1003" t="s">
        <v>87</v>
      </c>
      <c r="C1003" t="s">
        <v>86</v>
      </c>
      <c r="D1003">
        <v>46</v>
      </c>
      <c r="H1003" s="7">
        <v>1</v>
      </c>
      <c r="I1003" t="s">
        <v>5</v>
      </c>
      <c r="J1003">
        <v>0.10840438489646773</v>
      </c>
      <c r="K1003">
        <v>61.8</v>
      </c>
      <c r="L1003">
        <v>5.9</v>
      </c>
      <c r="M1003">
        <v>60.325842696629216</v>
      </c>
      <c r="N1003">
        <v>0</v>
      </c>
      <c r="O1003">
        <v>17.001766405770699</v>
      </c>
      <c r="P1003">
        <v>1.0018440093715499</v>
      </c>
      <c r="Q1003" t="s">
        <v>88</v>
      </c>
    </row>
    <row r="1004" spans="1:17" ht="16" x14ac:dyDescent="0.2">
      <c r="A1004">
        <v>67</v>
      </c>
      <c r="B1004" t="s">
        <v>87</v>
      </c>
      <c r="C1004" t="s">
        <v>86</v>
      </c>
      <c r="D1004">
        <v>46</v>
      </c>
      <c r="H1004" s="7">
        <v>1</v>
      </c>
      <c r="I1004" t="s">
        <v>5</v>
      </c>
      <c r="J1004">
        <v>0.10840438489646773</v>
      </c>
      <c r="K1004">
        <v>61.8</v>
      </c>
      <c r="L1004">
        <v>5.9</v>
      </c>
      <c r="M1004">
        <v>60.325842696629216</v>
      </c>
      <c r="N1004">
        <v>0</v>
      </c>
      <c r="O1004">
        <v>18.092060043014499</v>
      </c>
      <c r="P1004">
        <v>1.0019622624775499</v>
      </c>
      <c r="Q1004" t="s">
        <v>88</v>
      </c>
    </row>
    <row r="1005" spans="1:17" ht="16" x14ac:dyDescent="0.2">
      <c r="A1005">
        <v>68</v>
      </c>
      <c r="B1005" t="s">
        <v>87</v>
      </c>
      <c r="C1005" t="s">
        <v>86</v>
      </c>
      <c r="D1005">
        <f>(38+54)/2</f>
        <v>46</v>
      </c>
      <c r="H1005" s="7">
        <v>1</v>
      </c>
      <c r="I1005" t="s">
        <v>5</v>
      </c>
      <c r="J1005">
        <f>104.6/900.7</f>
        <v>0.11613189741312312</v>
      </c>
      <c r="K1005">
        <v>94.1</v>
      </c>
      <c r="L1005">
        <v>5.5</v>
      </c>
      <c r="M1005">
        <f>L1005/(104.6/(104.6+900.7))</f>
        <v>52.859942638623338</v>
      </c>
      <c r="N1005">
        <v>0</v>
      </c>
      <c r="O1005">
        <v>0</v>
      </c>
      <c r="P1005">
        <v>0</v>
      </c>
      <c r="Q1005" t="s">
        <v>88</v>
      </c>
    </row>
    <row r="1006" spans="1:17" ht="16" x14ac:dyDescent="0.2">
      <c r="A1006">
        <v>68</v>
      </c>
      <c r="B1006" t="s">
        <v>87</v>
      </c>
      <c r="C1006" t="s">
        <v>86</v>
      </c>
      <c r="D1006">
        <v>46</v>
      </c>
      <c r="H1006" s="7">
        <v>1</v>
      </c>
      <c r="I1006" t="s">
        <v>5</v>
      </c>
      <c r="J1006">
        <v>0.11613189741312312</v>
      </c>
      <c r="K1006">
        <v>94.1</v>
      </c>
      <c r="L1006">
        <v>5.5</v>
      </c>
      <c r="M1006">
        <v>52.859942638623338</v>
      </c>
      <c r="N1006">
        <v>0</v>
      </c>
      <c r="O1006">
        <v>7.3908191244775802E-4</v>
      </c>
      <c r="P1006">
        <v>2.1692054130359101E-2</v>
      </c>
      <c r="Q1006" t="s">
        <v>88</v>
      </c>
    </row>
    <row r="1007" spans="1:17" ht="16" x14ac:dyDescent="0.2">
      <c r="A1007">
        <v>68</v>
      </c>
      <c r="B1007" t="s">
        <v>87</v>
      </c>
      <c r="C1007" t="s">
        <v>86</v>
      </c>
      <c r="D1007">
        <v>46</v>
      </c>
      <c r="H1007" s="7">
        <v>1</v>
      </c>
      <c r="I1007" t="s">
        <v>5</v>
      </c>
      <c r="J1007">
        <v>0.11613189741312312</v>
      </c>
      <c r="K1007">
        <v>94.1</v>
      </c>
      <c r="L1007">
        <v>5.5</v>
      </c>
      <c r="M1007">
        <v>52.859942638623338</v>
      </c>
      <c r="N1007">
        <v>0</v>
      </c>
      <c r="O1007">
        <v>0.24020162154571501</v>
      </c>
      <c r="P1007">
        <v>4.9917592366761999E-2</v>
      </c>
      <c r="Q1007" t="s">
        <v>88</v>
      </c>
    </row>
    <row r="1008" spans="1:17" ht="16" x14ac:dyDescent="0.2">
      <c r="A1008">
        <v>68</v>
      </c>
      <c r="B1008" t="s">
        <v>87</v>
      </c>
      <c r="C1008" t="s">
        <v>86</v>
      </c>
      <c r="D1008">
        <v>46</v>
      </c>
      <c r="H1008" s="7">
        <v>1</v>
      </c>
      <c r="I1008" t="s">
        <v>5</v>
      </c>
      <c r="J1008">
        <v>0.11613189741312312</v>
      </c>
      <c r="K1008">
        <v>94.1</v>
      </c>
      <c r="L1008">
        <v>5.5</v>
      </c>
      <c r="M1008">
        <v>52.859942638623338</v>
      </c>
      <c r="N1008">
        <v>0</v>
      </c>
      <c r="O1008">
        <v>0.88970680620533105</v>
      </c>
      <c r="P1008">
        <v>0.112894762126486</v>
      </c>
      <c r="Q1008" t="s">
        <v>88</v>
      </c>
    </row>
    <row r="1009" spans="1:17" ht="16" x14ac:dyDescent="0.2">
      <c r="A1009">
        <v>68</v>
      </c>
      <c r="B1009" t="s">
        <v>87</v>
      </c>
      <c r="C1009" t="s">
        <v>86</v>
      </c>
      <c r="D1009">
        <v>46</v>
      </c>
      <c r="H1009" s="7">
        <v>1</v>
      </c>
      <c r="I1009" t="s">
        <v>5</v>
      </c>
      <c r="J1009">
        <v>0.11613189741312312</v>
      </c>
      <c r="K1009">
        <v>94.1</v>
      </c>
      <c r="L1009">
        <v>5.5</v>
      </c>
      <c r="M1009">
        <v>52.859942638623338</v>
      </c>
      <c r="N1009">
        <v>0</v>
      </c>
      <c r="O1009">
        <v>1.26471696858162</v>
      </c>
      <c r="P1009">
        <v>0.119443027870779</v>
      </c>
      <c r="Q1009" t="s">
        <v>88</v>
      </c>
    </row>
    <row r="1010" spans="1:17" ht="16" x14ac:dyDescent="0.2">
      <c r="A1010">
        <v>68</v>
      </c>
      <c r="B1010" t="s">
        <v>87</v>
      </c>
      <c r="C1010" t="s">
        <v>86</v>
      </c>
      <c r="D1010">
        <v>46</v>
      </c>
      <c r="H1010" s="7">
        <v>1</v>
      </c>
      <c r="I1010" t="s">
        <v>5</v>
      </c>
      <c r="J1010">
        <v>0.11613189741312312</v>
      </c>
      <c r="K1010">
        <v>94.1</v>
      </c>
      <c r="L1010">
        <v>5.5</v>
      </c>
      <c r="M1010">
        <v>52.859942638623338</v>
      </c>
      <c r="N1010">
        <v>0</v>
      </c>
      <c r="O1010">
        <v>1.9471112983451899</v>
      </c>
      <c r="P1010">
        <v>0.14771660643149001</v>
      </c>
      <c r="Q1010" t="s">
        <v>88</v>
      </c>
    </row>
    <row r="1011" spans="1:17" ht="16" x14ac:dyDescent="0.2">
      <c r="A1011">
        <v>68</v>
      </c>
      <c r="B1011" t="s">
        <v>87</v>
      </c>
      <c r="C1011" t="s">
        <v>86</v>
      </c>
      <c r="D1011">
        <v>46</v>
      </c>
      <c r="H1011" s="7">
        <v>1</v>
      </c>
      <c r="I1011" t="s">
        <v>5</v>
      </c>
      <c r="J1011">
        <v>0.11613189741312312</v>
      </c>
      <c r="K1011">
        <v>94.1</v>
      </c>
      <c r="L1011">
        <v>5.5</v>
      </c>
      <c r="M1011">
        <v>52.859942638623338</v>
      </c>
      <c r="N1011">
        <v>0</v>
      </c>
      <c r="O1011">
        <v>2.9365202545398001</v>
      </c>
      <c r="P1011">
        <v>0.18686947074344201</v>
      </c>
      <c r="Q1011" t="s">
        <v>88</v>
      </c>
    </row>
    <row r="1012" spans="1:17" ht="16" x14ac:dyDescent="0.2">
      <c r="A1012">
        <v>68</v>
      </c>
      <c r="B1012" t="s">
        <v>87</v>
      </c>
      <c r="C1012" t="s">
        <v>86</v>
      </c>
      <c r="D1012">
        <v>46</v>
      </c>
      <c r="H1012" s="7">
        <v>1</v>
      </c>
      <c r="I1012" t="s">
        <v>5</v>
      </c>
      <c r="J1012">
        <v>0.11613189741312312</v>
      </c>
      <c r="K1012">
        <v>94.1</v>
      </c>
      <c r="L1012">
        <v>5.5</v>
      </c>
      <c r="M1012">
        <v>52.859942638623338</v>
      </c>
      <c r="N1012">
        <v>0</v>
      </c>
      <c r="O1012">
        <v>3.9600008868982899</v>
      </c>
      <c r="P1012">
        <v>0.22602603046495601</v>
      </c>
      <c r="Q1012" t="s">
        <v>88</v>
      </c>
    </row>
    <row r="1013" spans="1:17" ht="16" x14ac:dyDescent="0.2">
      <c r="A1013">
        <v>68</v>
      </c>
      <c r="B1013" t="s">
        <v>87</v>
      </c>
      <c r="C1013" t="s">
        <v>86</v>
      </c>
      <c r="D1013">
        <v>46</v>
      </c>
      <c r="H1013" s="7">
        <v>1</v>
      </c>
      <c r="I1013" t="s">
        <v>5</v>
      </c>
      <c r="J1013">
        <v>0.11613189741312312</v>
      </c>
      <c r="K1013">
        <v>94.1</v>
      </c>
      <c r="L1013">
        <v>5.5</v>
      </c>
      <c r="M1013">
        <v>52.859942638623338</v>
      </c>
      <c r="N1013">
        <v>0</v>
      </c>
      <c r="O1013">
        <v>6.9631124217496998</v>
      </c>
      <c r="P1013">
        <v>0.36734957835376902</v>
      </c>
      <c r="Q1013" t="s">
        <v>88</v>
      </c>
    </row>
    <row r="1014" spans="1:17" ht="16" x14ac:dyDescent="0.2">
      <c r="A1014">
        <v>68</v>
      </c>
      <c r="B1014" t="s">
        <v>87</v>
      </c>
      <c r="C1014" t="s">
        <v>86</v>
      </c>
      <c r="D1014">
        <v>46</v>
      </c>
      <c r="H1014" s="7">
        <v>1</v>
      </c>
      <c r="I1014" t="s">
        <v>5</v>
      </c>
      <c r="J1014">
        <v>0.11613189741312312</v>
      </c>
      <c r="K1014">
        <v>94.1</v>
      </c>
      <c r="L1014">
        <v>5.5</v>
      </c>
      <c r="M1014">
        <v>52.859942638623338</v>
      </c>
      <c r="N1014">
        <v>0</v>
      </c>
      <c r="O1014">
        <v>8.0219211695232193</v>
      </c>
      <c r="P1014">
        <v>0.44338632550645501</v>
      </c>
      <c r="Q1014" t="s">
        <v>88</v>
      </c>
    </row>
    <row r="1015" spans="1:17" ht="16" x14ac:dyDescent="0.2">
      <c r="A1015">
        <v>68</v>
      </c>
      <c r="B1015" t="s">
        <v>87</v>
      </c>
      <c r="C1015" t="s">
        <v>86</v>
      </c>
      <c r="D1015">
        <v>46</v>
      </c>
      <c r="H1015" s="7">
        <v>1</v>
      </c>
      <c r="I1015" t="s">
        <v>5</v>
      </c>
      <c r="J1015">
        <v>0.11613189741312312</v>
      </c>
      <c r="K1015">
        <v>94.1</v>
      </c>
      <c r="L1015">
        <v>5.5</v>
      </c>
      <c r="M1015">
        <v>52.859942638623338</v>
      </c>
      <c r="N1015">
        <v>0</v>
      </c>
      <c r="O1015">
        <v>8.9811755836899394</v>
      </c>
      <c r="P1015">
        <v>0.597503381299749</v>
      </c>
      <c r="Q1015" t="s">
        <v>88</v>
      </c>
    </row>
    <row r="1016" spans="1:17" ht="16" x14ac:dyDescent="0.2">
      <c r="A1016">
        <v>68</v>
      </c>
      <c r="B1016" t="s">
        <v>87</v>
      </c>
      <c r="C1016" t="s">
        <v>86</v>
      </c>
      <c r="D1016">
        <v>46</v>
      </c>
      <c r="H1016" s="7">
        <v>1</v>
      </c>
      <c r="I1016" t="s">
        <v>5</v>
      </c>
      <c r="J1016">
        <v>0.11613189741312312</v>
      </c>
      <c r="K1016">
        <v>94.1</v>
      </c>
      <c r="L1016">
        <v>5.5</v>
      </c>
      <c r="M1016">
        <v>52.859942638623338</v>
      </c>
      <c r="N1016">
        <v>0</v>
      </c>
      <c r="O1016">
        <v>10.0094602484793</v>
      </c>
      <c r="P1016">
        <v>0.777658292868598</v>
      </c>
      <c r="Q1016" t="s">
        <v>88</v>
      </c>
    </row>
    <row r="1017" spans="1:17" ht="16" x14ac:dyDescent="0.2">
      <c r="A1017">
        <v>68</v>
      </c>
      <c r="B1017" t="s">
        <v>87</v>
      </c>
      <c r="C1017" t="s">
        <v>86</v>
      </c>
      <c r="D1017">
        <v>46</v>
      </c>
      <c r="H1017" s="7">
        <v>1</v>
      </c>
      <c r="I1017" t="s">
        <v>5</v>
      </c>
      <c r="J1017">
        <v>0.11613189741312312</v>
      </c>
      <c r="K1017">
        <v>94.1</v>
      </c>
      <c r="L1017">
        <v>5.5</v>
      </c>
      <c r="M1017">
        <v>52.859942638623338</v>
      </c>
      <c r="N1017">
        <v>0</v>
      </c>
      <c r="O1017">
        <v>14.0376783958966</v>
      </c>
      <c r="P1017">
        <v>1.00586091956571</v>
      </c>
      <c r="Q1017" t="s">
        <v>88</v>
      </c>
    </row>
    <row r="1018" spans="1:17" ht="16" x14ac:dyDescent="0.2">
      <c r="A1018">
        <v>68</v>
      </c>
      <c r="B1018" t="s">
        <v>87</v>
      </c>
      <c r="C1018" t="s">
        <v>86</v>
      </c>
      <c r="D1018">
        <v>46</v>
      </c>
      <c r="H1018" s="7">
        <v>1</v>
      </c>
      <c r="I1018" t="s">
        <v>5</v>
      </c>
      <c r="J1018">
        <v>0.11613189741312312</v>
      </c>
      <c r="K1018">
        <v>94.1</v>
      </c>
      <c r="L1018">
        <v>5.5</v>
      </c>
      <c r="M1018">
        <v>52.859942638623338</v>
      </c>
      <c r="N1018">
        <v>0</v>
      </c>
      <c r="O1018">
        <v>15.0938264487853</v>
      </c>
      <c r="P1018">
        <v>1.0038062718491001</v>
      </c>
      <c r="Q1018" t="s">
        <v>88</v>
      </c>
    </row>
    <row r="1019" spans="1:17" ht="16" x14ac:dyDescent="0.2">
      <c r="A1019">
        <v>68</v>
      </c>
      <c r="B1019" t="s">
        <v>87</v>
      </c>
      <c r="C1019" t="s">
        <v>86</v>
      </c>
      <c r="D1019">
        <v>46</v>
      </c>
      <c r="H1019" s="7">
        <v>1</v>
      </c>
      <c r="I1019" t="s">
        <v>5</v>
      </c>
      <c r="J1019">
        <v>0.11613189741312312</v>
      </c>
      <c r="K1019">
        <v>94.1</v>
      </c>
      <c r="L1019">
        <v>5.5</v>
      </c>
      <c r="M1019">
        <v>52.859942638623338</v>
      </c>
      <c r="N1019">
        <v>0</v>
      </c>
      <c r="O1019">
        <v>16.2180439458105</v>
      </c>
      <c r="P1019">
        <v>0.999589809538591</v>
      </c>
      <c r="Q1019" t="s">
        <v>88</v>
      </c>
    </row>
    <row r="1020" spans="1:17" ht="16" x14ac:dyDescent="0.2">
      <c r="A1020">
        <v>68</v>
      </c>
      <c r="B1020" t="s">
        <v>87</v>
      </c>
      <c r="C1020" t="s">
        <v>86</v>
      </c>
      <c r="D1020">
        <v>46</v>
      </c>
      <c r="H1020" s="7">
        <v>1</v>
      </c>
      <c r="I1020" t="s">
        <v>5</v>
      </c>
      <c r="J1020">
        <v>0.11613189741312312</v>
      </c>
      <c r="K1020">
        <v>94.1</v>
      </c>
      <c r="L1020">
        <v>5.5</v>
      </c>
      <c r="M1020">
        <v>52.859942638623338</v>
      </c>
      <c r="N1020">
        <v>0</v>
      </c>
      <c r="O1020">
        <v>17.1382009268087</v>
      </c>
      <c r="P1020">
        <v>1.00619720183587</v>
      </c>
      <c r="Q1020" t="s">
        <v>88</v>
      </c>
    </row>
    <row r="1021" spans="1:17" ht="16" x14ac:dyDescent="0.2">
      <c r="A1021">
        <v>68</v>
      </c>
      <c r="B1021" t="s">
        <v>87</v>
      </c>
      <c r="C1021" t="s">
        <v>86</v>
      </c>
      <c r="D1021">
        <v>46</v>
      </c>
      <c r="H1021" s="7">
        <v>1</v>
      </c>
      <c r="I1021" t="s">
        <v>5</v>
      </c>
      <c r="J1021">
        <v>0.11613189741312312</v>
      </c>
      <c r="K1021">
        <v>94.1</v>
      </c>
      <c r="L1021">
        <v>5.5</v>
      </c>
      <c r="M1021">
        <v>52.859942638623338</v>
      </c>
      <c r="N1021">
        <v>0</v>
      </c>
      <c r="O1021">
        <v>18.023990598878001</v>
      </c>
      <c r="P1021">
        <v>1.0041240770714599</v>
      </c>
      <c r="Q1021" t="s">
        <v>88</v>
      </c>
    </row>
    <row r="1022" spans="1:17" ht="16" x14ac:dyDescent="0.2">
      <c r="A1022">
        <v>69</v>
      </c>
      <c r="B1022" t="s">
        <v>90</v>
      </c>
      <c r="C1022" t="s">
        <v>89</v>
      </c>
      <c r="D1022">
        <v>46</v>
      </c>
      <c r="H1022" s="7">
        <v>1</v>
      </c>
      <c r="I1022" t="s">
        <v>5</v>
      </c>
      <c r="J1022">
        <f>5/(100-5)</f>
        <v>5.2631578947368418E-2</v>
      </c>
      <c r="K1022">
        <v>59.2</v>
      </c>
      <c r="L1022">
        <v>3.7</v>
      </c>
      <c r="M1022">
        <v>74.2</v>
      </c>
      <c r="N1022">
        <v>30</v>
      </c>
      <c r="O1022">
        <v>0</v>
      </c>
      <c r="P1022">
        <v>0</v>
      </c>
      <c r="Q1022" t="s">
        <v>91</v>
      </c>
    </row>
    <row r="1023" spans="1:17" ht="16" x14ac:dyDescent="0.2">
      <c r="A1023">
        <v>69</v>
      </c>
      <c r="B1023" t="s">
        <v>90</v>
      </c>
      <c r="C1023" t="s">
        <v>89</v>
      </c>
      <c r="D1023">
        <v>46</v>
      </c>
      <c r="H1023" s="7">
        <v>1</v>
      </c>
      <c r="I1023" t="s">
        <v>5</v>
      </c>
      <c r="J1023">
        <v>5.2631578947368418E-2</v>
      </c>
      <c r="K1023">
        <v>59.2</v>
      </c>
      <c r="L1023">
        <v>3.7</v>
      </c>
      <c r="M1023">
        <v>74.2</v>
      </c>
      <c r="N1023">
        <v>30</v>
      </c>
      <c r="O1023">
        <v>0.231884057971014</v>
      </c>
      <c r="P1023">
        <v>6.3043478260869507E-2</v>
      </c>
      <c r="Q1023" t="s">
        <v>91</v>
      </c>
    </row>
    <row r="1024" spans="1:17" ht="16" x14ac:dyDescent="0.2">
      <c r="A1024">
        <v>69</v>
      </c>
      <c r="B1024" t="s">
        <v>90</v>
      </c>
      <c r="C1024" t="s">
        <v>89</v>
      </c>
      <c r="D1024">
        <v>46</v>
      </c>
      <c r="H1024" s="7">
        <v>1</v>
      </c>
      <c r="I1024" t="s">
        <v>5</v>
      </c>
      <c r="J1024">
        <v>5.2631578947368418E-2</v>
      </c>
      <c r="K1024">
        <v>59.2</v>
      </c>
      <c r="L1024">
        <v>3.7</v>
      </c>
      <c r="M1024">
        <v>74.2</v>
      </c>
      <c r="N1024">
        <v>30</v>
      </c>
      <c r="O1024">
        <v>0.92753623188405698</v>
      </c>
      <c r="P1024">
        <v>0.163938618925831</v>
      </c>
      <c r="Q1024" t="s">
        <v>91</v>
      </c>
    </row>
    <row r="1025" spans="1:17" ht="16" x14ac:dyDescent="0.2">
      <c r="A1025">
        <v>69</v>
      </c>
      <c r="B1025" t="s">
        <v>90</v>
      </c>
      <c r="C1025" t="s">
        <v>89</v>
      </c>
      <c r="D1025">
        <v>46</v>
      </c>
      <c r="H1025" s="7">
        <v>1</v>
      </c>
      <c r="I1025" t="s">
        <v>5</v>
      </c>
      <c r="J1025">
        <v>5.2631578947368418E-2</v>
      </c>
      <c r="K1025">
        <v>59.2</v>
      </c>
      <c r="L1025">
        <v>3.7</v>
      </c>
      <c r="M1025">
        <v>74.2</v>
      </c>
      <c r="N1025">
        <v>30</v>
      </c>
      <c r="O1025">
        <v>4.9623188405797096</v>
      </c>
      <c r="P1025">
        <v>0.381063207891852</v>
      </c>
      <c r="Q1025" t="s">
        <v>91</v>
      </c>
    </row>
    <row r="1026" spans="1:17" ht="16" x14ac:dyDescent="0.2">
      <c r="A1026">
        <v>69</v>
      </c>
      <c r="B1026" t="s">
        <v>90</v>
      </c>
      <c r="C1026" t="s">
        <v>89</v>
      </c>
      <c r="D1026">
        <v>46</v>
      </c>
      <c r="H1026" s="7">
        <v>1</v>
      </c>
      <c r="I1026" t="s">
        <v>5</v>
      </c>
      <c r="J1026">
        <v>5.2631578947368418E-2</v>
      </c>
      <c r="K1026">
        <v>59.2</v>
      </c>
      <c r="L1026">
        <v>3.7</v>
      </c>
      <c r="M1026">
        <v>74.2</v>
      </c>
      <c r="N1026">
        <v>30</v>
      </c>
      <c r="O1026">
        <v>7.0028985507246304</v>
      </c>
      <c r="P1026">
        <v>0.46945926196565502</v>
      </c>
      <c r="Q1026" t="s">
        <v>91</v>
      </c>
    </row>
    <row r="1027" spans="1:17" ht="16" x14ac:dyDescent="0.2">
      <c r="A1027">
        <v>69</v>
      </c>
      <c r="B1027" t="s">
        <v>90</v>
      </c>
      <c r="C1027" t="s">
        <v>89</v>
      </c>
      <c r="D1027">
        <v>46</v>
      </c>
      <c r="H1027" s="7">
        <v>1</v>
      </c>
      <c r="I1027" t="s">
        <v>5</v>
      </c>
      <c r="J1027">
        <v>5.2631578947368418E-2</v>
      </c>
      <c r="K1027">
        <v>59.2</v>
      </c>
      <c r="L1027">
        <v>3.7</v>
      </c>
      <c r="M1027">
        <v>74.2</v>
      </c>
      <c r="N1027">
        <v>30</v>
      </c>
      <c r="O1027">
        <v>11.9652173913043</v>
      </c>
      <c r="P1027">
        <v>1.07741322616002</v>
      </c>
      <c r="Q1027" t="s">
        <v>91</v>
      </c>
    </row>
    <row r="1028" spans="1:17" ht="16" x14ac:dyDescent="0.2">
      <c r="A1028">
        <v>69</v>
      </c>
      <c r="B1028" t="s">
        <v>90</v>
      </c>
      <c r="C1028" t="s">
        <v>89</v>
      </c>
      <c r="D1028">
        <v>46</v>
      </c>
      <c r="H1028" s="7">
        <v>1</v>
      </c>
      <c r="I1028" t="s">
        <v>5</v>
      </c>
      <c r="J1028">
        <v>5.2631578947368418E-2</v>
      </c>
      <c r="K1028">
        <v>59.2</v>
      </c>
      <c r="L1028">
        <v>3.7</v>
      </c>
      <c r="M1028">
        <v>74.2</v>
      </c>
      <c r="N1028">
        <v>30</v>
      </c>
      <c r="O1028">
        <v>20.0347826086956</v>
      </c>
      <c r="P1028">
        <v>1.0604018998903899</v>
      </c>
      <c r="Q1028" t="s">
        <v>91</v>
      </c>
    </row>
    <row r="1029" spans="1:17" ht="16" x14ac:dyDescent="0.2">
      <c r="A1029">
        <v>70</v>
      </c>
      <c r="B1029" t="s">
        <v>90</v>
      </c>
      <c r="C1029" t="s">
        <v>89</v>
      </c>
      <c r="D1029">
        <v>46</v>
      </c>
      <c r="H1029" s="7">
        <v>1</v>
      </c>
      <c r="I1029" t="s">
        <v>5</v>
      </c>
      <c r="J1029">
        <f>10/(100-10)</f>
        <v>0.1111111111111111</v>
      </c>
      <c r="K1029">
        <v>54</v>
      </c>
      <c r="L1029">
        <v>8.6</v>
      </c>
      <c r="M1029">
        <v>85.7</v>
      </c>
      <c r="N1029">
        <v>30</v>
      </c>
      <c r="O1029">
        <v>0</v>
      </c>
      <c r="P1029">
        <v>0</v>
      </c>
      <c r="Q1029" t="s">
        <v>91</v>
      </c>
    </row>
    <row r="1030" spans="1:17" ht="16" x14ac:dyDescent="0.2">
      <c r="A1030">
        <v>70</v>
      </c>
      <c r="B1030" t="s">
        <v>90</v>
      </c>
      <c r="C1030" t="s">
        <v>89</v>
      </c>
      <c r="D1030">
        <v>46</v>
      </c>
      <c r="H1030" s="7">
        <v>1</v>
      </c>
      <c r="I1030" t="s">
        <v>5</v>
      </c>
      <c r="J1030">
        <v>0.1111111111111111</v>
      </c>
      <c r="K1030">
        <v>54</v>
      </c>
      <c r="L1030">
        <v>8.6</v>
      </c>
      <c r="M1030">
        <v>85.7</v>
      </c>
      <c r="N1030">
        <v>30</v>
      </c>
      <c r="O1030">
        <v>0.13617021276595601</v>
      </c>
      <c r="P1030">
        <v>7.5151515151515094E-2</v>
      </c>
      <c r="Q1030" t="s">
        <v>91</v>
      </c>
    </row>
    <row r="1031" spans="1:17" ht="16" x14ac:dyDescent="0.2">
      <c r="A1031">
        <v>70</v>
      </c>
      <c r="B1031" t="s">
        <v>90</v>
      </c>
      <c r="C1031" t="s">
        <v>89</v>
      </c>
      <c r="D1031">
        <v>46</v>
      </c>
      <c r="H1031" s="7">
        <v>1</v>
      </c>
      <c r="I1031" t="s">
        <v>5</v>
      </c>
      <c r="J1031">
        <v>0.1111111111111111</v>
      </c>
      <c r="K1031">
        <v>54</v>
      </c>
      <c r="L1031">
        <v>8.6</v>
      </c>
      <c r="M1031">
        <v>85.7</v>
      </c>
      <c r="N1031">
        <v>30</v>
      </c>
      <c r="O1031">
        <v>0.99858156028368705</v>
      </c>
      <c r="P1031">
        <v>0.12606060606060601</v>
      </c>
      <c r="Q1031" t="s">
        <v>91</v>
      </c>
    </row>
    <row r="1032" spans="1:17" ht="16" x14ac:dyDescent="0.2">
      <c r="A1032">
        <v>70</v>
      </c>
      <c r="B1032" t="s">
        <v>90</v>
      </c>
      <c r="C1032" t="s">
        <v>89</v>
      </c>
      <c r="D1032">
        <v>46</v>
      </c>
      <c r="H1032" s="7">
        <v>1</v>
      </c>
      <c r="I1032" t="s">
        <v>5</v>
      </c>
      <c r="J1032">
        <v>0.1111111111111111</v>
      </c>
      <c r="K1032">
        <v>54</v>
      </c>
      <c r="L1032">
        <v>8.6</v>
      </c>
      <c r="M1032">
        <v>85.7</v>
      </c>
      <c r="N1032">
        <v>30</v>
      </c>
      <c r="O1032">
        <v>4.99290780141843</v>
      </c>
      <c r="P1032">
        <v>0.36363636363636298</v>
      </c>
      <c r="Q1032" t="s">
        <v>91</v>
      </c>
    </row>
    <row r="1033" spans="1:17" ht="16" x14ac:dyDescent="0.2">
      <c r="A1033">
        <v>70</v>
      </c>
      <c r="B1033" t="s">
        <v>90</v>
      </c>
      <c r="C1033" t="s">
        <v>89</v>
      </c>
      <c r="D1033">
        <v>46</v>
      </c>
      <c r="H1033" s="7">
        <v>1</v>
      </c>
      <c r="I1033" t="s">
        <v>5</v>
      </c>
      <c r="J1033">
        <v>0.1111111111111111</v>
      </c>
      <c r="K1033">
        <v>54</v>
      </c>
      <c r="L1033">
        <v>8.6</v>
      </c>
      <c r="M1033">
        <v>85.7</v>
      </c>
      <c r="N1033">
        <v>30</v>
      </c>
      <c r="O1033">
        <v>7.0354609929078</v>
      </c>
      <c r="P1033">
        <v>0.54545454545454497</v>
      </c>
      <c r="Q1033" t="s">
        <v>91</v>
      </c>
    </row>
    <row r="1034" spans="1:17" ht="16" x14ac:dyDescent="0.2">
      <c r="A1034">
        <v>70</v>
      </c>
      <c r="B1034" t="s">
        <v>90</v>
      </c>
      <c r="C1034" t="s">
        <v>89</v>
      </c>
      <c r="D1034">
        <v>46</v>
      </c>
      <c r="H1034" s="7">
        <v>1</v>
      </c>
      <c r="I1034" t="s">
        <v>5</v>
      </c>
      <c r="J1034">
        <v>0.1111111111111111</v>
      </c>
      <c r="K1034">
        <v>54</v>
      </c>
      <c r="L1034">
        <v>8.6</v>
      </c>
      <c r="M1034">
        <v>85.7</v>
      </c>
      <c r="N1034">
        <v>30</v>
      </c>
      <c r="O1034">
        <v>11.9375886524822</v>
      </c>
      <c r="P1034">
        <v>0.91151515151515095</v>
      </c>
      <c r="Q1034" t="s">
        <v>91</v>
      </c>
    </row>
    <row r="1035" spans="1:17" ht="16" x14ac:dyDescent="0.2">
      <c r="A1035">
        <v>70</v>
      </c>
      <c r="B1035" t="s">
        <v>90</v>
      </c>
      <c r="C1035" t="s">
        <v>89</v>
      </c>
      <c r="D1035">
        <v>46</v>
      </c>
      <c r="H1035" s="7">
        <v>1</v>
      </c>
      <c r="I1035" t="s">
        <v>5</v>
      </c>
      <c r="J1035">
        <v>0.1111111111111111</v>
      </c>
      <c r="K1035">
        <v>54</v>
      </c>
      <c r="L1035">
        <v>8.6</v>
      </c>
      <c r="M1035">
        <v>85.7</v>
      </c>
      <c r="N1035">
        <v>30</v>
      </c>
      <c r="O1035">
        <v>14.9787234042553</v>
      </c>
      <c r="P1035">
        <v>1.0690909090909</v>
      </c>
      <c r="Q1035" t="s">
        <v>91</v>
      </c>
    </row>
    <row r="1036" spans="1:17" ht="16" x14ac:dyDescent="0.2">
      <c r="A1036">
        <v>71</v>
      </c>
      <c r="B1036" t="s">
        <v>90</v>
      </c>
      <c r="C1036" t="s">
        <v>89</v>
      </c>
      <c r="D1036">
        <v>46</v>
      </c>
      <c r="H1036" s="7">
        <v>1</v>
      </c>
      <c r="I1036" t="s">
        <v>5</v>
      </c>
      <c r="J1036">
        <f>20/(100-20)</f>
        <v>0.25</v>
      </c>
      <c r="K1036">
        <v>288.7</v>
      </c>
      <c r="L1036">
        <v>19.600000000000001</v>
      </c>
      <c r="M1036">
        <v>98.2</v>
      </c>
      <c r="N1036">
        <v>30</v>
      </c>
      <c r="O1036">
        <v>0</v>
      </c>
      <c r="P1036">
        <v>0</v>
      </c>
      <c r="Q1036" t="s">
        <v>91</v>
      </c>
    </row>
    <row r="1037" spans="1:17" ht="16" x14ac:dyDescent="0.2">
      <c r="A1037">
        <v>71</v>
      </c>
      <c r="B1037" t="s">
        <v>90</v>
      </c>
      <c r="C1037" t="s">
        <v>89</v>
      </c>
      <c r="D1037">
        <v>46</v>
      </c>
      <c r="H1037" s="7">
        <v>1</v>
      </c>
      <c r="I1037" t="s">
        <v>5</v>
      </c>
      <c r="J1037">
        <v>0.25</v>
      </c>
      <c r="K1037">
        <v>288.7</v>
      </c>
      <c r="L1037">
        <v>19.600000000000001</v>
      </c>
      <c r="M1037">
        <v>98.2</v>
      </c>
      <c r="N1037">
        <v>30</v>
      </c>
      <c r="O1037">
        <v>0.98314790362012805</v>
      </c>
      <c r="P1037">
        <v>4.03587443946185E-2</v>
      </c>
      <c r="Q1037" t="s">
        <v>91</v>
      </c>
    </row>
    <row r="1038" spans="1:17" ht="16" x14ac:dyDescent="0.2">
      <c r="A1038">
        <v>71</v>
      </c>
      <c r="B1038" t="s">
        <v>90</v>
      </c>
      <c r="C1038" t="s">
        <v>89</v>
      </c>
      <c r="D1038">
        <v>46</v>
      </c>
      <c r="H1038" s="7">
        <v>1</v>
      </c>
      <c r="I1038" t="s">
        <v>5</v>
      </c>
      <c r="J1038">
        <v>0.25</v>
      </c>
      <c r="K1038">
        <v>288.7</v>
      </c>
      <c r="L1038">
        <v>19.600000000000001</v>
      </c>
      <c r="M1038">
        <v>98.2</v>
      </c>
      <c r="N1038">
        <v>30</v>
      </c>
      <c r="O1038">
        <v>4.9987841388957799</v>
      </c>
      <c r="P1038">
        <v>9.1479820627802397E-2</v>
      </c>
      <c r="Q1038" t="s">
        <v>91</v>
      </c>
    </row>
    <row r="1039" spans="1:17" ht="16" x14ac:dyDescent="0.2">
      <c r="A1039">
        <v>71</v>
      </c>
      <c r="B1039" t="s">
        <v>90</v>
      </c>
      <c r="C1039" t="s">
        <v>89</v>
      </c>
      <c r="D1039">
        <v>46</v>
      </c>
      <c r="H1039" s="7">
        <v>1</v>
      </c>
      <c r="I1039" t="s">
        <v>5</v>
      </c>
      <c r="J1039">
        <v>0.25</v>
      </c>
      <c r="K1039">
        <v>288.7</v>
      </c>
      <c r="L1039">
        <v>19.600000000000001</v>
      </c>
      <c r="M1039">
        <v>98.2</v>
      </c>
      <c r="N1039">
        <v>30</v>
      </c>
      <c r="O1039">
        <v>6.9602687968204497</v>
      </c>
      <c r="P1039">
        <v>0.12107623318385601</v>
      </c>
      <c r="Q1039" t="s">
        <v>91</v>
      </c>
    </row>
    <row r="1040" spans="1:17" ht="16" x14ac:dyDescent="0.2">
      <c r="A1040">
        <v>71</v>
      </c>
      <c r="B1040" t="s">
        <v>90</v>
      </c>
      <c r="C1040" t="s">
        <v>89</v>
      </c>
      <c r="D1040">
        <v>46</v>
      </c>
      <c r="H1040" s="7">
        <v>1</v>
      </c>
      <c r="I1040" t="s">
        <v>5</v>
      </c>
      <c r="J1040">
        <v>0.25</v>
      </c>
      <c r="K1040">
        <v>288.7</v>
      </c>
      <c r="L1040">
        <v>19.600000000000001</v>
      </c>
      <c r="M1040">
        <v>98.2</v>
      </c>
      <c r="N1040">
        <v>30</v>
      </c>
      <c r="O1040">
        <v>11.963864085031799</v>
      </c>
      <c r="P1040">
        <v>0.27982062780269001</v>
      </c>
      <c r="Q1040" t="s">
        <v>91</v>
      </c>
    </row>
    <row r="1041" spans="1:17" ht="16" x14ac:dyDescent="0.2">
      <c r="A1041">
        <v>71</v>
      </c>
      <c r="B1041" t="s">
        <v>90</v>
      </c>
      <c r="C1041" t="s">
        <v>89</v>
      </c>
      <c r="D1041">
        <v>46</v>
      </c>
      <c r="H1041" s="7">
        <v>1</v>
      </c>
      <c r="I1041" t="s">
        <v>5</v>
      </c>
      <c r="J1041">
        <v>0.25</v>
      </c>
      <c r="K1041">
        <v>288.7</v>
      </c>
      <c r="L1041">
        <v>19.600000000000001</v>
      </c>
      <c r="M1041">
        <v>98.2</v>
      </c>
      <c r="N1041">
        <v>30</v>
      </c>
      <c r="O1041">
        <v>15.007857338963699</v>
      </c>
      <c r="P1041">
        <v>0.433183856502241</v>
      </c>
      <c r="Q1041" t="s">
        <v>91</v>
      </c>
    </row>
    <row r="1042" spans="1:17" ht="16" x14ac:dyDescent="0.2">
      <c r="A1042">
        <v>71</v>
      </c>
      <c r="B1042" t="s">
        <v>90</v>
      </c>
      <c r="C1042" t="s">
        <v>89</v>
      </c>
      <c r="D1042">
        <v>46</v>
      </c>
      <c r="H1042" s="7">
        <v>1</v>
      </c>
      <c r="I1042" t="s">
        <v>5</v>
      </c>
      <c r="J1042">
        <v>0.25</v>
      </c>
      <c r="K1042">
        <v>288.7</v>
      </c>
      <c r="L1042">
        <v>19.600000000000001</v>
      </c>
      <c r="M1042">
        <v>98.2</v>
      </c>
      <c r="N1042">
        <v>30</v>
      </c>
      <c r="O1042">
        <v>20.023166729856499</v>
      </c>
      <c r="P1042">
        <v>0.74260089686098596</v>
      </c>
      <c r="Q1042" t="s">
        <v>91</v>
      </c>
    </row>
    <row r="1043" spans="1:17" ht="16" x14ac:dyDescent="0.2">
      <c r="A1043">
        <v>71</v>
      </c>
      <c r="B1043" t="s">
        <v>90</v>
      </c>
      <c r="C1043" t="s">
        <v>89</v>
      </c>
      <c r="D1043">
        <v>46</v>
      </c>
      <c r="H1043" s="7">
        <v>1</v>
      </c>
      <c r="I1043" t="s">
        <v>5</v>
      </c>
      <c r="J1043">
        <v>0.25</v>
      </c>
      <c r="K1043">
        <v>288.7</v>
      </c>
      <c r="L1043">
        <v>19.600000000000001</v>
      </c>
      <c r="M1043">
        <v>98.2</v>
      </c>
      <c r="N1043">
        <v>30</v>
      </c>
      <c r="O1043">
        <v>24.9773954424819</v>
      </c>
      <c r="P1043">
        <v>0.86636771300448401</v>
      </c>
      <c r="Q1043" t="s">
        <v>91</v>
      </c>
    </row>
    <row r="1044" spans="1:17" ht="16" x14ac:dyDescent="0.2">
      <c r="A1044">
        <v>71</v>
      </c>
      <c r="B1044" t="s">
        <v>90</v>
      </c>
      <c r="C1044" t="s">
        <v>89</v>
      </c>
      <c r="D1044">
        <v>46</v>
      </c>
      <c r="H1044" s="7">
        <v>1</v>
      </c>
      <c r="I1044" t="s">
        <v>5</v>
      </c>
      <c r="J1044">
        <v>0.25</v>
      </c>
      <c r="K1044">
        <v>288.7</v>
      </c>
      <c r="L1044">
        <v>19.600000000000001</v>
      </c>
      <c r="M1044">
        <v>98.2</v>
      </c>
      <c r="N1044">
        <v>30</v>
      </c>
      <c r="O1044">
        <v>30.014877956307402</v>
      </c>
      <c r="P1044">
        <v>0.86098654708520095</v>
      </c>
      <c r="Q1044" t="s">
        <v>91</v>
      </c>
    </row>
    <row r="1045" spans="1:17" ht="16" x14ac:dyDescent="0.2">
      <c r="A1045">
        <v>72</v>
      </c>
      <c r="B1045" t="s">
        <v>90</v>
      </c>
      <c r="C1045" t="s">
        <v>89</v>
      </c>
      <c r="D1045">
        <v>46</v>
      </c>
      <c r="H1045" s="7">
        <v>1</v>
      </c>
      <c r="I1045" t="s">
        <v>5</v>
      </c>
      <c r="J1045">
        <f t="shared" ref="J1045:J1066" si="13">5/(100-5)</f>
        <v>5.2631578947368418E-2</v>
      </c>
      <c r="K1045">
        <v>59.9</v>
      </c>
      <c r="L1045">
        <v>4.2</v>
      </c>
      <c r="M1045">
        <v>84.1</v>
      </c>
      <c r="N1045">
        <v>30</v>
      </c>
      <c r="O1045">
        <v>0</v>
      </c>
      <c r="P1045">
        <v>0</v>
      </c>
      <c r="Q1045" t="s">
        <v>91</v>
      </c>
    </row>
    <row r="1046" spans="1:17" ht="16" x14ac:dyDescent="0.2">
      <c r="A1046">
        <v>72</v>
      </c>
      <c r="B1046" t="s">
        <v>90</v>
      </c>
      <c r="C1046" t="s">
        <v>89</v>
      </c>
      <c r="D1046">
        <v>46</v>
      </c>
      <c r="H1046" s="7">
        <v>1</v>
      </c>
      <c r="I1046" t="s">
        <v>5</v>
      </c>
      <c r="J1046">
        <v>5.2631578947368418E-2</v>
      </c>
      <c r="K1046">
        <v>59.9</v>
      </c>
      <c r="L1046">
        <v>4.2</v>
      </c>
      <c r="M1046">
        <v>84.1</v>
      </c>
      <c r="N1046">
        <v>30</v>
      </c>
      <c r="O1046">
        <v>0.88115942028985506</v>
      </c>
      <c r="P1046">
        <v>8.5783704786262099E-2</v>
      </c>
      <c r="Q1046" t="s">
        <v>91</v>
      </c>
    </row>
    <row r="1047" spans="1:17" ht="16" x14ac:dyDescent="0.2">
      <c r="A1047">
        <v>72</v>
      </c>
      <c r="B1047" t="s">
        <v>90</v>
      </c>
      <c r="C1047" t="s">
        <v>89</v>
      </c>
      <c r="D1047">
        <v>46</v>
      </c>
      <c r="H1047" s="7">
        <v>1</v>
      </c>
      <c r="I1047" t="s">
        <v>5</v>
      </c>
      <c r="J1047">
        <v>5.2631578947368418E-2</v>
      </c>
      <c r="K1047">
        <v>59.9</v>
      </c>
      <c r="L1047">
        <v>4.2</v>
      </c>
      <c r="M1047">
        <v>84.1</v>
      </c>
      <c r="N1047">
        <v>30</v>
      </c>
      <c r="O1047">
        <v>4.8695652173913002</v>
      </c>
      <c r="P1047">
        <v>0.164249177932042</v>
      </c>
      <c r="Q1047" t="s">
        <v>91</v>
      </c>
    </row>
    <row r="1048" spans="1:17" ht="16" x14ac:dyDescent="0.2">
      <c r="A1048">
        <v>72</v>
      </c>
      <c r="B1048" t="s">
        <v>90</v>
      </c>
      <c r="C1048" t="s">
        <v>89</v>
      </c>
      <c r="D1048">
        <v>46</v>
      </c>
      <c r="H1048" s="7">
        <v>1</v>
      </c>
      <c r="I1048" t="s">
        <v>5</v>
      </c>
      <c r="J1048">
        <v>5.2631578947368418E-2</v>
      </c>
      <c r="K1048">
        <v>59.9</v>
      </c>
      <c r="L1048">
        <v>4.2</v>
      </c>
      <c r="M1048">
        <v>84.1</v>
      </c>
      <c r="N1048">
        <v>30</v>
      </c>
      <c r="O1048">
        <v>6.9565217391304301</v>
      </c>
      <c r="P1048">
        <v>0.232480818414322</v>
      </c>
      <c r="Q1048" t="s">
        <v>91</v>
      </c>
    </row>
    <row r="1049" spans="1:17" ht="16" x14ac:dyDescent="0.2">
      <c r="A1049">
        <v>72</v>
      </c>
      <c r="B1049" t="s">
        <v>90</v>
      </c>
      <c r="C1049" t="s">
        <v>89</v>
      </c>
      <c r="D1049">
        <v>46</v>
      </c>
      <c r="H1049" s="7">
        <v>1</v>
      </c>
      <c r="I1049" t="s">
        <v>5</v>
      </c>
      <c r="J1049">
        <v>5.2631578947368418E-2</v>
      </c>
      <c r="K1049">
        <v>59.9</v>
      </c>
      <c r="L1049">
        <v>4.2</v>
      </c>
      <c r="M1049">
        <v>84.1</v>
      </c>
      <c r="N1049">
        <v>30</v>
      </c>
      <c r="O1049">
        <v>11.9652173913043</v>
      </c>
      <c r="P1049">
        <v>0.35136280599196101</v>
      </c>
      <c r="Q1049" t="s">
        <v>91</v>
      </c>
    </row>
    <row r="1050" spans="1:17" ht="16" x14ac:dyDescent="0.2">
      <c r="A1050">
        <v>72</v>
      </c>
      <c r="B1050" t="s">
        <v>90</v>
      </c>
      <c r="C1050" t="s">
        <v>89</v>
      </c>
      <c r="D1050">
        <v>46</v>
      </c>
      <c r="H1050" s="7">
        <v>1</v>
      </c>
      <c r="I1050" t="s">
        <v>5</v>
      </c>
      <c r="J1050">
        <v>5.2631578947368418E-2</v>
      </c>
      <c r="K1050">
        <v>59.9</v>
      </c>
      <c r="L1050">
        <v>4.2</v>
      </c>
      <c r="M1050">
        <v>84.1</v>
      </c>
      <c r="N1050">
        <v>30</v>
      </c>
      <c r="O1050">
        <v>15.0260869565217</v>
      </c>
      <c r="P1050">
        <v>0.34908293752283398</v>
      </c>
      <c r="Q1050" t="s">
        <v>91</v>
      </c>
    </row>
    <row r="1051" spans="1:17" ht="16" x14ac:dyDescent="0.2">
      <c r="A1051">
        <v>72</v>
      </c>
      <c r="B1051" t="s">
        <v>90</v>
      </c>
      <c r="C1051" t="s">
        <v>89</v>
      </c>
      <c r="D1051">
        <v>46</v>
      </c>
      <c r="H1051" s="7">
        <v>1</v>
      </c>
      <c r="I1051" t="s">
        <v>5</v>
      </c>
      <c r="J1051">
        <v>5.2631578947368418E-2</v>
      </c>
      <c r="K1051">
        <v>59.9</v>
      </c>
      <c r="L1051">
        <v>4.2</v>
      </c>
      <c r="M1051">
        <v>84.1</v>
      </c>
      <c r="N1051">
        <v>30</v>
      </c>
      <c r="O1051">
        <v>20.0347826086956</v>
      </c>
      <c r="P1051">
        <v>0.46796492510047399</v>
      </c>
      <c r="Q1051" t="s">
        <v>91</v>
      </c>
    </row>
    <row r="1052" spans="1:17" ht="16" x14ac:dyDescent="0.2">
      <c r="A1052">
        <v>72</v>
      </c>
      <c r="B1052" t="s">
        <v>90</v>
      </c>
      <c r="C1052" t="s">
        <v>89</v>
      </c>
      <c r="D1052">
        <v>46</v>
      </c>
      <c r="H1052" s="7">
        <v>1</v>
      </c>
      <c r="I1052" t="s">
        <v>5</v>
      </c>
      <c r="J1052">
        <v>5.2631578947368418E-2</v>
      </c>
      <c r="K1052">
        <v>59.9</v>
      </c>
      <c r="L1052">
        <v>4.2</v>
      </c>
      <c r="M1052">
        <v>84.1</v>
      </c>
      <c r="N1052">
        <v>30</v>
      </c>
      <c r="O1052">
        <v>25.043478260869499</v>
      </c>
      <c r="P1052">
        <v>0.63222506393861799</v>
      </c>
      <c r="Q1052" t="s">
        <v>91</v>
      </c>
    </row>
    <row r="1053" spans="1:17" ht="16" x14ac:dyDescent="0.2">
      <c r="A1053">
        <v>72</v>
      </c>
      <c r="B1053" t="s">
        <v>90</v>
      </c>
      <c r="C1053" t="s">
        <v>89</v>
      </c>
      <c r="D1053">
        <v>46</v>
      </c>
      <c r="H1053" s="7">
        <v>1</v>
      </c>
      <c r="I1053" t="s">
        <v>5</v>
      </c>
      <c r="J1053">
        <v>5.2631578947368418E-2</v>
      </c>
      <c r="K1053">
        <v>59.9</v>
      </c>
      <c r="L1053">
        <v>4.2</v>
      </c>
      <c r="M1053">
        <v>84.1</v>
      </c>
      <c r="N1053">
        <v>30</v>
      </c>
      <c r="O1053">
        <v>29.959420289855</v>
      </c>
      <c r="P1053">
        <v>0.86202411399342305</v>
      </c>
      <c r="Q1053" t="s">
        <v>91</v>
      </c>
    </row>
    <row r="1054" spans="1:17" ht="16" x14ac:dyDescent="0.2">
      <c r="A1054">
        <v>73</v>
      </c>
      <c r="B1054" t="s">
        <v>90</v>
      </c>
      <c r="C1054" t="s">
        <v>89</v>
      </c>
      <c r="D1054">
        <v>46</v>
      </c>
      <c r="H1054" s="7">
        <v>1</v>
      </c>
      <c r="I1054" t="s">
        <v>5</v>
      </c>
      <c r="J1054">
        <f t="shared" ref="J1054:J1075" si="14">10/(100-10)</f>
        <v>0.1111111111111111</v>
      </c>
      <c r="K1054">
        <v>54.5</v>
      </c>
      <c r="L1054">
        <v>4.5999999999999996</v>
      </c>
      <c r="M1054">
        <v>46.2</v>
      </c>
      <c r="N1054">
        <v>30</v>
      </c>
      <c r="O1054">
        <v>0</v>
      </c>
      <c r="P1054">
        <v>0</v>
      </c>
      <c r="Q1054" t="s">
        <v>91</v>
      </c>
    </row>
    <row r="1055" spans="1:17" ht="16" x14ac:dyDescent="0.2">
      <c r="A1055">
        <v>73</v>
      </c>
      <c r="B1055" t="s">
        <v>90</v>
      </c>
      <c r="C1055" t="s">
        <v>89</v>
      </c>
      <c r="D1055">
        <v>46</v>
      </c>
      <c r="H1055" s="7">
        <v>1</v>
      </c>
      <c r="I1055" t="s">
        <v>5</v>
      </c>
      <c r="J1055">
        <v>0.1111111111111111</v>
      </c>
      <c r="K1055">
        <v>54.5</v>
      </c>
      <c r="L1055">
        <v>4.5999999999999996</v>
      </c>
      <c r="M1055">
        <v>46.2</v>
      </c>
      <c r="N1055">
        <v>30</v>
      </c>
      <c r="O1055">
        <v>0.27234042553191401</v>
      </c>
      <c r="P1055">
        <v>7.0303030303030298E-2</v>
      </c>
      <c r="Q1055" t="s">
        <v>91</v>
      </c>
    </row>
    <row r="1056" spans="1:17" ht="16" x14ac:dyDescent="0.2">
      <c r="A1056">
        <v>73</v>
      </c>
      <c r="B1056" t="s">
        <v>90</v>
      </c>
      <c r="C1056" t="s">
        <v>89</v>
      </c>
      <c r="D1056">
        <v>46</v>
      </c>
      <c r="H1056" s="7">
        <v>1</v>
      </c>
      <c r="I1056" t="s">
        <v>5</v>
      </c>
      <c r="J1056">
        <v>0.1111111111111111</v>
      </c>
      <c r="K1056">
        <v>54.5</v>
      </c>
      <c r="L1056">
        <v>4.5999999999999996</v>
      </c>
      <c r="M1056">
        <v>46.2</v>
      </c>
      <c r="N1056">
        <v>30</v>
      </c>
      <c r="O1056">
        <v>0.95319148936170095</v>
      </c>
      <c r="P1056">
        <v>0.12606060606060601</v>
      </c>
      <c r="Q1056" t="s">
        <v>91</v>
      </c>
    </row>
    <row r="1057" spans="1:17" ht="16" x14ac:dyDescent="0.2">
      <c r="A1057">
        <v>73</v>
      </c>
      <c r="B1057" t="s">
        <v>90</v>
      </c>
      <c r="C1057" t="s">
        <v>89</v>
      </c>
      <c r="D1057">
        <v>46</v>
      </c>
      <c r="H1057" s="7">
        <v>1</v>
      </c>
      <c r="I1057" t="s">
        <v>5</v>
      </c>
      <c r="J1057">
        <v>0.1111111111111111</v>
      </c>
      <c r="K1057">
        <v>54.5</v>
      </c>
      <c r="L1057">
        <v>4.5999999999999996</v>
      </c>
      <c r="M1057">
        <v>46.2</v>
      </c>
      <c r="N1057">
        <v>30</v>
      </c>
      <c r="O1057">
        <v>6.9900709219858097</v>
      </c>
      <c r="P1057">
        <v>0.43151515151515102</v>
      </c>
      <c r="Q1057" t="s">
        <v>91</v>
      </c>
    </row>
    <row r="1058" spans="1:17" ht="16" x14ac:dyDescent="0.2">
      <c r="A1058">
        <v>73</v>
      </c>
      <c r="B1058" t="s">
        <v>90</v>
      </c>
      <c r="C1058" t="s">
        <v>89</v>
      </c>
      <c r="D1058">
        <v>46</v>
      </c>
      <c r="H1058" s="7">
        <v>1</v>
      </c>
      <c r="I1058" t="s">
        <v>5</v>
      </c>
      <c r="J1058">
        <v>0.1111111111111111</v>
      </c>
      <c r="K1058">
        <v>54.5</v>
      </c>
      <c r="L1058">
        <v>4.5999999999999996</v>
      </c>
      <c r="M1058">
        <v>46.2</v>
      </c>
      <c r="N1058">
        <v>30</v>
      </c>
      <c r="O1058">
        <v>11.9829787234042</v>
      </c>
      <c r="P1058">
        <v>0.60606060606060597</v>
      </c>
      <c r="Q1058" t="s">
        <v>91</v>
      </c>
    </row>
    <row r="1059" spans="1:17" ht="16" x14ac:dyDescent="0.2">
      <c r="A1059">
        <v>73</v>
      </c>
      <c r="B1059" t="s">
        <v>90</v>
      </c>
      <c r="C1059" t="s">
        <v>89</v>
      </c>
      <c r="D1059">
        <v>46</v>
      </c>
      <c r="H1059" s="7">
        <v>1</v>
      </c>
      <c r="I1059" t="s">
        <v>5</v>
      </c>
      <c r="J1059">
        <v>0.1111111111111111</v>
      </c>
      <c r="K1059">
        <v>54.5</v>
      </c>
      <c r="L1059">
        <v>4.5999999999999996</v>
      </c>
      <c r="M1059">
        <v>46.2</v>
      </c>
      <c r="N1059">
        <v>30</v>
      </c>
      <c r="O1059">
        <v>19.971631205673699</v>
      </c>
      <c r="P1059">
        <v>1.07393939393939</v>
      </c>
      <c r="Q1059" t="s">
        <v>91</v>
      </c>
    </row>
    <row r="1060" spans="1:17" ht="16" x14ac:dyDescent="0.2">
      <c r="A1060">
        <v>74</v>
      </c>
      <c r="B1060" t="s">
        <v>90</v>
      </c>
      <c r="C1060" t="s">
        <v>89</v>
      </c>
      <c r="D1060">
        <v>46</v>
      </c>
      <c r="H1060" s="7">
        <v>1</v>
      </c>
      <c r="I1060" t="s">
        <v>5</v>
      </c>
      <c r="J1060">
        <f t="shared" ref="J1060" si="15">20/(100-20)</f>
        <v>0.25</v>
      </c>
      <c r="K1060">
        <v>108.9</v>
      </c>
      <c r="L1060">
        <v>12.4</v>
      </c>
      <c r="M1060">
        <v>61.5</v>
      </c>
      <c r="N1060">
        <v>30</v>
      </c>
      <c r="O1060">
        <v>0</v>
      </c>
      <c r="P1060">
        <v>0</v>
      </c>
      <c r="Q1060" t="s">
        <v>91</v>
      </c>
    </row>
    <row r="1061" spans="1:17" ht="16" x14ac:dyDescent="0.2">
      <c r="A1061">
        <v>74</v>
      </c>
      <c r="B1061" t="s">
        <v>90</v>
      </c>
      <c r="C1061" t="s">
        <v>89</v>
      </c>
      <c r="D1061">
        <v>46</v>
      </c>
      <c r="H1061" s="7">
        <v>1</v>
      </c>
      <c r="I1061" t="s">
        <v>5</v>
      </c>
      <c r="J1061">
        <v>0.25</v>
      </c>
      <c r="K1061">
        <v>108.9</v>
      </c>
      <c r="L1061">
        <v>12.4</v>
      </c>
      <c r="M1061">
        <v>61.5</v>
      </c>
      <c r="N1061">
        <v>30</v>
      </c>
      <c r="O1061">
        <v>0.19495613748382101</v>
      </c>
      <c r="P1061">
        <v>0.102242152466367</v>
      </c>
      <c r="Q1061" t="s">
        <v>91</v>
      </c>
    </row>
    <row r="1062" spans="1:17" ht="16" x14ac:dyDescent="0.2">
      <c r="A1062">
        <v>74</v>
      </c>
      <c r="B1062" t="s">
        <v>90</v>
      </c>
      <c r="C1062" t="s">
        <v>89</v>
      </c>
      <c r="D1062">
        <v>46</v>
      </c>
      <c r="H1062" s="7">
        <v>1</v>
      </c>
      <c r="I1062" t="s">
        <v>5</v>
      </c>
      <c r="J1062">
        <v>0.25</v>
      </c>
      <c r="K1062">
        <v>108.9</v>
      </c>
      <c r="L1062">
        <v>12.4</v>
      </c>
      <c r="M1062">
        <v>61.5</v>
      </c>
      <c r="N1062">
        <v>30</v>
      </c>
      <c r="O1062">
        <v>0.99883643399704503</v>
      </c>
      <c r="P1062">
        <v>0.24215246636771201</v>
      </c>
      <c r="Q1062" t="s">
        <v>91</v>
      </c>
    </row>
    <row r="1063" spans="1:17" ht="16" x14ac:dyDescent="0.2">
      <c r="A1063">
        <v>74</v>
      </c>
      <c r="B1063" t="s">
        <v>90</v>
      </c>
      <c r="C1063" t="s">
        <v>89</v>
      </c>
      <c r="D1063">
        <v>46</v>
      </c>
      <c r="H1063" s="7">
        <v>1</v>
      </c>
      <c r="I1063" t="s">
        <v>5</v>
      </c>
      <c r="J1063">
        <v>0.25</v>
      </c>
      <c r="K1063">
        <v>108.9</v>
      </c>
      <c r="L1063">
        <v>12.4</v>
      </c>
      <c r="M1063">
        <v>61.5</v>
      </c>
      <c r="N1063">
        <v>30</v>
      </c>
      <c r="O1063">
        <v>5.0052687314515802</v>
      </c>
      <c r="P1063">
        <v>0.77488789237668099</v>
      </c>
      <c r="Q1063" t="s">
        <v>91</v>
      </c>
    </row>
    <row r="1064" spans="1:17" ht="16" x14ac:dyDescent="0.2">
      <c r="A1064">
        <v>74</v>
      </c>
      <c r="B1064" t="s">
        <v>90</v>
      </c>
      <c r="C1064" t="s">
        <v>89</v>
      </c>
      <c r="D1064">
        <v>46</v>
      </c>
      <c r="H1064" s="7">
        <v>1</v>
      </c>
      <c r="I1064" t="s">
        <v>5</v>
      </c>
      <c r="J1064">
        <v>0.25</v>
      </c>
      <c r="K1064">
        <v>108.9</v>
      </c>
      <c r="L1064">
        <v>12.4</v>
      </c>
      <c r="M1064">
        <v>61.5</v>
      </c>
      <c r="N1064">
        <v>30</v>
      </c>
      <c r="O1064">
        <v>7.1257304971956703</v>
      </c>
      <c r="P1064">
        <v>1.0493273542600801</v>
      </c>
      <c r="Q1064" t="s">
        <v>91</v>
      </c>
    </row>
    <row r="1065" spans="1:17" ht="16" x14ac:dyDescent="0.2">
      <c r="A1065">
        <v>74</v>
      </c>
      <c r="B1065" t="s">
        <v>90</v>
      </c>
      <c r="C1065" t="s">
        <v>89</v>
      </c>
      <c r="D1065">
        <v>46</v>
      </c>
      <c r="H1065" s="7">
        <v>1</v>
      </c>
      <c r="I1065" t="s">
        <v>5</v>
      </c>
      <c r="J1065">
        <v>0.25</v>
      </c>
      <c r="K1065">
        <v>108.9</v>
      </c>
      <c r="L1065">
        <v>12.4</v>
      </c>
      <c r="M1065">
        <v>61.5</v>
      </c>
      <c r="N1065">
        <v>30</v>
      </c>
      <c r="O1065">
        <v>12.072847076050101</v>
      </c>
      <c r="P1065">
        <v>1.08161434977578</v>
      </c>
      <c r="Q1065" t="s">
        <v>91</v>
      </c>
    </row>
    <row r="1066" spans="1:17" ht="16" x14ac:dyDescent="0.2">
      <c r="A1066">
        <v>75</v>
      </c>
      <c r="B1066" t="s">
        <v>90</v>
      </c>
      <c r="C1066" t="s">
        <v>89</v>
      </c>
      <c r="D1066">
        <v>12</v>
      </c>
      <c r="H1066" s="7">
        <v>1</v>
      </c>
      <c r="I1066" t="s">
        <v>5</v>
      </c>
      <c r="J1066">
        <f t="shared" si="13"/>
        <v>5.2631578947368418E-2</v>
      </c>
      <c r="K1066">
        <v>65.599999999999994</v>
      </c>
      <c r="L1066">
        <v>4.2</v>
      </c>
      <c r="M1066">
        <v>84.2</v>
      </c>
      <c r="N1066">
        <v>30</v>
      </c>
      <c r="O1066">
        <v>0</v>
      </c>
      <c r="P1066">
        <v>0</v>
      </c>
      <c r="Q1066" t="s">
        <v>91</v>
      </c>
    </row>
    <row r="1067" spans="1:17" ht="16" x14ac:dyDescent="0.2">
      <c r="A1067">
        <v>75</v>
      </c>
      <c r="B1067" t="s">
        <v>90</v>
      </c>
      <c r="C1067" t="s">
        <v>89</v>
      </c>
      <c r="D1067">
        <v>12</v>
      </c>
      <c r="H1067" s="7">
        <v>1</v>
      </c>
      <c r="I1067" t="s">
        <v>5</v>
      </c>
      <c r="J1067">
        <v>5.2631578947368418E-2</v>
      </c>
      <c r="K1067">
        <v>65.599999999999994</v>
      </c>
      <c r="L1067">
        <v>4.2</v>
      </c>
      <c r="M1067">
        <v>84.2</v>
      </c>
      <c r="N1067">
        <v>30</v>
      </c>
      <c r="O1067">
        <v>0.18550724637681101</v>
      </c>
      <c r="P1067">
        <v>6.8081841432224802E-2</v>
      </c>
      <c r="Q1067" t="s">
        <v>91</v>
      </c>
    </row>
    <row r="1068" spans="1:17" ht="16" x14ac:dyDescent="0.2">
      <c r="A1068">
        <v>75</v>
      </c>
      <c r="B1068" t="s">
        <v>90</v>
      </c>
      <c r="C1068" t="s">
        <v>89</v>
      </c>
      <c r="D1068">
        <v>12</v>
      </c>
      <c r="H1068" s="7">
        <v>1</v>
      </c>
      <c r="I1068" t="s">
        <v>5</v>
      </c>
      <c r="J1068">
        <v>5.2631578947368418E-2</v>
      </c>
      <c r="K1068">
        <v>65.599999999999994</v>
      </c>
      <c r="L1068">
        <v>4.2</v>
      </c>
      <c r="M1068">
        <v>84.2</v>
      </c>
      <c r="N1068">
        <v>30</v>
      </c>
      <c r="O1068">
        <v>0.92753623188405698</v>
      </c>
      <c r="P1068">
        <v>0.163938618925831</v>
      </c>
      <c r="Q1068" t="s">
        <v>91</v>
      </c>
    </row>
    <row r="1069" spans="1:17" ht="16" x14ac:dyDescent="0.2">
      <c r="A1069">
        <v>75</v>
      </c>
      <c r="B1069" t="s">
        <v>90</v>
      </c>
      <c r="C1069" t="s">
        <v>89</v>
      </c>
      <c r="D1069">
        <v>12</v>
      </c>
      <c r="H1069" s="7">
        <v>1</v>
      </c>
      <c r="I1069" t="s">
        <v>5</v>
      </c>
      <c r="J1069">
        <v>5.2631578947368418E-2</v>
      </c>
      <c r="K1069">
        <v>65.599999999999994</v>
      </c>
      <c r="L1069">
        <v>4.2</v>
      </c>
      <c r="M1069">
        <v>84.2</v>
      </c>
      <c r="N1069">
        <v>30</v>
      </c>
      <c r="O1069">
        <v>4.9159420289854996</v>
      </c>
      <c r="P1069">
        <v>0.42391669711362701</v>
      </c>
      <c r="Q1069" t="s">
        <v>91</v>
      </c>
    </row>
    <row r="1070" spans="1:17" ht="16" x14ac:dyDescent="0.2">
      <c r="A1070">
        <v>75</v>
      </c>
      <c r="B1070" t="s">
        <v>90</v>
      </c>
      <c r="C1070" t="s">
        <v>89</v>
      </c>
      <c r="D1070">
        <v>12</v>
      </c>
      <c r="H1070" s="7">
        <v>1</v>
      </c>
      <c r="I1070" t="s">
        <v>5</v>
      </c>
      <c r="J1070">
        <v>5.2631578947368418E-2</v>
      </c>
      <c r="K1070">
        <v>65.599999999999994</v>
      </c>
      <c r="L1070">
        <v>4.2</v>
      </c>
      <c r="M1070">
        <v>84.2</v>
      </c>
      <c r="N1070">
        <v>30</v>
      </c>
      <c r="O1070">
        <v>7.0028985507246304</v>
      </c>
      <c r="P1070">
        <v>0.49971136280599099</v>
      </c>
      <c r="Q1070" t="s">
        <v>91</v>
      </c>
    </row>
    <row r="1071" spans="1:17" ht="16" x14ac:dyDescent="0.2">
      <c r="A1071">
        <v>75</v>
      </c>
      <c r="B1071" t="s">
        <v>90</v>
      </c>
      <c r="C1071" t="s">
        <v>89</v>
      </c>
      <c r="D1071">
        <v>12</v>
      </c>
      <c r="H1071" s="7">
        <v>1</v>
      </c>
      <c r="I1071" t="s">
        <v>5</v>
      </c>
      <c r="J1071">
        <v>5.2631578947368418E-2</v>
      </c>
      <c r="K1071">
        <v>65.599999999999994</v>
      </c>
      <c r="L1071">
        <v>4.2</v>
      </c>
      <c r="M1071">
        <v>84.2</v>
      </c>
      <c r="N1071">
        <v>30</v>
      </c>
      <c r="O1071">
        <v>12.0115942028985</v>
      </c>
      <c r="P1071">
        <v>0.64380343441724397</v>
      </c>
      <c r="Q1071" t="s">
        <v>91</v>
      </c>
    </row>
    <row r="1072" spans="1:17" ht="16" x14ac:dyDescent="0.2">
      <c r="A1072">
        <v>75</v>
      </c>
      <c r="B1072" t="s">
        <v>90</v>
      </c>
      <c r="C1072" t="s">
        <v>89</v>
      </c>
      <c r="D1072">
        <v>12</v>
      </c>
      <c r="H1072" s="7">
        <v>1</v>
      </c>
      <c r="I1072" t="s">
        <v>5</v>
      </c>
      <c r="J1072">
        <v>5.2631578947368418E-2</v>
      </c>
      <c r="K1072">
        <v>65.599999999999994</v>
      </c>
      <c r="L1072">
        <v>4.2</v>
      </c>
      <c r="M1072">
        <v>84.2</v>
      </c>
      <c r="N1072">
        <v>30</v>
      </c>
      <c r="O1072">
        <v>20.0347826086956</v>
      </c>
      <c r="P1072">
        <v>0.82594811837778503</v>
      </c>
      <c r="Q1072" t="s">
        <v>91</v>
      </c>
    </row>
    <row r="1073" spans="1:17" ht="16" x14ac:dyDescent="0.2">
      <c r="A1073">
        <v>75</v>
      </c>
      <c r="B1073" t="s">
        <v>90</v>
      </c>
      <c r="C1073" t="s">
        <v>89</v>
      </c>
      <c r="D1073">
        <v>12</v>
      </c>
      <c r="H1073" s="7">
        <v>1</v>
      </c>
      <c r="I1073" t="s">
        <v>5</v>
      </c>
      <c r="J1073">
        <v>5.2631578947368418E-2</v>
      </c>
      <c r="K1073">
        <v>65.599999999999994</v>
      </c>
      <c r="L1073">
        <v>4.2</v>
      </c>
      <c r="M1073">
        <v>84.2</v>
      </c>
      <c r="N1073">
        <v>30</v>
      </c>
      <c r="O1073">
        <v>24.997101449275299</v>
      </c>
      <c r="P1073">
        <v>0.84146510778224304</v>
      </c>
      <c r="Q1073" t="s">
        <v>91</v>
      </c>
    </row>
    <row r="1074" spans="1:17" ht="16" x14ac:dyDescent="0.2">
      <c r="A1074">
        <v>75</v>
      </c>
      <c r="B1074" t="s">
        <v>90</v>
      </c>
      <c r="C1074" t="s">
        <v>89</v>
      </c>
      <c r="D1074">
        <v>12</v>
      </c>
      <c r="H1074" s="7">
        <v>1</v>
      </c>
      <c r="I1074" t="s">
        <v>5</v>
      </c>
      <c r="J1074">
        <v>5.2631578947368418E-2</v>
      </c>
      <c r="K1074">
        <v>65.599999999999994</v>
      </c>
      <c r="L1074">
        <v>4.2</v>
      </c>
      <c r="M1074">
        <v>84.2</v>
      </c>
      <c r="N1074">
        <v>30</v>
      </c>
      <c r="O1074">
        <v>29.959420289855</v>
      </c>
      <c r="P1074">
        <v>0.88723419802703596</v>
      </c>
      <c r="Q1074" t="s">
        <v>91</v>
      </c>
    </row>
    <row r="1075" spans="1:17" ht="16" x14ac:dyDescent="0.2">
      <c r="A1075">
        <v>76</v>
      </c>
      <c r="B1075" t="s">
        <v>90</v>
      </c>
      <c r="C1075" t="s">
        <v>89</v>
      </c>
      <c r="D1075">
        <v>12</v>
      </c>
      <c r="H1075" s="7">
        <v>1</v>
      </c>
      <c r="I1075" t="s">
        <v>5</v>
      </c>
      <c r="J1075">
        <f t="shared" si="14"/>
        <v>0.1111111111111111</v>
      </c>
      <c r="K1075">
        <v>54.9</v>
      </c>
      <c r="L1075">
        <v>9</v>
      </c>
      <c r="M1075">
        <v>90.1</v>
      </c>
      <c r="N1075">
        <v>30</v>
      </c>
      <c r="O1075">
        <v>0</v>
      </c>
      <c r="P1075">
        <v>0</v>
      </c>
      <c r="Q1075" t="s">
        <v>91</v>
      </c>
    </row>
    <row r="1076" spans="1:17" ht="16" x14ac:dyDescent="0.2">
      <c r="A1076">
        <v>76</v>
      </c>
      <c r="B1076" t="s">
        <v>90</v>
      </c>
      <c r="C1076" t="s">
        <v>89</v>
      </c>
      <c r="D1076">
        <v>12</v>
      </c>
      <c r="H1076" s="7">
        <v>1</v>
      </c>
      <c r="I1076" t="s">
        <v>5</v>
      </c>
      <c r="J1076">
        <v>0.1111111111111111</v>
      </c>
      <c r="K1076">
        <v>54.9</v>
      </c>
      <c r="L1076">
        <v>9</v>
      </c>
      <c r="M1076">
        <v>90.1</v>
      </c>
      <c r="N1076">
        <v>30</v>
      </c>
      <c r="O1076">
        <v>0.3177304964539</v>
      </c>
      <c r="P1076">
        <v>4.8484848484848499E-2</v>
      </c>
      <c r="Q1076" t="s">
        <v>91</v>
      </c>
    </row>
    <row r="1077" spans="1:17" ht="16" x14ac:dyDescent="0.2">
      <c r="A1077">
        <v>76</v>
      </c>
      <c r="B1077" t="s">
        <v>90</v>
      </c>
      <c r="C1077" t="s">
        <v>89</v>
      </c>
      <c r="D1077">
        <v>12</v>
      </c>
      <c r="H1077" s="7">
        <v>1</v>
      </c>
      <c r="I1077" t="s">
        <v>5</v>
      </c>
      <c r="J1077">
        <v>0.1111111111111111</v>
      </c>
      <c r="K1077">
        <v>54.9</v>
      </c>
      <c r="L1077">
        <v>9</v>
      </c>
      <c r="M1077">
        <v>90.1</v>
      </c>
      <c r="N1077">
        <v>30</v>
      </c>
      <c r="O1077">
        <v>0.99858156028368705</v>
      </c>
      <c r="P1077">
        <v>0.111515151515151</v>
      </c>
      <c r="Q1077" t="s">
        <v>91</v>
      </c>
    </row>
    <row r="1078" spans="1:17" ht="16" x14ac:dyDescent="0.2">
      <c r="A1078">
        <v>76</v>
      </c>
      <c r="B1078" t="s">
        <v>90</v>
      </c>
      <c r="C1078" t="s">
        <v>89</v>
      </c>
      <c r="D1078">
        <v>12</v>
      </c>
      <c r="H1078" s="7">
        <v>1</v>
      </c>
      <c r="I1078" t="s">
        <v>5</v>
      </c>
      <c r="J1078">
        <v>0.1111111111111111</v>
      </c>
      <c r="K1078">
        <v>54.9</v>
      </c>
      <c r="L1078">
        <v>9</v>
      </c>
      <c r="M1078">
        <v>90.1</v>
      </c>
      <c r="N1078">
        <v>30</v>
      </c>
      <c r="O1078">
        <v>4.9475177304964504</v>
      </c>
      <c r="P1078">
        <v>0.34666666666666601</v>
      </c>
      <c r="Q1078" t="s">
        <v>91</v>
      </c>
    </row>
    <row r="1079" spans="1:17" ht="16" x14ac:dyDescent="0.2">
      <c r="A1079">
        <v>76</v>
      </c>
      <c r="B1079" t="s">
        <v>90</v>
      </c>
      <c r="C1079" t="s">
        <v>89</v>
      </c>
      <c r="D1079">
        <v>12</v>
      </c>
      <c r="H1079" s="7">
        <v>1</v>
      </c>
      <c r="I1079" t="s">
        <v>5</v>
      </c>
      <c r="J1079">
        <v>0.1111111111111111</v>
      </c>
      <c r="K1079">
        <v>54.9</v>
      </c>
      <c r="L1079">
        <v>9</v>
      </c>
      <c r="M1079">
        <v>90.1</v>
      </c>
      <c r="N1079">
        <v>30</v>
      </c>
      <c r="O1079">
        <v>6.9900709219858097</v>
      </c>
      <c r="P1079">
        <v>0.45333333333333298</v>
      </c>
      <c r="Q1079" t="s">
        <v>91</v>
      </c>
    </row>
    <row r="1080" spans="1:17" ht="16" x14ac:dyDescent="0.2">
      <c r="A1080">
        <v>76</v>
      </c>
      <c r="B1080" t="s">
        <v>90</v>
      </c>
      <c r="C1080" t="s">
        <v>89</v>
      </c>
      <c r="D1080">
        <v>12</v>
      </c>
      <c r="H1080" s="7">
        <v>1</v>
      </c>
      <c r="I1080" t="s">
        <v>5</v>
      </c>
      <c r="J1080">
        <v>0.1111111111111111</v>
      </c>
      <c r="K1080">
        <v>54.9</v>
      </c>
      <c r="L1080">
        <v>9</v>
      </c>
      <c r="M1080">
        <v>90.1</v>
      </c>
      <c r="N1080">
        <v>30</v>
      </c>
      <c r="O1080">
        <v>11.9829787234042</v>
      </c>
      <c r="P1080">
        <v>0.56242424242424205</v>
      </c>
      <c r="Q1080" t="s">
        <v>91</v>
      </c>
    </row>
    <row r="1081" spans="1:17" ht="16" x14ac:dyDescent="0.2">
      <c r="A1081">
        <v>76</v>
      </c>
      <c r="B1081" t="s">
        <v>90</v>
      </c>
      <c r="C1081" t="s">
        <v>89</v>
      </c>
      <c r="D1081">
        <v>12</v>
      </c>
      <c r="H1081" s="7">
        <v>1</v>
      </c>
      <c r="I1081" t="s">
        <v>5</v>
      </c>
      <c r="J1081">
        <v>0.1111111111111111</v>
      </c>
      <c r="K1081">
        <v>54.9</v>
      </c>
      <c r="L1081">
        <v>9</v>
      </c>
      <c r="M1081">
        <v>90.1</v>
      </c>
      <c r="N1081">
        <v>30</v>
      </c>
      <c r="O1081">
        <v>14.9787234042553</v>
      </c>
      <c r="P1081">
        <v>0.69818181818181801</v>
      </c>
      <c r="Q1081" t="s">
        <v>91</v>
      </c>
    </row>
    <row r="1082" spans="1:17" ht="16" x14ac:dyDescent="0.2">
      <c r="A1082">
        <v>76</v>
      </c>
      <c r="B1082" t="s">
        <v>90</v>
      </c>
      <c r="C1082" t="s">
        <v>89</v>
      </c>
      <c r="D1082">
        <v>12</v>
      </c>
      <c r="H1082" s="7">
        <v>1</v>
      </c>
      <c r="I1082" t="s">
        <v>5</v>
      </c>
      <c r="J1082">
        <v>0.1111111111111111</v>
      </c>
      <c r="K1082">
        <v>54.9</v>
      </c>
      <c r="L1082">
        <v>9</v>
      </c>
      <c r="M1082">
        <v>90.1</v>
      </c>
      <c r="N1082">
        <v>30</v>
      </c>
      <c r="O1082">
        <v>20.062411347517699</v>
      </c>
      <c r="P1082">
        <v>0.84363636363636296</v>
      </c>
      <c r="Q1082" t="s">
        <v>91</v>
      </c>
    </row>
    <row r="1083" spans="1:17" ht="16" x14ac:dyDescent="0.2">
      <c r="A1083">
        <v>76</v>
      </c>
      <c r="B1083" t="s">
        <v>90</v>
      </c>
      <c r="C1083" t="s">
        <v>89</v>
      </c>
      <c r="D1083">
        <v>12</v>
      </c>
      <c r="H1083" s="7">
        <v>1</v>
      </c>
      <c r="I1083" t="s">
        <v>5</v>
      </c>
      <c r="J1083">
        <v>0.1111111111111111</v>
      </c>
      <c r="K1083">
        <v>54.9</v>
      </c>
      <c r="L1083">
        <v>9</v>
      </c>
      <c r="M1083">
        <v>90.1</v>
      </c>
      <c r="N1083">
        <v>30</v>
      </c>
      <c r="O1083">
        <v>24.9645390070921</v>
      </c>
      <c r="P1083">
        <v>0.88</v>
      </c>
      <c r="Q1083" t="s">
        <v>91</v>
      </c>
    </row>
    <row r="1084" spans="1:17" ht="16" x14ac:dyDescent="0.2">
      <c r="A1084">
        <v>76</v>
      </c>
      <c r="B1084" t="s">
        <v>90</v>
      </c>
      <c r="C1084" t="s">
        <v>89</v>
      </c>
      <c r="D1084">
        <v>12</v>
      </c>
      <c r="H1084" s="7">
        <v>1</v>
      </c>
      <c r="I1084" t="s">
        <v>5</v>
      </c>
      <c r="J1084">
        <v>0.1111111111111111</v>
      </c>
      <c r="K1084">
        <v>54.9</v>
      </c>
      <c r="L1084">
        <v>9</v>
      </c>
      <c r="M1084">
        <v>90.1</v>
      </c>
      <c r="N1084">
        <v>30</v>
      </c>
      <c r="O1084">
        <v>30.093617021276501</v>
      </c>
      <c r="P1084">
        <v>1.0012121212121201</v>
      </c>
      <c r="Q1084" t="s">
        <v>91</v>
      </c>
    </row>
    <row r="1085" spans="1:17" ht="16" x14ac:dyDescent="0.2">
      <c r="A1085">
        <v>77</v>
      </c>
      <c r="B1085" t="s">
        <v>90</v>
      </c>
      <c r="C1085" t="s">
        <v>89</v>
      </c>
      <c r="D1085">
        <v>12</v>
      </c>
      <c r="H1085" s="7">
        <v>1</v>
      </c>
      <c r="I1085" t="s">
        <v>5</v>
      </c>
      <c r="J1085">
        <f t="shared" ref="J1085" si="16">20/(100-20)</f>
        <v>0.25</v>
      </c>
      <c r="K1085">
        <v>67.2</v>
      </c>
      <c r="L1085">
        <v>19.3</v>
      </c>
      <c r="M1085">
        <v>96.6</v>
      </c>
      <c r="N1085">
        <v>30</v>
      </c>
      <c r="O1085">
        <v>0</v>
      </c>
      <c r="P1085">
        <v>0</v>
      </c>
      <c r="Q1085" t="s">
        <v>91</v>
      </c>
    </row>
    <row r="1086" spans="1:17" ht="16" x14ac:dyDescent="0.2">
      <c r="A1086">
        <v>77</v>
      </c>
      <c r="B1086" t="s">
        <v>90</v>
      </c>
      <c r="C1086" t="s">
        <v>89</v>
      </c>
      <c r="D1086">
        <v>12</v>
      </c>
      <c r="H1086" s="7">
        <v>1</v>
      </c>
      <c r="I1086" t="s">
        <v>5</v>
      </c>
      <c r="J1086">
        <v>0.25</v>
      </c>
      <c r="K1086">
        <v>67.2</v>
      </c>
      <c r="L1086">
        <v>19.3</v>
      </c>
      <c r="M1086">
        <v>96.6</v>
      </c>
      <c r="N1086">
        <v>30</v>
      </c>
      <c r="O1086">
        <v>0.19495613748382101</v>
      </c>
      <c r="P1086">
        <v>0.102242152466367</v>
      </c>
      <c r="Q1086" t="s">
        <v>91</v>
      </c>
    </row>
    <row r="1087" spans="1:17" ht="16" x14ac:dyDescent="0.2">
      <c r="A1087">
        <v>77</v>
      </c>
      <c r="B1087" t="s">
        <v>90</v>
      </c>
      <c r="C1087" t="s">
        <v>89</v>
      </c>
      <c r="D1087">
        <v>12</v>
      </c>
      <c r="H1087" s="7">
        <v>1</v>
      </c>
      <c r="I1087" t="s">
        <v>5</v>
      </c>
      <c r="J1087">
        <v>0.25</v>
      </c>
      <c r="K1087">
        <v>67.2</v>
      </c>
      <c r="L1087">
        <v>19.3</v>
      </c>
      <c r="M1087">
        <v>96.6</v>
      </c>
      <c r="N1087">
        <v>30</v>
      </c>
      <c r="O1087">
        <v>0.95093412124619203</v>
      </c>
      <c r="P1087">
        <v>0.226008968609865</v>
      </c>
      <c r="Q1087" t="s">
        <v>91</v>
      </c>
    </row>
    <row r="1088" spans="1:17" ht="16" x14ac:dyDescent="0.2">
      <c r="A1088">
        <v>77</v>
      </c>
      <c r="B1088" t="s">
        <v>90</v>
      </c>
      <c r="C1088" t="s">
        <v>89</v>
      </c>
      <c r="D1088">
        <v>12</v>
      </c>
      <c r="H1088" s="7">
        <v>1</v>
      </c>
      <c r="I1088" t="s">
        <v>5</v>
      </c>
      <c r="J1088">
        <v>0.25</v>
      </c>
      <c r="K1088">
        <v>67.2</v>
      </c>
      <c r="L1088">
        <v>19.3</v>
      </c>
      <c r="M1088">
        <v>96.6</v>
      </c>
      <c r="N1088">
        <v>30</v>
      </c>
      <c r="O1088">
        <v>5.0680228529592499</v>
      </c>
      <c r="P1088">
        <v>0.38206278026905799</v>
      </c>
      <c r="Q1088" t="s">
        <v>91</v>
      </c>
    </row>
    <row r="1089" spans="1:17" ht="16" x14ac:dyDescent="0.2">
      <c r="A1089">
        <v>77</v>
      </c>
      <c r="B1089" t="s">
        <v>90</v>
      </c>
      <c r="C1089" t="s">
        <v>89</v>
      </c>
      <c r="D1089">
        <v>12</v>
      </c>
      <c r="H1089" s="7">
        <v>1</v>
      </c>
      <c r="I1089" t="s">
        <v>5</v>
      </c>
      <c r="J1089">
        <v>0.25</v>
      </c>
      <c r="K1089">
        <v>67.2</v>
      </c>
      <c r="L1089">
        <v>19.3</v>
      </c>
      <c r="M1089">
        <v>96.6</v>
      </c>
      <c r="N1089">
        <v>30</v>
      </c>
      <c r="O1089">
        <v>7.0803383493051202</v>
      </c>
      <c r="P1089">
        <v>0.46547085201793698</v>
      </c>
      <c r="Q1089" t="s">
        <v>91</v>
      </c>
    </row>
    <row r="1090" spans="1:17" ht="16" x14ac:dyDescent="0.2">
      <c r="A1090">
        <v>77</v>
      </c>
      <c r="B1090" t="s">
        <v>90</v>
      </c>
      <c r="C1090" t="s">
        <v>89</v>
      </c>
      <c r="D1090">
        <v>12</v>
      </c>
      <c r="H1090" s="7">
        <v>1</v>
      </c>
      <c r="I1090" t="s">
        <v>5</v>
      </c>
      <c r="J1090">
        <v>0.25</v>
      </c>
      <c r="K1090">
        <v>67.2</v>
      </c>
      <c r="L1090">
        <v>19.3</v>
      </c>
      <c r="M1090">
        <v>96.6</v>
      </c>
      <c r="N1090">
        <v>30</v>
      </c>
      <c r="O1090">
        <v>11.9879198316097</v>
      </c>
      <c r="P1090">
        <v>0.58923766816143397</v>
      </c>
      <c r="Q1090" t="s">
        <v>91</v>
      </c>
    </row>
    <row r="1091" spans="1:17" ht="16" x14ac:dyDescent="0.2">
      <c r="A1091">
        <v>77</v>
      </c>
      <c r="B1091" t="s">
        <v>90</v>
      </c>
      <c r="C1091" t="s">
        <v>89</v>
      </c>
      <c r="D1091">
        <v>12</v>
      </c>
      <c r="H1091" s="7">
        <v>1</v>
      </c>
      <c r="I1091" t="s">
        <v>5</v>
      </c>
      <c r="J1091">
        <v>0.25</v>
      </c>
      <c r="K1091">
        <v>67.2</v>
      </c>
      <c r="L1091">
        <v>19.3</v>
      </c>
      <c r="M1091">
        <v>96.6</v>
      </c>
      <c r="N1091">
        <v>30</v>
      </c>
      <c r="O1091">
        <v>15.0712390016865</v>
      </c>
      <c r="P1091">
        <v>0.64843049327354196</v>
      </c>
      <c r="Q1091" t="s">
        <v>91</v>
      </c>
    </row>
    <row r="1092" spans="1:17" ht="16" x14ac:dyDescent="0.2">
      <c r="A1092">
        <v>77</v>
      </c>
      <c r="B1092" t="s">
        <v>90</v>
      </c>
      <c r="C1092" t="s">
        <v>89</v>
      </c>
      <c r="D1092">
        <v>12</v>
      </c>
      <c r="H1092" s="7">
        <v>1</v>
      </c>
      <c r="I1092" t="s">
        <v>5</v>
      </c>
      <c r="J1092">
        <v>0.25</v>
      </c>
      <c r="K1092">
        <v>67.2</v>
      </c>
      <c r="L1092">
        <v>19.3</v>
      </c>
      <c r="M1092">
        <v>96.6</v>
      </c>
      <c r="N1092">
        <v>30</v>
      </c>
      <c r="O1092">
        <v>20.1290120147995</v>
      </c>
      <c r="P1092">
        <v>0.90403587443946098</v>
      </c>
      <c r="Q1092" t="s">
        <v>91</v>
      </c>
    </row>
    <row r="1093" spans="1:17" ht="16" x14ac:dyDescent="0.2">
      <c r="A1093">
        <v>77</v>
      </c>
      <c r="B1093" t="s">
        <v>90</v>
      </c>
      <c r="C1093" t="s">
        <v>89</v>
      </c>
      <c r="D1093">
        <v>12</v>
      </c>
      <c r="H1093" s="7">
        <v>1</v>
      </c>
      <c r="I1093" t="s">
        <v>5</v>
      </c>
      <c r="J1093">
        <v>0.25</v>
      </c>
      <c r="K1093">
        <v>67.2</v>
      </c>
      <c r="L1093">
        <v>19.3</v>
      </c>
      <c r="M1093">
        <v>96.6</v>
      </c>
      <c r="N1093">
        <v>30</v>
      </c>
      <c r="O1093">
        <v>24.986808560707999</v>
      </c>
      <c r="P1093">
        <v>0.98744394618833997</v>
      </c>
      <c r="Q1093" t="s">
        <v>91</v>
      </c>
    </row>
    <row r="1094" spans="1:17" ht="16" x14ac:dyDescent="0.2">
      <c r="A1094">
        <v>77</v>
      </c>
      <c r="B1094" t="s">
        <v>90</v>
      </c>
      <c r="C1094" t="s">
        <v>89</v>
      </c>
      <c r="D1094">
        <v>12</v>
      </c>
      <c r="H1094" s="7">
        <v>1</v>
      </c>
      <c r="I1094" t="s">
        <v>5</v>
      </c>
      <c r="J1094">
        <v>0.25</v>
      </c>
      <c r="K1094">
        <v>67.2</v>
      </c>
      <c r="L1094">
        <v>19.3</v>
      </c>
      <c r="M1094">
        <v>96.6</v>
      </c>
      <c r="N1094">
        <v>30</v>
      </c>
      <c r="O1094">
        <v>30.062989449463299</v>
      </c>
      <c r="P1094">
        <v>0.87982062780268999</v>
      </c>
      <c r="Q1094" t="s">
        <v>91</v>
      </c>
    </row>
    <row r="1095" spans="1:17" ht="16" x14ac:dyDescent="0.2">
      <c r="A1095">
        <v>78</v>
      </c>
      <c r="B1095" t="s">
        <v>90</v>
      </c>
      <c r="C1095" t="s">
        <v>89</v>
      </c>
      <c r="F1095">
        <v>40</v>
      </c>
      <c r="H1095" s="7">
        <v>1</v>
      </c>
      <c r="I1095" t="s">
        <v>5</v>
      </c>
      <c r="J1095">
        <f t="shared" ref="J1095" si="17">5/(100-5)</f>
        <v>5.2631578947368418E-2</v>
      </c>
      <c r="K1095">
        <v>62.5</v>
      </c>
      <c r="L1095">
        <v>4.4000000000000004</v>
      </c>
      <c r="M1095">
        <v>87.9</v>
      </c>
      <c r="N1095">
        <v>30</v>
      </c>
      <c r="O1095">
        <v>0</v>
      </c>
      <c r="P1095">
        <v>0</v>
      </c>
      <c r="Q1095" t="s">
        <v>91</v>
      </c>
    </row>
    <row r="1096" spans="1:17" ht="16" x14ac:dyDescent="0.2">
      <c r="A1096">
        <v>78</v>
      </c>
      <c r="B1096" t="s">
        <v>90</v>
      </c>
      <c r="C1096" t="s">
        <v>89</v>
      </c>
      <c r="F1096">
        <v>40</v>
      </c>
      <c r="H1096" s="7">
        <v>1</v>
      </c>
      <c r="I1096" t="s">
        <v>5</v>
      </c>
      <c r="J1096">
        <v>5.2631578947368418E-2</v>
      </c>
      <c r="K1096">
        <v>62.5</v>
      </c>
      <c r="L1096">
        <v>4.4000000000000004</v>
      </c>
      <c r="M1096">
        <v>87.9</v>
      </c>
      <c r="N1096">
        <v>30</v>
      </c>
      <c r="O1096">
        <v>0.18550724637681101</v>
      </c>
      <c r="P1096">
        <v>5.2955791012056601E-2</v>
      </c>
      <c r="Q1096" t="s">
        <v>91</v>
      </c>
    </row>
    <row r="1097" spans="1:17" ht="16" x14ac:dyDescent="0.2">
      <c r="A1097">
        <v>78</v>
      </c>
      <c r="B1097" t="s">
        <v>90</v>
      </c>
      <c r="C1097" t="s">
        <v>89</v>
      </c>
      <c r="F1097">
        <v>40</v>
      </c>
      <c r="H1097" s="7">
        <v>1</v>
      </c>
      <c r="I1097" t="s">
        <v>5</v>
      </c>
      <c r="J1097">
        <v>5.2631578947368418E-2</v>
      </c>
      <c r="K1097">
        <v>62.5</v>
      </c>
      <c r="L1097">
        <v>4.4000000000000004</v>
      </c>
      <c r="M1097">
        <v>87.9</v>
      </c>
      <c r="N1097">
        <v>30</v>
      </c>
      <c r="O1097">
        <v>0.88115942028985506</v>
      </c>
      <c r="P1097">
        <v>0.10847278041651399</v>
      </c>
      <c r="Q1097" t="s">
        <v>91</v>
      </c>
    </row>
    <row r="1098" spans="1:17" ht="16" x14ac:dyDescent="0.2">
      <c r="A1098">
        <v>78</v>
      </c>
      <c r="B1098" t="s">
        <v>90</v>
      </c>
      <c r="C1098" t="s">
        <v>89</v>
      </c>
      <c r="F1098">
        <v>40</v>
      </c>
      <c r="H1098" s="7">
        <v>1</v>
      </c>
      <c r="I1098" t="s">
        <v>5</v>
      </c>
      <c r="J1098">
        <v>5.2631578947368418E-2</v>
      </c>
      <c r="K1098">
        <v>62.5</v>
      </c>
      <c r="L1098">
        <v>4.4000000000000004</v>
      </c>
      <c r="M1098">
        <v>87.9</v>
      </c>
      <c r="N1098">
        <v>30</v>
      </c>
      <c r="O1098">
        <v>4.9159420289854996</v>
      </c>
      <c r="P1098">
        <v>0.292824260138837</v>
      </c>
      <c r="Q1098" t="s">
        <v>91</v>
      </c>
    </row>
    <row r="1099" spans="1:17" ht="16" x14ac:dyDescent="0.2">
      <c r="A1099">
        <v>78</v>
      </c>
      <c r="B1099" t="s">
        <v>90</v>
      </c>
      <c r="C1099" t="s">
        <v>89</v>
      </c>
      <c r="F1099">
        <v>40</v>
      </c>
      <c r="H1099" s="7">
        <v>1</v>
      </c>
      <c r="I1099" t="s">
        <v>5</v>
      </c>
      <c r="J1099">
        <v>5.2631578947368418E-2</v>
      </c>
      <c r="K1099">
        <v>62.5</v>
      </c>
      <c r="L1099">
        <v>4.4000000000000004</v>
      </c>
      <c r="M1099">
        <v>87.9</v>
      </c>
      <c r="N1099">
        <v>30</v>
      </c>
      <c r="O1099">
        <v>7.0492753623188404</v>
      </c>
      <c r="P1099">
        <v>0.38374862988673603</v>
      </c>
      <c r="Q1099" t="s">
        <v>91</v>
      </c>
    </row>
    <row r="1100" spans="1:17" ht="16" x14ac:dyDescent="0.2">
      <c r="A1100">
        <v>78</v>
      </c>
      <c r="B1100" t="s">
        <v>90</v>
      </c>
      <c r="C1100" t="s">
        <v>89</v>
      </c>
      <c r="F1100">
        <v>40</v>
      </c>
      <c r="H1100" s="7">
        <v>1</v>
      </c>
      <c r="I1100" t="s">
        <v>5</v>
      </c>
      <c r="J1100">
        <v>5.2631578947368418E-2</v>
      </c>
      <c r="K1100">
        <v>62.5</v>
      </c>
      <c r="L1100">
        <v>4.4000000000000004</v>
      </c>
      <c r="M1100">
        <v>87.9</v>
      </c>
      <c r="N1100">
        <v>30</v>
      </c>
      <c r="O1100">
        <v>11.9652173913043</v>
      </c>
      <c r="P1100">
        <v>0.88581658750456604</v>
      </c>
      <c r="Q1100" t="s">
        <v>91</v>
      </c>
    </row>
    <row r="1101" spans="1:17" ht="16" x14ac:dyDescent="0.2">
      <c r="A1101">
        <v>78</v>
      </c>
      <c r="B1101" t="s">
        <v>90</v>
      </c>
      <c r="C1101" t="s">
        <v>89</v>
      </c>
      <c r="F1101">
        <v>40</v>
      </c>
      <c r="H1101" s="7">
        <v>1</v>
      </c>
      <c r="I1101" t="s">
        <v>5</v>
      </c>
      <c r="J1101">
        <v>5.2631578947368418E-2</v>
      </c>
      <c r="K1101">
        <v>62.5</v>
      </c>
      <c r="L1101">
        <v>4.4000000000000004</v>
      </c>
      <c r="M1101">
        <v>87.9</v>
      </c>
      <c r="N1101">
        <v>30</v>
      </c>
      <c r="O1101">
        <v>19.9884057971014</v>
      </c>
      <c r="P1101">
        <v>0.91165875045670397</v>
      </c>
      <c r="Q1101" t="s">
        <v>91</v>
      </c>
    </row>
    <row r="1102" spans="1:17" ht="16" x14ac:dyDescent="0.2">
      <c r="A1102">
        <v>78</v>
      </c>
      <c r="B1102" t="s">
        <v>90</v>
      </c>
      <c r="C1102" t="s">
        <v>89</v>
      </c>
      <c r="F1102">
        <v>40</v>
      </c>
      <c r="H1102" s="7">
        <v>1</v>
      </c>
      <c r="I1102" t="s">
        <v>5</v>
      </c>
      <c r="J1102">
        <v>5.2631578947368418E-2</v>
      </c>
      <c r="K1102">
        <v>62.5</v>
      </c>
      <c r="L1102">
        <v>4.4000000000000004</v>
      </c>
      <c r="M1102">
        <v>87.9</v>
      </c>
      <c r="N1102">
        <v>30</v>
      </c>
      <c r="O1102">
        <v>25.043478260869499</v>
      </c>
      <c r="P1102">
        <v>0.82130069419071905</v>
      </c>
      <c r="Q1102" t="s">
        <v>91</v>
      </c>
    </row>
    <row r="1103" spans="1:17" ht="16" x14ac:dyDescent="0.2">
      <c r="A1103">
        <v>79</v>
      </c>
      <c r="B1103" t="s">
        <v>90</v>
      </c>
      <c r="C1103" t="s">
        <v>89</v>
      </c>
      <c r="F1103">
        <v>40</v>
      </c>
      <c r="H1103" s="7">
        <v>1</v>
      </c>
      <c r="I1103" t="s">
        <v>5</v>
      </c>
      <c r="J1103">
        <f t="shared" ref="J1103" si="18">10/(100-10)</f>
        <v>0.1111111111111111</v>
      </c>
      <c r="K1103">
        <v>65.8</v>
      </c>
      <c r="L1103">
        <v>10</v>
      </c>
      <c r="M1103">
        <v>100</v>
      </c>
      <c r="N1103">
        <v>30</v>
      </c>
      <c r="O1103">
        <v>0</v>
      </c>
      <c r="P1103">
        <v>0</v>
      </c>
      <c r="Q1103" t="s">
        <v>91</v>
      </c>
    </row>
    <row r="1104" spans="1:17" ht="16" x14ac:dyDescent="0.2">
      <c r="A1104">
        <v>79</v>
      </c>
      <c r="B1104" t="s">
        <v>90</v>
      </c>
      <c r="C1104" t="s">
        <v>89</v>
      </c>
      <c r="F1104">
        <v>40</v>
      </c>
      <c r="H1104" s="7">
        <v>1</v>
      </c>
      <c r="I1104" t="s">
        <v>5</v>
      </c>
      <c r="J1104">
        <v>0.1111111111111111</v>
      </c>
      <c r="K1104">
        <v>65.8</v>
      </c>
      <c r="L1104">
        <v>10</v>
      </c>
      <c r="M1104">
        <v>100</v>
      </c>
      <c r="N1104">
        <v>30</v>
      </c>
      <c r="O1104">
        <v>0.27234042553191401</v>
      </c>
      <c r="P1104">
        <v>2.9090909090909198E-2</v>
      </c>
      <c r="Q1104" t="s">
        <v>91</v>
      </c>
    </row>
    <row r="1105" spans="1:17" ht="16" x14ac:dyDescent="0.2">
      <c r="A1105">
        <v>79</v>
      </c>
      <c r="B1105" t="s">
        <v>90</v>
      </c>
      <c r="C1105" t="s">
        <v>89</v>
      </c>
      <c r="F1105">
        <v>40</v>
      </c>
      <c r="H1105" s="7">
        <v>1</v>
      </c>
      <c r="I1105" t="s">
        <v>5</v>
      </c>
      <c r="J1105">
        <v>0.1111111111111111</v>
      </c>
      <c r="K1105">
        <v>65.8</v>
      </c>
      <c r="L1105">
        <v>10</v>
      </c>
      <c r="M1105">
        <v>100</v>
      </c>
      <c r="N1105">
        <v>30</v>
      </c>
      <c r="O1105">
        <v>0.90780141843971496</v>
      </c>
      <c r="P1105">
        <v>7.7575757575757603E-2</v>
      </c>
      <c r="Q1105" t="s">
        <v>91</v>
      </c>
    </row>
    <row r="1106" spans="1:17" ht="16" x14ac:dyDescent="0.2">
      <c r="A1106">
        <v>79</v>
      </c>
      <c r="B1106" t="s">
        <v>90</v>
      </c>
      <c r="C1106" t="s">
        <v>89</v>
      </c>
      <c r="F1106">
        <v>40</v>
      </c>
      <c r="H1106" s="7">
        <v>1</v>
      </c>
      <c r="I1106" t="s">
        <v>5</v>
      </c>
      <c r="J1106">
        <v>0.1111111111111111</v>
      </c>
      <c r="K1106">
        <v>65.8</v>
      </c>
      <c r="L1106">
        <v>10</v>
      </c>
      <c r="M1106">
        <v>100</v>
      </c>
      <c r="N1106">
        <v>30</v>
      </c>
      <c r="O1106">
        <v>4.9475177304964504</v>
      </c>
      <c r="P1106">
        <v>0.25696969696969701</v>
      </c>
      <c r="Q1106" t="s">
        <v>91</v>
      </c>
    </row>
    <row r="1107" spans="1:17" ht="16" x14ac:dyDescent="0.2">
      <c r="A1107">
        <v>79</v>
      </c>
      <c r="B1107" t="s">
        <v>90</v>
      </c>
      <c r="C1107" t="s">
        <v>89</v>
      </c>
      <c r="F1107">
        <v>40</v>
      </c>
      <c r="H1107" s="7">
        <v>1</v>
      </c>
      <c r="I1107" t="s">
        <v>5</v>
      </c>
      <c r="J1107">
        <v>0.1111111111111111</v>
      </c>
      <c r="K1107">
        <v>65.8</v>
      </c>
      <c r="L1107">
        <v>10</v>
      </c>
      <c r="M1107">
        <v>100</v>
      </c>
      <c r="N1107">
        <v>30</v>
      </c>
      <c r="O1107">
        <v>6.8992907801418397</v>
      </c>
      <c r="P1107">
        <v>0.4</v>
      </c>
      <c r="Q1107" t="s">
        <v>91</v>
      </c>
    </row>
    <row r="1108" spans="1:17" ht="16" x14ac:dyDescent="0.2">
      <c r="A1108">
        <v>79</v>
      </c>
      <c r="B1108" t="s">
        <v>90</v>
      </c>
      <c r="C1108" t="s">
        <v>89</v>
      </c>
      <c r="F1108">
        <v>40</v>
      </c>
      <c r="H1108" s="7">
        <v>1</v>
      </c>
      <c r="I1108" t="s">
        <v>5</v>
      </c>
      <c r="J1108">
        <v>0.1111111111111111</v>
      </c>
      <c r="K1108">
        <v>65.8</v>
      </c>
      <c r="L1108">
        <v>10</v>
      </c>
      <c r="M1108">
        <v>100</v>
      </c>
      <c r="N1108">
        <v>30</v>
      </c>
      <c r="O1108">
        <v>11.9375886524822</v>
      </c>
      <c r="P1108">
        <v>0.83151515151515099</v>
      </c>
      <c r="Q1108" t="s">
        <v>91</v>
      </c>
    </row>
    <row r="1109" spans="1:17" ht="16" x14ac:dyDescent="0.2">
      <c r="A1109">
        <v>79</v>
      </c>
      <c r="B1109" t="s">
        <v>90</v>
      </c>
      <c r="C1109" t="s">
        <v>89</v>
      </c>
      <c r="F1109">
        <v>40</v>
      </c>
      <c r="H1109" s="7">
        <v>1</v>
      </c>
      <c r="I1109" t="s">
        <v>5</v>
      </c>
      <c r="J1109">
        <v>0.1111111111111111</v>
      </c>
      <c r="K1109">
        <v>65.8</v>
      </c>
      <c r="L1109">
        <v>10</v>
      </c>
      <c r="M1109">
        <v>100</v>
      </c>
      <c r="N1109">
        <v>30</v>
      </c>
      <c r="O1109">
        <v>14.8879432624113</v>
      </c>
      <c r="P1109">
        <v>0.97212121212121205</v>
      </c>
      <c r="Q1109" t="s">
        <v>91</v>
      </c>
    </row>
    <row r="1110" spans="1:17" ht="16" x14ac:dyDescent="0.2">
      <c r="A1110">
        <v>79</v>
      </c>
      <c r="B1110" t="s">
        <v>90</v>
      </c>
      <c r="C1110" t="s">
        <v>89</v>
      </c>
      <c r="F1110">
        <v>40</v>
      </c>
      <c r="H1110" s="7">
        <v>1</v>
      </c>
      <c r="I1110" t="s">
        <v>5</v>
      </c>
      <c r="J1110">
        <v>0.1111111111111111</v>
      </c>
      <c r="K1110">
        <v>65.8</v>
      </c>
      <c r="L1110">
        <v>10</v>
      </c>
      <c r="M1110">
        <v>100</v>
      </c>
      <c r="N1110">
        <v>30</v>
      </c>
      <c r="O1110">
        <v>20.017021276595699</v>
      </c>
      <c r="P1110">
        <v>0.95030303030302998</v>
      </c>
      <c r="Q1110" t="s">
        <v>91</v>
      </c>
    </row>
    <row r="1111" spans="1:17" ht="16" x14ac:dyDescent="0.2">
      <c r="A1111">
        <v>79</v>
      </c>
      <c r="B1111" t="s">
        <v>90</v>
      </c>
      <c r="C1111" t="s">
        <v>89</v>
      </c>
      <c r="F1111">
        <v>40</v>
      </c>
      <c r="H1111" s="7">
        <v>1</v>
      </c>
      <c r="I1111" t="s">
        <v>5</v>
      </c>
      <c r="J1111">
        <v>0.1111111111111111</v>
      </c>
      <c r="K1111">
        <v>65.8</v>
      </c>
      <c r="L1111">
        <v>10</v>
      </c>
      <c r="M1111">
        <v>100</v>
      </c>
      <c r="N1111">
        <v>30</v>
      </c>
      <c r="O1111">
        <v>25.0099290780141</v>
      </c>
      <c r="P1111">
        <v>0.8</v>
      </c>
      <c r="Q1111" t="s">
        <v>91</v>
      </c>
    </row>
    <row r="1112" spans="1:17" ht="16" x14ac:dyDescent="0.2">
      <c r="A1112">
        <v>79</v>
      </c>
      <c r="B1112" t="s">
        <v>90</v>
      </c>
      <c r="C1112" t="s">
        <v>89</v>
      </c>
      <c r="F1112">
        <v>40</v>
      </c>
      <c r="H1112" s="7">
        <v>1</v>
      </c>
      <c r="I1112" t="s">
        <v>5</v>
      </c>
      <c r="J1112">
        <v>0.1111111111111111</v>
      </c>
      <c r="K1112">
        <v>65.8</v>
      </c>
      <c r="L1112">
        <v>10</v>
      </c>
      <c r="M1112">
        <v>100</v>
      </c>
      <c r="N1112">
        <v>30</v>
      </c>
      <c r="O1112">
        <v>30.093617021276501</v>
      </c>
      <c r="P1112">
        <v>0.81454545454545402</v>
      </c>
      <c r="Q1112" t="s">
        <v>91</v>
      </c>
    </row>
    <row r="1113" spans="1:17" ht="16" x14ac:dyDescent="0.2">
      <c r="A1113">
        <v>80</v>
      </c>
      <c r="B1113" t="s">
        <v>90</v>
      </c>
      <c r="C1113" t="s">
        <v>89</v>
      </c>
      <c r="F1113">
        <v>40</v>
      </c>
      <c r="H1113" s="7">
        <v>1</v>
      </c>
      <c r="I1113" t="s">
        <v>5</v>
      </c>
      <c r="J1113">
        <f t="shared" ref="J1113" si="19">20/(100-20)</f>
        <v>0.25</v>
      </c>
      <c r="K1113">
        <v>79.099999999999994</v>
      </c>
      <c r="L1113">
        <v>19.899999999999999</v>
      </c>
      <c r="M1113">
        <v>99.3</v>
      </c>
      <c r="N1113">
        <v>30</v>
      </c>
      <c r="O1113">
        <v>0</v>
      </c>
      <c r="P1113">
        <v>0</v>
      </c>
      <c r="Q1113" t="s">
        <v>91</v>
      </c>
    </row>
    <row r="1114" spans="1:17" ht="16" x14ac:dyDescent="0.2">
      <c r="A1114">
        <v>80</v>
      </c>
      <c r="B1114" t="s">
        <v>90</v>
      </c>
      <c r="C1114" t="s">
        <v>89</v>
      </c>
      <c r="F1114">
        <v>40</v>
      </c>
      <c r="H1114" s="7">
        <v>1</v>
      </c>
      <c r="I1114" t="s">
        <v>5</v>
      </c>
      <c r="J1114">
        <v>0.25</v>
      </c>
      <c r="K1114">
        <v>79.099999999999994</v>
      </c>
      <c r="L1114">
        <v>19.899999999999999</v>
      </c>
      <c r="M1114">
        <v>99.3</v>
      </c>
      <c r="N1114">
        <v>30</v>
      </c>
      <c r="O1114">
        <v>0.33322438520571501</v>
      </c>
      <c r="P1114">
        <v>8.0717488789237402E-2</v>
      </c>
      <c r="Q1114" t="s">
        <v>91</v>
      </c>
    </row>
    <row r="1115" spans="1:17" ht="16" x14ac:dyDescent="0.2">
      <c r="A1115">
        <v>80</v>
      </c>
      <c r="B1115" t="s">
        <v>90</v>
      </c>
      <c r="C1115" t="s">
        <v>89</v>
      </c>
      <c r="F1115">
        <v>40</v>
      </c>
      <c r="H1115" s="7">
        <v>1</v>
      </c>
      <c r="I1115" t="s">
        <v>5</v>
      </c>
      <c r="J1115">
        <v>0.25</v>
      </c>
      <c r="K1115">
        <v>79.099999999999994</v>
      </c>
      <c r="L1115">
        <v>19.899999999999999</v>
      </c>
      <c r="M1115">
        <v>99.3</v>
      </c>
      <c r="N1115">
        <v>30</v>
      </c>
      <c r="O1115">
        <v>0.94779641517080904</v>
      </c>
      <c r="P1115">
        <v>0.18565022421524599</v>
      </c>
      <c r="Q1115" t="s">
        <v>91</v>
      </c>
    </row>
    <row r="1116" spans="1:17" ht="16" x14ac:dyDescent="0.2">
      <c r="A1116">
        <v>80</v>
      </c>
      <c r="B1116" t="s">
        <v>90</v>
      </c>
      <c r="C1116" t="s">
        <v>89</v>
      </c>
      <c r="F1116">
        <v>40</v>
      </c>
      <c r="H1116" s="7">
        <v>1</v>
      </c>
      <c r="I1116" t="s">
        <v>5</v>
      </c>
      <c r="J1116">
        <v>0.25</v>
      </c>
      <c r="K1116">
        <v>79.099999999999994</v>
      </c>
      <c r="L1116">
        <v>19.899999999999999</v>
      </c>
      <c r="M1116">
        <v>99.3</v>
      </c>
      <c r="N1116">
        <v>30</v>
      </c>
      <c r="O1116">
        <v>4.9322647700976603</v>
      </c>
      <c r="P1116">
        <v>0.43587443946188298</v>
      </c>
      <c r="Q1116" t="s">
        <v>91</v>
      </c>
    </row>
    <row r="1117" spans="1:17" ht="16" x14ac:dyDescent="0.2">
      <c r="A1117">
        <v>80</v>
      </c>
      <c r="B1117" t="s">
        <v>90</v>
      </c>
      <c r="C1117" t="s">
        <v>89</v>
      </c>
      <c r="F1117">
        <v>40</v>
      </c>
      <c r="H1117" s="7">
        <v>1</v>
      </c>
      <c r="I1117" t="s">
        <v>5</v>
      </c>
      <c r="J1117">
        <v>0.25</v>
      </c>
      <c r="K1117">
        <v>79.099999999999994</v>
      </c>
      <c r="L1117">
        <v>19.899999999999999</v>
      </c>
      <c r="M1117">
        <v>99.3</v>
      </c>
      <c r="N1117">
        <v>30</v>
      </c>
      <c r="O1117">
        <v>7.0410124331603203</v>
      </c>
      <c r="P1117">
        <v>0.55964125560538103</v>
      </c>
      <c r="Q1117" t="s">
        <v>91</v>
      </c>
    </row>
    <row r="1118" spans="1:17" ht="16" x14ac:dyDescent="0.2">
      <c r="A1118">
        <v>80</v>
      </c>
      <c r="B1118" t="s">
        <v>90</v>
      </c>
      <c r="C1118" t="s">
        <v>89</v>
      </c>
      <c r="F1118">
        <v>40</v>
      </c>
      <c r="H1118" s="7">
        <v>1</v>
      </c>
      <c r="I1118" t="s">
        <v>5</v>
      </c>
      <c r="J1118">
        <v>0.25</v>
      </c>
      <c r="K1118">
        <v>79.099999999999994</v>
      </c>
      <c r="L1118">
        <v>19.899999999999999</v>
      </c>
      <c r="M1118">
        <v>99.3</v>
      </c>
      <c r="N1118">
        <v>30</v>
      </c>
      <c r="O1118">
        <v>11.958216214096099</v>
      </c>
      <c r="P1118">
        <v>0.80717488789237601</v>
      </c>
      <c r="Q1118" t="s">
        <v>91</v>
      </c>
    </row>
    <row r="1119" spans="1:17" ht="16" x14ac:dyDescent="0.2">
      <c r="A1119">
        <v>80</v>
      </c>
      <c r="B1119" t="s">
        <v>90</v>
      </c>
      <c r="C1119" t="s">
        <v>89</v>
      </c>
      <c r="F1119">
        <v>40</v>
      </c>
      <c r="H1119" s="7">
        <v>1</v>
      </c>
      <c r="I1119" t="s">
        <v>5</v>
      </c>
      <c r="J1119">
        <v>0.25</v>
      </c>
      <c r="K1119">
        <v>79.099999999999994</v>
      </c>
      <c r="L1119">
        <v>19.899999999999999</v>
      </c>
      <c r="M1119">
        <v>99.3</v>
      </c>
      <c r="N1119">
        <v>30</v>
      </c>
      <c r="O1119">
        <v>15.0055563545084</v>
      </c>
      <c r="P1119">
        <v>1.00358744394618</v>
      </c>
      <c r="Q1119" t="s">
        <v>91</v>
      </c>
    </row>
    <row r="1120" spans="1:17" ht="16" x14ac:dyDescent="0.2">
      <c r="A1120">
        <v>80</v>
      </c>
      <c r="B1120" t="s">
        <v>90</v>
      </c>
      <c r="C1120" t="s">
        <v>89</v>
      </c>
      <c r="F1120">
        <v>40</v>
      </c>
      <c r="H1120" s="7">
        <v>1</v>
      </c>
      <c r="I1120" t="s">
        <v>5</v>
      </c>
      <c r="J1120">
        <v>0.25</v>
      </c>
      <c r="K1120">
        <v>79.099999999999994</v>
      </c>
      <c r="L1120">
        <v>19.899999999999999</v>
      </c>
      <c r="M1120">
        <v>99.3</v>
      </c>
      <c r="N1120">
        <v>30</v>
      </c>
      <c r="O1120">
        <v>20.0955431499954</v>
      </c>
      <c r="P1120">
        <v>1.07354260089686</v>
      </c>
      <c r="Q1120" t="s">
        <v>91</v>
      </c>
    </row>
    <row r="1121" spans="1:17" ht="16" x14ac:dyDescent="0.2">
      <c r="A1121">
        <v>81</v>
      </c>
      <c r="B1121" t="s">
        <v>93</v>
      </c>
      <c r="C1121" t="s">
        <v>92</v>
      </c>
      <c r="D1121">
        <v>31</v>
      </c>
      <c r="H1121" s="7">
        <v>1.86</v>
      </c>
      <c r="I1121" t="s">
        <v>5</v>
      </c>
      <c r="J1121">
        <f>20/200</f>
        <v>0.1</v>
      </c>
      <c r="K1121">
        <v>4.03</v>
      </c>
      <c r="L1121">
        <v>9.32</v>
      </c>
      <c r="M1121">
        <v>98.2</v>
      </c>
      <c r="N1121">
        <v>2</v>
      </c>
      <c r="O1121">
        <v>0</v>
      </c>
      <c r="P1121">
        <v>0</v>
      </c>
      <c r="Q1121" t="s">
        <v>94</v>
      </c>
    </row>
    <row r="1122" spans="1:17" ht="16" x14ac:dyDescent="0.2">
      <c r="A1122">
        <v>81</v>
      </c>
      <c r="B1122" t="s">
        <v>93</v>
      </c>
      <c r="C1122" t="s">
        <v>92</v>
      </c>
      <c r="D1122">
        <v>31</v>
      </c>
      <c r="H1122" s="7">
        <v>1.86</v>
      </c>
      <c r="I1122" t="s">
        <v>5</v>
      </c>
      <c r="J1122">
        <v>0.1</v>
      </c>
      <c r="K1122">
        <v>4.03</v>
      </c>
      <c r="L1122">
        <v>9.32</v>
      </c>
      <c r="M1122">
        <v>98.2</v>
      </c>
      <c r="N1122">
        <v>2</v>
      </c>
      <c r="O1122">
        <v>5.6596126019468E-2</v>
      </c>
      <c r="P1122">
        <v>0.104910714285714</v>
      </c>
      <c r="Q1122" t="s">
        <v>94</v>
      </c>
    </row>
    <row r="1123" spans="1:17" ht="16" x14ac:dyDescent="0.2">
      <c r="A1123">
        <v>81</v>
      </c>
      <c r="B1123" t="s">
        <v>93</v>
      </c>
      <c r="C1123" t="s">
        <v>92</v>
      </c>
      <c r="D1123">
        <v>31</v>
      </c>
      <c r="H1123" s="7">
        <v>1.86</v>
      </c>
      <c r="I1123" t="s">
        <v>5</v>
      </c>
      <c r="J1123">
        <v>0.1</v>
      </c>
      <c r="K1123">
        <v>4.03</v>
      </c>
      <c r="L1123">
        <v>9.32</v>
      </c>
      <c r="M1123">
        <v>98.2</v>
      </c>
      <c r="N1123">
        <v>2</v>
      </c>
      <c r="O1123">
        <v>0.11169182451986299</v>
      </c>
      <c r="P1123">
        <v>0.15401785714285701</v>
      </c>
      <c r="Q1123" t="s">
        <v>94</v>
      </c>
    </row>
    <row r="1124" spans="1:17" ht="16" x14ac:dyDescent="0.2">
      <c r="A1124">
        <v>81</v>
      </c>
      <c r="B1124" t="s">
        <v>93</v>
      </c>
      <c r="C1124" t="s">
        <v>92</v>
      </c>
      <c r="D1124">
        <v>31</v>
      </c>
      <c r="H1124" s="7">
        <v>1.86</v>
      </c>
      <c r="I1124" t="s">
        <v>5</v>
      </c>
      <c r="J1124">
        <v>0.1</v>
      </c>
      <c r="K1124">
        <v>4.03</v>
      </c>
      <c r="L1124">
        <v>9.32</v>
      </c>
      <c r="M1124">
        <v>98.2</v>
      </c>
      <c r="N1124">
        <v>2</v>
      </c>
      <c r="O1124">
        <v>0.19355514996053599</v>
      </c>
      <c r="P1124">
        <v>0.198660714285714</v>
      </c>
      <c r="Q1124" t="s">
        <v>94</v>
      </c>
    </row>
    <row r="1125" spans="1:17" ht="16" x14ac:dyDescent="0.2">
      <c r="A1125">
        <v>81</v>
      </c>
      <c r="B1125" t="s">
        <v>93</v>
      </c>
      <c r="C1125" t="s">
        <v>92</v>
      </c>
      <c r="D1125">
        <v>31</v>
      </c>
      <c r="H1125" s="7">
        <v>1.86</v>
      </c>
      <c r="I1125" t="s">
        <v>5</v>
      </c>
      <c r="J1125">
        <v>0.1</v>
      </c>
      <c r="K1125">
        <v>4.03</v>
      </c>
      <c r="L1125">
        <v>9.32</v>
      </c>
      <c r="M1125">
        <v>98.2</v>
      </c>
      <c r="N1125">
        <v>2</v>
      </c>
      <c r="O1125">
        <v>0.24805067745330101</v>
      </c>
      <c r="P1125">
        <v>0.22544642857142799</v>
      </c>
      <c r="Q1125" t="s">
        <v>94</v>
      </c>
    </row>
    <row r="1126" spans="1:17" ht="16" x14ac:dyDescent="0.2">
      <c r="A1126">
        <v>81</v>
      </c>
      <c r="B1126" t="s">
        <v>93</v>
      </c>
      <c r="C1126" t="s">
        <v>92</v>
      </c>
      <c r="D1126">
        <v>31</v>
      </c>
      <c r="H1126" s="7">
        <v>1.86</v>
      </c>
      <c r="I1126" t="s">
        <v>5</v>
      </c>
      <c r="J1126">
        <v>0.1</v>
      </c>
      <c r="K1126">
        <v>4.03</v>
      </c>
      <c r="L1126">
        <v>9.32</v>
      </c>
      <c r="M1126">
        <v>98.2</v>
      </c>
      <c r="N1126">
        <v>2</v>
      </c>
      <c r="O1126">
        <v>0.35602144172585998</v>
      </c>
      <c r="P1126">
        <v>0.24107142857142799</v>
      </c>
      <c r="Q1126" t="s">
        <v>94</v>
      </c>
    </row>
    <row r="1127" spans="1:17" ht="16" x14ac:dyDescent="0.2">
      <c r="A1127">
        <v>81</v>
      </c>
      <c r="B1127" t="s">
        <v>93</v>
      </c>
      <c r="C1127" t="s">
        <v>92</v>
      </c>
      <c r="D1127">
        <v>31</v>
      </c>
      <c r="H1127" s="7">
        <v>1.86</v>
      </c>
      <c r="I1127" t="s">
        <v>5</v>
      </c>
      <c r="J1127">
        <v>0.1</v>
      </c>
      <c r="K1127">
        <v>4.03</v>
      </c>
      <c r="L1127">
        <v>9.32</v>
      </c>
      <c r="M1127">
        <v>98.2</v>
      </c>
      <c r="N1127">
        <v>2</v>
      </c>
      <c r="O1127">
        <v>0.51800759668508201</v>
      </c>
      <c r="P1127">
        <v>0.265625</v>
      </c>
      <c r="Q1127" t="s">
        <v>94</v>
      </c>
    </row>
    <row r="1128" spans="1:17" ht="16" x14ac:dyDescent="0.2">
      <c r="A1128">
        <v>81</v>
      </c>
      <c r="B1128" t="s">
        <v>93</v>
      </c>
      <c r="C1128" t="s">
        <v>92</v>
      </c>
      <c r="D1128">
        <v>31</v>
      </c>
      <c r="H1128" s="7">
        <v>1.86</v>
      </c>
      <c r="I1128" t="s">
        <v>5</v>
      </c>
      <c r="J1128">
        <v>0.1</v>
      </c>
      <c r="K1128">
        <v>4.03</v>
      </c>
      <c r="L1128">
        <v>9.32</v>
      </c>
      <c r="M1128">
        <v>98.2</v>
      </c>
      <c r="N1128">
        <v>2</v>
      </c>
      <c r="O1128">
        <v>0.92354314654038305</v>
      </c>
      <c r="P1128">
        <v>0.34821428571428498</v>
      </c>
      <c r="Q1128" t="s">
        <v>94</v>
      </c>
    </row>
    <row r="1129" spans="1:17" ht="16" x14ac:dyDescent="0.2">
      <c r="A1129">
        <v>81</v>
      </c>
      <c r="B1129" t="s">
        <v>93</v>
      </c>
      <c r="C1129" t="s">
        <v>92</v>
      </c>
      <c r="D1129">
        <v>31</v>
      </c>
      <c r="H1129" s="7">
        <v>1.86</v>
      </c>
      <c r="I1129" t="s">
        <v>5</v>
      </c>
      <c r="J1129">
        <v>0.1</v>
      </c>
      <c r="K1129">
        <v>4.03</v>
      </c>
      <c r="L1129">
        <v>9.32</v>
      </c>
      <c r="M1129">
        <v>98.2</v>
      </c>
      <c r="N1129">
        <v>2</v>
      </c>
      <c r="O1129">
        <v>1.1396047092870201</v>
      </c>
      <c r="P1129">
        <v>0.38392857142857101</v>
      </c>
      <c r="Q1129" t="s">
        <v>94</v>
      </c>
    </row>
    <row r="1130" spans="1:17" ht="16" x14ac:dyDescent="0.2">
      <c r="A1130">
        <v>81</v>
      </c>
      <c r="B1130" t="s">
        <v>93</v>
      </c>
      <c r="C1130" t="s">
        <v>92</v>
      </c>
      <c r="D1130">
        <v>31</v>
      </c>
      <c r="H1130" s="7">
        <v>1.86</v>
      </c>
      <c r="I1130" t="s">
        <v>5</v>
      </c>
      <c r="J1130">
        <v>0.1</v>
      </c>
      <c r="K1130">
        <v>4.03</v>
      </c>
      <c r="L1130">
        <v>9.32</v>
      </c>
      <c r="M1130">
        <v>98.2</v>
      </c>
      <c r="N1130">
        <v>2</v>
      </c>
      <c r="O1130">
        <v>1.30105071033938</v>
      </c>
      <c r="P1130">
        <v>0.38839285714285698</v>
      </c>
      <c r="Q1130" t="s">
        <v>94</v>
      </c>
    </row>
    <row r="1131" spans="1:17" ht="16" x14ac:dyDescent="0.2">
      <c r="A1131">
        <v>81</v>
      </c>
      <c r="B1131" t="s">
        <v>93</v>
      </c>
      <c r="C1131" t="s">
        <v>92</v>
      </c>
      <c r="D1131">
        <v>31</v>
      </c>
      <c r="H1131" s="7">
        <v>1.86</v>
      </c>
      <c r="I1131" t="s">
        <v>5</v>
      </c>
      <c r="J1131">
        <v>0.1</v>
      </c>
      <c r="K1131">
        <v>4.03</v>
      </c>
      <c r="L1131">
        <v>9.32</v>
      </c>
      <c r="M1131">
        <v>98.2</v>
      </c>
      <c r="N1131">
        <v>2</v>
      </c>
      <c r="O1131">
        <v>1.4626167455932599</v>
      </c>
      <c r="P1131">
        <v>0.39732142857142799</v>
      </c>
      <c r="Q1131" t="s">
        <v>94</v>
      </c>
    </row>
    <row r="1132" spans="1:17" ht="16" x14ac:dyDescent="0.2">
      <c r="A1132">
        <v>81</v>
      </c>
      <c r="B1132" t="s">
        <v>93</v>
      </c>
      <c r="C1132" t="s">
        <v>92</v>
      </c>
      <c r="D1132">
        <v>31</v>
      </c>
      <c r="H1132" s="7">
        <v>1.86</v>
      </c>
      <c r="I1132" t="s">
        <v>5</v>
      </c>
      <c r="J1132">
        <v>0.1</v>
      </c>
      <c r="K1132">
        <v>4.03</v>
      </c>
      <c r="L1132">
        <v>9.32</v>
      </c>
      <c r="M1132">
        <v>98.2</v>
      </c>
      <c r="N1132">
        <v>2</v>
      </c>
      <c r="O1132">
        <v>1.97510276900815</v>
      </c>
      <c r="P1132">
        <v>0.45758928571428498</v>
      </c>
      <c r="Q1132" t="s">
        <v>94</v>
      </c>
    </row>
    <row r="1133" spans="1:17" ht="16" x14ac:dyDescent="0.2">
      <c r="A1133">
        <v>81</v>
      </c>
      <c r="B1133" t="s">
        <v>93</v>
      </c>
      <c r="C1133" t="s">
        <v>92</v>
      </c>
      <c r="D1133">
        <v>31</v>
      </c>
      <c r="H1133" s="7">
        <v>1.86</v>
      </c>
      <c r="I1133" t="s">
        <v>5</v>
      </c>
      <c r="J1133">
        <v>0.1</v>
      </c>
      <c r="K1133">
        <v>4.03</v>
      </c>
      <c r="L1133">
        <v>9.32</v>
      </c>
      <c r="M1133">
        <v>98.2</v>
      </c>
      <c r="N1133">
        <v>2</v>
      </c>
      <c r="O1133">
        <v>2.4054853985793199</v>
      </c>
      <c r="P1133">
        <v>0.46428571428571402</v>
      </c>
      <c r="Q1133" t="s">
        <v>94</v>
      </c>
    </row>
    <row r="1134" spans="1:17" ht="16" x14ac:dyDescent="0.2">
      <c r="A1134">
        <v>81</v>
      </c>
      <c r="B1134" t="s">
        <v>93</v>
      </c>
      <c r="C1134" t="s">
        <v>92</v>
      </c>
      <c r="D1134">
        <v>31</v>
      </c>
      <c r="H1134" s="7">
        <v>1.86</v>
      </c>
      <c r="I1134" t="s">
        <v>5</v>
      </c>
      <c r="J1134">
        <v>0.1</v>
      </c>
      <c r="K1134">
        <v>4.03</v>
      </c>
      <c r="L1134">
        <v>9.32</v>
      </c>
      <c r="M1134">
        <v>98.2</v>
      </c>
      <c r="N1134">
        <v>2</v>
      </c>
      <c r="O1134">
        <v>2.97078647066561</v>
      </c>
      <c r="P1134">
        <v>0.48883928571428498</v>
      </c>
      <c r="Q1134" t="s">
        <v>94</v>
      </c>
    </row>
    <row r="1135" spans="1:17" ht="16" x14ac:dyDescent="0.2">
      <c r="A1135">
        <v>81</v>
      </c>
      <c r="B1135" t="s">
        <v>93</v>
      </c>
      <c r="C1135" t="s">
        <v>92</v>
      </c>
      <c r="D1135">
        <v>31</v>
      </c>
      <c r="H1135" s="7">
        <v>1.86</v>
      </c>
      <c r="I1135" t="s">
        <v>5</v>
      </c>
      <c r="J1135">
        <v>0.1</v>
      </c>
      <c r="K1135">
        <v>4.03</v>
      </c>
      <c r="L1135">
        <v>9.32</v>
      </c>
      <c r="M1135">
        <v>98.2</v>
      </c>
      <c r="N1135">
        <v>2</v>
      </c>
      <c r="O1135">
        <v>3.3484140686661399</v>
      </c>
      <c r="P1135">
        <v>0.53348214285714302</v>
      </c>
      <c r="Q1135" t="s">
        <v>94</v>
      </c>
    </row>
    <row r="1136" spans="1:17" ht="16" x14ac:dyDescent="0.2">
      <c r="A1136">
        <v>81</v>
      </c>
      <c r="B1136" t="s">
        <v>93</v>
      </c>
      <c r="C1136" t="s">
        <v>92</v>
      </c>
      <c r="D1136">
        <v>31</v>
      </c>
      <c r="H1136" s="7">
        <v>1.86</v>
      </c>
      <c r="I1136" t="s">
        <v>5</v>
      </c>
      <c r="J1136">
        <v>0.1</v>
      </c>
      <c r="K1136">
        <v>4.03</v>
      </c>
      <c r="L1136">
        <v>9.32</v>
      </c>
      <c r="M1136">
        <v>98.2</v>
      </c>
      <c r="N1136">
        <v>2</v>
      </c>
      <c r="O1136">
        <v>4.0207856485135398</v>
      </c>
      <c r="P1136">
        <v>0.54017857142857095</v>
      </c>
      <c r="Q1136" t="s">
        <v>94</v>
      </c>
    </row>
    <row r="1137" spans="1:17" ht="16" x14ac:dyDescent="0.2">
      <c r="A1137">
        <v>81</v>
      </c>
      <c r="B1137" t="s">
        <v>93</v>
      </c>
      <c r="C1137" t="s">
        <v>92</v>
      </c>
      <c r="D1137">
        <v>31</v>
      </c>
      <c r="H1137" s="7">
        <v>1.86</v>
      </c>
      <c r="I1137" t="s">
        <v>5</v>
      </c>
      <c r="J1137">
        <v>0.1</v>
      </c>
      <c r="K1137">
        <v>4.03</v>
      </c>
      <c r="L1137">
        <v>9.32</v>
      </c>
      <c r="M1137">
        <v>98.2</v>
      </c>
      <c r="N1137">
        <v>2</v>
      </c>
      <c r="O1137">
        <v>4.4785960931333797</v>
      </c>
      <c r="P1137">
        <v>0.56696428571428503</v>
      </c>
      <c r="Q1137" t="s">
        <v>94</v>
      </c>
    </row>
    <row r="1138" spans="1:17" ht="16" x14ac:dyDescent="0.2">
      <c r="A1138">
        <v>81</v>
      </c>
      <c r="B1138" t="s">
        <v>93</v>
      </c>
      <c r="C1138" t="s">
        <v>92</v>
      </c>
      <c r="D1138">
        <v>31</v>
      </c>
      <c r="H1138" s="7">
        <v>1.86</v>
      </c>
      <c r="I1138" t="s">
        <v>5</v>
      </c>
      <c r="J1138">
        <v>0.1</v>
      </c>
      <c r="K1138">
        <v>4.03</v>
      </c>
      <c r="L1138">
        <v>9.32</v>
      </c>
      <c r="M1138">
        <v>98.2</v>
      </c>
      <c r="N1138">
        <v>2</v>
      </c>
      <c r="O1138">
        <v>4.9900018087345401</v>
      </c>
      <c r="P1138">
        <v>0.58705357142857095</v>
      </c>
      <c r="Q1138" t="s">
        <v>94</v>
      </c>
    </row>
    <row r="1139" spans="1:17" ht="16" x14ac:dyDescent="0.2">
      <c r="A1139">
        <v>81</v>
      </c>
      <c r="B1139" t="s">
        <v>93</v>
      </c>
      <c r="C1139" t="s">
        <v>92</v>
      </c>
      <c r="D1139">
        <v>31</v>
      </c>
      <c r="H1139" s="7">
        <v>1.86</v>
      </c>
      <c r="I1139" t="s">
        <v>5</v>
      </c>
      <c r="J1139">
        <v>0.1</v>
      </c>
      <c r="K1139">
        <v>4.03</v>
      </c>
      <c r="L1139">
        <v>9.32</v>
      </c>
      <c r="M1139">
        <v>98.2</v>
      </c>
      <c r="N1139">
        <v>2</v>
      </c>
      <c r="O1139">
        <v>5.5013475072349296</v>
      </c>
      <c r="P1139">
        <v>0.60491071428571397</v>
      </c>
      <c r="Q1139" t="s">
        <v>94</v>
      </c>
    </row>
    <row r="1140" spans="1:17" ht="16" x14ac:dyDescent="0.2">
      <c r="A1140">
        <v>81</v>
      </c>
      <c r="B1140" t="s">
        <v>93</v>
      </c>
      <c r="C1140" t="s">
        <v>92</v>
      </c>
      <c r="D1140">
        <v>31</v>
      </c>
      <c r="H1140" s="7">
        <v>1.86</v>
      </c>
      <c r="I1140" t="s">
        <v>5</v>
      </c>
      <c r="J1140">
        <v>0.1</v>
      </c>
      <c r="K1140">
        <v>4.03</v>
      </c>
      <c r="L1140">
        <v>9.32</v>
      </c>
      <c r="M1140">
        <v>98.2</v>
      </c>
      <c r="N1140">
        <v>2</v>
      </c>
      <c r="O1140">
        <v>5.9856855103919999</v>
      </c>
      <c r="P1140">
        <v>0.61830357142857095</v>
      </c>
      <c r="Q1140" t="s">
        <v>94</v>
      </c>
    </row>
    <row r="1141" spans="1:17" ht="16" x14ac:dyDescent="0.2">
      <c r="A1141">
        <v>81</v>
      </c>
      <c r="B1141" t="s">
        <v>93</v>
      </c>
      <c r="C1141" t="s">
        <v>92</v>
      </c>
      <c r="D1141">
        <v>31</v>
      </c>
      <c r="H1141" s="7">
        <v>1.86</v>
      </c>
      <c r="I1141" t="s">
        <v>5</v>
      </c>
      <c r="J1141">
        <v>0.1</v>
      </c>
      <c r="K1141">
        <v>4.03</v>
      </c>
      <c r="L1141">
        <v>9.32</v>
      </c>
      <c r="M1141">
        <v>98.2</v>
      </c>
      <c r="N1141">
        <v>2</v>
      </c>
      <c r="O1141">
        <v>6.2008468166271999</v>
      </c>
      <c r="P1141">
        <v>0.62053571428571397</v>
      </c>
      <c r="Q1141" t="s">
        <v>94</v>
      </c>
    </row>
    <row r="1142" spans="1:17" ht="16" x14ac:dyDescent="0.2">
      <c r="A1142">
        <v>81</v>
      </c>
      <c r="B1142" t="s">
        <v>93</v>
      </c>
      <c r="C1142" t="s">
        <v>92</v>
      </c>
      <c r="D1142">
        <v>31</v>
      </c>
      <c r="H1142" s="7">
        <v>1.86</v>
      </c>
      <c r="I1142" t="s">
        <v>5</v>
      </c>
      <c r="J1142">
        <v>0.1</v>
      </c>
      <c r="K1142">
        <v>4.03</v>
      </c>
      <c r="L1142">
        <v>9.32</v>
      </c>
      <c r="M1142">
        <v>98.2</v>
      </c>
      <c r="N1142">
        <v>2</v>
      </c>
      <c r="O1142">
        <v>6.4161281570639304</v>
      </c>
      <c r="P1142">
        <v>0.62723214285714302</v>
      </c>
      <c r="Q1142" t="s">
        <v>94</v>
      </c>
    </row>
    <row r="1143" spans="1:17" ht="16" x14ac:dyDescent="0.2">
      <c r="A1143">
        <v>81</v>
      </c>
      <c r="B1143" t="s">
        <v>93</v>
      </c>
      <c r="C1143" t="s">
        <v>92</v>
      </c>
      <c r="D1143">
        <v>31</v>
      </c>
      <c r="H1143" s="7">
        <v>1.86</v>
      </c>
      <c r="I1143" t="s">
        <v>5</v>
      </c>
      <c r="J1143">
        <v>0.1</v>
      </c>
      <c r="K1143">
        <v>4.03</v>
      </c>
      <c r="L1143">
        <v>9.32</v>
      </c>
      <c r="M1143">
        <v>98.2</v>
      </c>
      <c r="N1143">
        <v>2</v>
      </c>
      <c r="O1143">
        <v>7.0080168047882099</v>
      </c>
      <c r="P1143">
        <v>0.640625</v>
      </c>
      <c r="Q1143" t="s">
        <v>94</v>
      </c>
    </row>
    <row r="1144" spans="1:17" ht="16" x14ac:dyDescent="0.2">
      <c r="A1144">
        <v>81</v>
      </c>
      <c r="B1144" t="s">
        <v>93</v>
      </c>
      <c r="C1144" t="s">
        <v>92</v>
      </c>
      <c r="D1144">
        <v>31</v>
      </c>
      <c r="H1144" s="7">
        <v>1.86</v>
      </c>
      <c r="I1144" t="s">
        <v>5</v>
      </c>
      <c r="J1144">
        <v>0.1</v>
      </c>
      <c r="K1144">
        <v>4.03</v>
      </c>
      <c r="L1144">
        <v>9.32</v>
      </c>
      <c r="M1144">
        <v>98.2</v>
      </c>
      <c r="N1144">
        <v>2</v>
      </c>
      <c r="O1144">
        <v>7.4924748421467999</v>
      </c>
      <c r="P1144">
        <v>0.65848214285714302</v>
      </c>
      <c r="Q1144" t="s">
        <v>94</v>
      </c>
    </row>
    <row r="1145" spans="1:17" ht="16" x14ac:dyDescent="0.2">
      <c r="A1145">
        <v>81</v>
      </c>
      <c r="B1145" t="s">
        <v>93</v>
      </c>
      <c r="C1145" t="s">
        <v>92</v>
      </c>
      <c r="D1145">
        <v>31</v>
      </c>
      <c r="H1145" s="7">
        <v>1.86</v>
      </c>
      <c r="I1145" t="s">
        <v>5</v>
      </c>
      <c r="J1145">
        <v>0.1</v>
      </c>
      <c r="K1145">
        <v>4.03</v>
      </c>
      <c r="L1145">
        <v>9.32</v>
      </c>
      <c r="M1145">
        <v>98.2</v>
      </c>
      <c r="N1145">
        <v>2</v>
      </c>
      <c r="O1145">
        <v>8.0037005064456697</v>
      </c>
      <c r="P1145">
        <v>0.671875</v>
      </c>
      <c r="Q1145" t="s">
        <v>94</v>
      </c>
    </row>
    <row r="1146" spans="1:17" ht="16" x14ac:dyDescent="0.2">
      <c r="A1146">
        <v>81</v>
      </c>
      <c r="B1146" t="s">
        <v>93</v>
      </c>
      <c r="C1146" t="s">
        <v>92</v>
      </c>
      <c r="D1146">
        <v>31</v>
      </c>
      <c r="H1146" s="7">
        <v>1.86</v>
      </c>
      <c r="I1146" t="s">
        <v>5</v>
      </c>
      <c r="J1146">
        <v>0.1</v>
      </c>
      <c r="K1146">
        <v>4.03</v>
      </c>
      <c r="L1146">
        <v>9.32</v>
      </c>
      <c r="M1146">
        <v>98.2</v>
      </c>
      <c r="N1146">
        <v>2</v>
      </c>
      <c r="O1146">
        <v>9.1602300381478496</v>
      </c>
      <c r="P1146">
        <v>0.68526785714285698</v>
      </c>
      <c r="Q1146" t="s">
        <v>94</v>
      </c>
    </row>
    <row r="1147" spans="1:17" ht="16" x14ac:dyDescent="0.2">
      <c r="A1147">
        <v>81</v>
      </c>
      <c r="B1147" t="s">
        <v>93</v>
      </c>
      <c r="C1147" t="s">
        <v>92</v>
      </c>
      <c r="D1147">
        <v>31</v>
      </c>
      <c r="H1147" s="7">
        <v>1.86</v>
      </c>
      <c r="I1147" t="s">
        <v>5</v>
      </c>
      <c r="J1147">
        <v>0.1</v>
      </c>
      <c r="K1147">
        <v>4.03</v>
      </c>
      <c r="L1147">
        <v>9.32</v>
      </c>
      <c r="M1147">
        <v>98.2</v>
      </c>
      <c r="N1147">
        <v>2</v>
      </c>
      <c r="O1147">
        <v>9.4828819718495101</v>
      </c>
      <c r="P1147">
        <v>0.68526785714285698</v>
      </c>
      <c r="Q1147" t="s">
        <v>94</v>
      </c>
    </row>
    <row r="1148" spans="1:17" ht="16" x14ac:dyDescent="0.2">
      <c r="A1148">
        <v>81</v>
      </c>
      <c r="B1148" t="s">
        <v>93</v>
      </c>
      <c r="C1148" t="s">
        <v>92</v>
      </c>
      <c r="D1148">
        <v>31</v>
      </c>
      <c r="H1148" s="7">
        <v>1.86</v>
      </c>
      <c r="I1148" t="s">
        <v>5</v>
      </c>
      <c r="J1148">
        <v>0.1</v>
      </c>
      <c r="K1148">
        <v>4.03</v>
      </c>
      <c r="L1148">
        <v>9.32</v>
      </c>
      <c r="M1148">
        <v>98.2</v>
      </c>
      <c r="N1148">
        <v>2</v>
      </c>
      <c r="O1148">
        <v>10.989491252302001</v>
      </c>
      <c r="P1148">
        <v>0.71875</v>
      </c>
      <c r="Q1148" t="s">
        <v>94</v>
      </c>
    </row>
    <row r="1149" spans="1:17" ht="16" x14ac:dyDescent="0.2">
      <c r="A1149">
        <v>81</v>
      </c>
      <c r="B1149" t="s">
        <v>93</v>
      </c>
      <c r="C1149" t="s">
        <v>92</v>
      </c>
      <c r="D1149">
        <v>31</v>
      </c>
      <c r="H1149" s="7">
        <v>1.86</v>
      </c>
      <c r="I1149" t="s">
        <v>5</v>
      </c>
      <c r="J1149">
        <v>0.1</v>
      </c>
      <c r="K1149">
        <v>4.03</v>
      </c>
      <c r="L1149">
        <v>9.32</v>
      </c>
      <c r="M1149">
        <v>98.2</v>
      </c>
      <c r="N1149">
        <v>2</v>
      </c>
      <c r="O1149">
        <v>12.9807386214154</v>
      </c>
      <c r="P1149">
        <v>0.77678571428571397</v>
      </c>
      <c r="Q1149" t="s">
        <v>94</v>
      </c>
    </row>
    <row r="1150" spans="1:17" ht="16" x14ac:dyDescent="0.2">
      <c r="A1150">
        <v>81</v>
      </c>
      <c r="B1150" t="s">
        <v>93</v>
      </c>
      <c r="C1150" t="s">
        <v>92</v>
      </c>
      <c r="D1150">
        <v>31</v>
      </c>
      <c r="H1150" s="7">
        <v>1.86</v>
      </c>
      <c r="I1150" t="s">
        <v>5</v>
      </c>
      <c r="J1150">
        <v>0.1</v>
      </c>
      <c r="K1150">
        <v>4.03</v>
      </c>
      <c r="L1150">
        <v>9.32</v>
      </c>
      <c r="M1150">
        <v>98.2</v>
      </c>
      <c r="N1150">
        <v>2</v>
      </c>
      <c r="O1150">
        <v>13.976962476979701</v>
      </c>
      <c r="P1150">
        <v>0.828125</v>
      </c>
      <c r="Q1150" t="s">
        <v>94</v>
      </c>
    </row>
    <row r="1151" spans="1:17" ht="16" x14ac:dyDescent="0.2">
      <c r="A1151">
        <v>82</v>
      </c>
      <c r="B1151" t="s">
        <v>44</v>
      </c>
      <c r="C1151" t="s">
        <v>43</v>
      </c>
      <c r="F1151">
        <f>(80+115)/2</f>
        <v>97.5</v>
      </c>
      <c r="H1151" s="7">
        <v>3</v>
      </c>
      <c r="I1151" t="s">
        <v>5</v>
      </c>
      <c r="J1151">
        <f>0.84/1.16</f>
        <v>0.72413793103448276</v>
      </c>
      <c r="K1151">
        <v>104</v>
      </c>
      <c r="L1151">
        <v>38.14</v>
      </c>
      <c r="M1151">
        <v>90.8</v>
      </c>
      <c r="N1151">
        <v>0.02</v>
      </c>
      <c r="O1151">
        <v>0</v>
      </c>
      <c r="P1151">
        <v>0</v>
      </c>
      <c r="Q1151" t="s">
        <v>95</v>
      </c>
    </row>
    <row r="1152" spans="1:17" ht="16" x14ac:dyDescent="0.2">
      <c r="A1152">
        <v>82</v>
      </c>
      <c r="B1152" t="s">
        <v>44</v>
      </c>
      <c r="C1152" t="s">
        <v>43</v>
      </c>
      <c r="F1152">
        <f>(80+115)/2</f>
        <v>97.5</v>
      </c>
      <c r="H1152" s="7">
        <v>3</v>
      </c>
      <c r="I1152" t="s">
        <v>5</v>
      </c>
      <c r="J1152">
        <f>0.84/1.16</f>
        <v>0.72413793103448276</v>
      </c>
      <c r="K1152">
        <v>104</v>
      </c>
      <c r="L1152">
        <v>38.14</v>
      </c>
      <c r="M1152">
        <v>90.8</v>
      </c>
      <c r="N1152">
        <v>0.02</v>
      </c>
      <c r="O1152">
        <v>1.0485436893203799</v>
      </c>
      <c r="P1152">
        <v>3.4802784222737797E-2</v>
      </c>
      <c r="Q1152" t="s">
        <v>95</v>
      </c>
    </row>
    <row r="1153" spans="1:17" ht="16" x14ac:dyDescent="0.2">
      <c r="A1153">
        <v>82</v>
      </c>
      <c r="B1153" t="s">
        <v>44</v>
      </c>
      <c r="C1153" t="s">
        <v>43</v>
      </c>
      <c r="F1153">
        <v>97.5</v>
      </c>
      <c r="H1153" s="7">
        <v>3</v>
      </c>
      <c r="I1153" t="s">
        <v>5</v>
      </c>
      <c r="J1153">
        <v>0.72413793103448276</v>
      </c>
      <c r="K1153">
        <v>104</v>
      </c>
      <c r="L1153">
        <v>38.14</v>
      </c>
      <c r="M1153">
        <v>90.8</v>
      </c>
      <c r="N1153">
        <v>0.02</v>
      </c>
      <c r="O1153">
        <v>3.0291262135922299</v>
      </c>
      <c r="P1153">
        <v>6.2645011600928002E-2</v>
      </c>
      <c r="Q1153" t="s">
        <v>95</v>
      </c>
    </row>
    <row r="1154" spans="1:17" ht="16" x14ac:dyDescent="0.2">
      <c r="A1154">
        <v>82</v>
      </c>
      <c r="B1154" t="s">
        <v>44</v>
      </c>
      <c r="C1154" t="s">
        <v>43</v>
      </c>
      <c r="F1154">
        <v>97.5</v>
      </c>
      <c r="H1154" s="7">
        <v>3</v>
      </c>
      <c r="I1154" t="s">
        <v>5</v>
      </c>
      <c r="J1154">
        <v>0.72413793103448276</v>
      </c>
      <c r="K1154">
        <v>104</v>
      </c>
      <c r="L1154">
        <v>38.14</v>
      </c>
      <c r="M1154">
        <v>90.8</v>
      </c>
      <c r="N1154">
        <v>0.02</v>
      </c>
      <c r="O1154">
        <v>6.0582524271844598</v>
      </c>
      <c r="P1154">
        <v>9.2807424593967403E-2</v>
      </c>
      <c r="Q1154" t="s">
        <v>95</v>
      </c>
    </row>
    <row r="1155" spans="1:17" ht="16" x14ac:dyDescent="0.2">
      <c r="A1155">
        <v>82</v>
      </c>
      <c r="B1155" t="s">
        <v>44</v>
      </c>
      <c r="C1155" t="s">
        <v>43</v>
      </c>
      <c r="F1155">
        <v>97.5</v>
      </c>
      <c r="H1155" s="7">
        <v>3</v>
      </c>
      <c r="I1155" t="s">
        <v>5</v>
      </c>
      <c r="J1155">
        <v>0.72413793103448276</v>
      </c>
      <c r="K1155">
        <v>104</v>
      </c>
      <c r="L1155">
        <v>38.14</v>
      </c>
      <c r="M1155">
        <v>90.8</v>
      </c>
      <c r="N1155">
        <v>0.02</v>
      </c>
      <c r="O1155">
        <v>8.0388349514563107</v>
      </c>
      <c r="P1155">
        <v>0.11368909512761</v>
      </c>
      <c r="Q1155" t="s">
        <v>95</v>
      </c>
    </row>
    <row r="1156" spans="1:17" ht="16" x14ac:dyDescent="0.2">
      <c r="A1156">
        <v>82</v>
      </c>
      <c r="B1156" t="s">
        <v>44</v>
      </c>
      <c r="C1156" t="s">
        <v>43</v>
      </c>
      <c r="F1156">
        <v>97.5</v>
      </c>
      <c r="H1156" s="7">
        <v>3</v>
      </c>
      <c r="I1156" t="s">
        <v>5</v>
      </c>
      <c r="J1156">
        <v>0.72413793103448276</v>
      </c>
      <c r="K1156">
        <v>104</v>
      </c>
      <c r="L1156">
        <v>38.14</v>
      </c>
      <c r="M1156">
        <v>90.8</v>
      </c>
      <c r="N1156">
        <v>0.02</v>
      </c>
      <c r="O1156">
        <v>10.019417475728099</v>
      </c>
      <c r="P1156">
        <v>0.13689095127610201</v>
      </c>
      <c r="Q1156" t="s">
        <v>95</v>
      </c>
    </row>
    <row r="1157" spans="1:17" ht="16" x14ac:dyDescent="0.2">
      <c r="A1157">
        <v>82</v>
      </c>
      <c r="B1157" t="s">
        <v>44</v>
      </c>
      <c r="C1157" t="s">
        <v>43</v>
      </c>
      <c r="F1157">
        <v>97.5</v>
      </c>
      <c r="H1157" s="7">
        <v>3</v>
      </c>
      <c r="I1157" t="s">
        <v>5</v>
      </c>
      <c r="J1157">
        <v>0.72413793103448276</v>
      </c>
      <c r="K1157">
        <v>104</v>
      </c>
      <c r="L1157">
        <v>38.14</v>
      </c>
      <c r="M1157">
        <v>90.8</v>
      </c>
      <c r="N1157">
        <v>0.02</v>
      </c>
      <c r="O1157">
        <v>13.048543689320301</v>
      </c>
      <c r="P1157">
        <v>0.16241299303944301</v>
      </c>
      <c r="Q1157" t="s">
        <v>95</v>
      </c>
    </row>
    <row r="1158" spans="1:17" ht="16" x14ac:dyDescent="0.2">
      <c r="A1158">
        <v>82</v>
      </c>
      <c r="B1158" t="s">
        <v>44</v>
      </c>
      <c r="C1158" t="s">
        <v>43</v>
      </c>
      <c r="F1158">
        <v>97.5</v>
      </c>
      <c r="H1158" s="7">
        <v>3</v>
      </c>
      <c r="I1158" t="s">
        <v>5</v>
      </c>
      <c r="J1158">
        <v>0.72413793103448276</v>
      </c>
      <c r="K1158">
        <v>104</v>
      </c>
      <c r="L1158">
        <v>38.14</v>
      </c>
      <c r="M1158">
        <v>90.8</v>
      </c>
      <c r="N1158">
        <v>0.02</v>
      </c>
      <c r="O1158">
        <v>15.0291262135922</v>
      </c>
      <c r="P1158">
        <v>0.19953596287702999</v>
      </c>
      <c r="Q1158" t="s">
        <v>95</v>
      </c>
    </row>
    <row r="1159" spans="1:17" ht="16" x14ac:dyDescent="0.2">
      <c r="A1159">
        <v>82</v>
      </c>
      <c r="B1159" t="s">
        <v>44</v>
      </c>
      <c r="C1159" t="s">
        <v>43</v>
      </c>
      <c r="F1159">
        <v>97.5</v>
      </c>
      <c r="H1159" s="7">
        <v>3</v>
      </c>
      <c r="I1159" t="s">
        <v>5</v>
      </c>
      <c r="J1159">
        <v>0.72413793103448276</v>
      </c>
      <c r="K1159">
        <v>104</v>
      </c>
      <c r="L1159">
        <v>38.14</v>
      </c>
      <c r="M1159">
        <v>90.8</v>
      </c>
      <c r="N1159">
        <v>0.02</v>
      </c>
      <c r="O1159">
        <v>17.009708737863999</v>
      </c>
      <c r="P1159">
        <v>0.22505800464037101</v>
      </c>
      <c r="Q1159" t="s">
        <v>95</v>
      </c>
    </row>
    <row r="1160" spans="1:17" ht="16" x14ac:dyDescent="0.2">
      <c r="A1160">
        <v>82</v>
      </c>
      <c r="B1160" t="s">
        <v>44</v>
      </c>
      <c r="C1160" t="s">
        <v>43</v>
      </c>
      <c r="F1160">
        <v>97.5</v>
      </c>
      <c r="H1160" s="7">
        <v>3</v>
      </c>
      <c r="I1160" t="s">
        <v>5</v>
      </c>
      <c r="J1160">
        <v>0.72413793103448276</v>
      </c>
      <c r="K1160">
        <v>104</v>
      </c>
      <c r="L1160">
        <v>38.14</v>
      </c>
      <c r="M1160">
        <v>90.8</v>
      </c>
      <c r="N1160">
        <v>0.02</v>
      </c>
      <c r="O1160">
        <v>20.038834951456298</v>
      </c>
      <c r="P1160">
        <v>0.29002320185614799</v>
      </c>
      <c r="Q1160" t="s">
        <v>95</v>
      </c>
    </row>
    <row r="1161" spans="1:17" ht="16" x14ac:dyDescent="0.2">
      <c r="A1161">
        <v>82</v>
      </c>
      <c r="B1161" t="s">
        <v>44</v>
      </c>
      <c r="C1161" t="s">
        <v>43</v>
      </c>
      <c r="F1161">
        <v>97.5</v>
      </c>
      <c r="H1161" s="7">
        <v>3</v>
      </c>
      <c r="I1161" t="s">
        <v>5</v>
      </c>
      <c r="J1161">
        <v>0.72413793103448276</v>
      </c>
      <c r="K1161">
        <v>104</v>
      </c>
      <c r="L1161">
        <v>38.14</v>
      </c>
      <c r="M1161">
        <v>90.8</v>
      </c>
      <c r="N1161">
        <v>0.02</v>
      </c>
      <c r="O1161">
        <v>22.019417475728101</v>
      </c>
      <c r="P1161">
        <v>0.37354988399071898</v>
      </c>
      <c r="Q1161" t="s">
        <v>95</v>
      </c>
    </row>
    <row r="1162" spans="1:17" ht="16" x14ac:dyDescent="0.2">
      <c r="A1162">
        <v>82</v>
      </c>
      <c r="B1162" t="s">
        <v>44</v>
      </c>
      <c r="C1162" t="s">
        <v>43</v>
      </c>
      <c r="F1162">
        <v>97.5</v>
      </c>
      <c r="H1162" s="7">
        <v>3</v>
      </c>
      <c r="I1162" t="s">
        <v>5</v>
      </c>
      <c r="J1162">
        <v>0.72413793103448276</v>
      </c>
      <c r="K1162">
        <v>104</v>
      </c>
      <c r="L1162">
        <v>38.14</v>
      </c>
      <c r="M1162">
        <v>90.8</v>
      </c>
      <c r="N1162">
        <v>0.02</v>
      </c>
      <c r="O1162">
        <v>24</v>
      </c>
      <c r="P1162">
        <v>0.54292343387470998</v>
      </c>
      <c r="Q1162" t="s">
        <v>95</v>
      </c>
    </row>
    <row r="1163" spans="1:17" ht="16" x14ac:dyDescent="0.2">
      <c r="A1163">
        <v>82</v>
      </c>
      <c r="B1163" t="s">
        <v>44</v>
      </c>
      <c r="C1163" t="s">
        <v>43</v>
      </c>
      <c r="F1163">
        <v>97.5</v>
      </c>
      <c r="H1163" s="7">
        <v>3</v>
      </c>
      <c r="I1163" t="s">
        <v>5</v>
      </c>
      <c r="J1163">
        <v>0.72413793103448276</v>
      </c>
      <c r="K1163">
        <v>104</v>
      </c>
      <c r="L1163">
        <v>38.14</v>
      </c>
      <c r="M1163">
        <v>90.8</v>
      </c>
      <c r="N1163">
        <v>0.02</v>
      </c>
      <c r="O1163">
        <v>27.0291262135922</v>
      </c>
      <c r="P1163">
        <v>0.71229698375869999</v>
      </c>
      <c r="Q1163" t="s">
        <v>95</v>
      </c>
    </row>
    <row r="1164" spans="1:17" ht="16" x14ac:dyDescent="0.2">
      <c r="A1164">
        <v>82</v>
      </c>
      <c r="B1164" t="s">
        <v>44</v>
      </c>
      <c r="C1164" t="s">
        <v>43</v>
      </c>
      <c r="F1164">
        <v>97.5</v>
      </c>
      <c r="H1164" s="7">
        <v>3</v>
      </c>
      <c r="I1164" t="s">
        <v>5</v>
      </c>
      <c r="J1164">
        <v>0.72413793103448276</v>
      </c>
      <c r="K1164">
        <v>104</v>
      </c>
      <c r="L1164">
        <v>38.14</v>
      </c>
      <c r="M1164">
        <v>90.8</v>
      </c>
      <c r="N1164">
        <v>0.02</v>
      </c>
      <c r="O1164">
        <v>29.009708737863999</v>
      </c>
      <c r="P1164">
        <v>0.81902552204176304</v>
      </c>
      <c r="Q1164" t="s">
        <v>95</v>
      </c>
    </row>
    <row r="1165" spans="1:17" ht="16" x14ac:dyDescent="0.2">
      <c r="A1165">
        <v>82</v>
      </c>
      <c r="B1165" t="s">
        <v>44</v>
      </c>
      <c r="C1165" t="s">
        <v>43</v>
      </c>
      <c r="F1165">
        <v>97.5</v>
      </c>
      <c r="H1165" s="7">
        <v>3</v>
      </c>
      <c r="I1165" t="s">
        <v>5</v>
      </c>
      <c r="J1165">
        <v>0.72413793103448276</v>
      </c>
      <c r="K1165">
        <v>104</v>
      </c>
      <c r="L1165">
        <v>38.14</v>
      </c>
      <c r="M1165">
        <v>90.8</v>
      </c>
      <c r="N1165">
        <v>0.02</v>
      </c>
      <c r="O1165">
        <v>30.990291262135901</v>
      </c>
      <c r="P1165">
        <v>0.91415313225058004</v>
      </c>
      <c r="Q1165" t="s">
        <v>95</v>
      </c>
    </row>
    <row r="1166" spans="1:17" ht="16" x14ac:dyDescent="0.2">
      <c r="A1166">
        <v>82</v>
      </c>
      <c r="B1166" t="s">
        <v>44</v>
      </c>
      <c r="C1166" t="s">
        <v>43</v>
      </c>
      <c r="F1166">
        <v>97.5</v>
      </c>
      <c r="H1166" s="7">
        <v>3</v>
      </c>
      <c r="I1166" t="s">
        <v>5</v>
      </c>
      <c r="J1166">
        <v>0.72413793103448276</v>
      </c>
      <c r="K1166">
        <v>104</v>
      </c>
      <c r="L1166">
        <v>38.14</v>
      </c>
      <c r="M1166">
        <v>90.8</v>
      </c>
      <c r="N1166">
        <v>0.02</v>
      </c>
      <c r="O1166">
        <v>34.019417475728098</v>
      </c>
      <c r="P1166">
        <v>0.93735498839907105</v>
      </c>
      <c r="Q1166" t="s">
        <v>95</v>
      </c>
    </row>
    <row r="1167" spans="1:17" ht="16" x14ac:dyDescent="0.2">
      <c r="A1167">
        <v>82</v>
      </c>
      <c r="B1167" t="s">
        <v>44</v>
      </c>
      <c r="C1167" t="s">
        <v>43</v>
      </c>
      <c r="F1167">
        <v>97.5</v>
      </c>
      <c r="H1167" s="7">
        <v>3</v>
      </c>
      <c r="I1167" t="s">
        <v>5</v>
      </c>
      <c r="J1167">
        <v>0.72413793103448276</v>
      </c>
      <c r="K1167">
        <v>104</v>
      </c>
      <c r="L1167">
        <v>38.14</v>
      </c>
      <c r="M1167">
        <v>90.8</v>
      </c>
      <c r="N1167">
        <v>0.02</v>
      </c>
      <c r="O1167">
        <v>36</v>
      </c>
      <c r="P1167">
        <v>0.955916473317865</v>
      </c>
      <c r="Q1167" t="s">
        <v>95</v>
      </c>
    </row>
    <row r="1168" spans="1:17" ht="16" x14ac:dyDescent="0.2">
      <c r="A1168">
        <v>82</v>
      </c>
      <c r="B1168" t="s">
        <v>44</v>
      </c>
      <c r="C1168" t="s">
        <v>43</v>
      </c>
      <c r="F1168">
        <v>97.5</v>
      </c>
      <c r="H1168" s="7">
        <v>3</v>
      </c>
      <c r="I1168" t="s">
        <v>5</v>
      </c>
      <c r="J1168">
        <v>0.72413793103448276</v>
      </c>
      <c r="K1168">
        <v>104</v>
      </c>
      <c r="L1168">
        <v>38.14</v>
      </c>
      <c r="M1168">
        <v>90.8</v>
      </c>
      <c r="N1168">
        <v>0.02</v>
      </c>
      <c r="O1168">
        <v>37.980582524271803</v>
      </c>
      <c r="P1168">
        <v>0.96983758700695999</v>
      </c>
      <c r="Q1168" t="s">
        <v>95</v>
      </c>
    </row>
    <row r="1169" spans="1:17" ht="16" x14ac:dyDescent="0.2">
      <c r="A1169">
        <v>82</v>
      </c>
      <c r="B1169" t="s">
        <v>44</v>
      </c>
      <c r="C1169" t="s">
        <v>43</v>
      </c>
      <c r="F1169">
        <v>97.5</v>
      </c>
      <c r="H1169" s="7">
        <v>3</v>
      </c>
      <c r="I1169" t="s">
        <v>5</v>
      </c>
      <c r="J1169">
        <v>0.72413793103448276</v>
      </c>
      <c r="K1169">
        <v>104</v>
      </c>
      <c r="L1169">
        <v>38.14</v>
      </c>
      <c r="M1169">
        <v>90.8</v>
      </c>
      <c r="N1169">
        <v>0.02</v>
      </c>
      <c r="O1169">
        <v>41.009708737864003</v>
      </c>
      <c r="P1169">
        <v>0.97911832946635702</v>
      </c>
      <c r="Q1169" t="s">
        <v>95</v>
      </c>
    </row>
    <row r="1170" spans="1:17" ht="16" x14ac:dyDescent="0.2">
      <c r="A1170">
        <v>82</v>
      </c>
      <c r="B1170" t="s">
        <v>44</v>
      </c>
      <c r="C1170" t="s">
        <v>43</v>
      </c>
      <c r="F1170">
        <v>97.5</v>
      </c>
      <c r="H1170" s="7">
        <v>3</v>
      </c>
      <c r="I1170" t="s">
        <v>5</v>
      </c>
      <c r="J1170">
        <v>0.72413793103448276</v>
      </c>
      <c r="K1170">
        <v>104</v>
      </c>
      <c r="L1170">
        <v>38.14</v>
      </c>
      <c r="M1170">
        <v>90.8</v>
      </c>
      <c r="N1170">
        <v>0.02</v>
      </c>
      <c r="O1170">
        <v>42.990291262135898</v>
      </c>
      <c r="P1170">
        <v>0.98143851508120605</v>
      </c>
      <c r="Q1170" t="s">
        <v>95</v>
      </c>
    </row>
    <row r="1171" spans="1:17" ht="16" x14ac:dyDescent="0.2">
      <c r="A1171">
        <v>82</v>
      </c>
      <c r="B1171" t="s">
        <v>44</v>
      </c>
      <c r="C1171" t="s">
        <v>43</v>
      </c>
      <c r="F1171">
        <v>97.5</v>
      </c>
      <c r="H1171" s="7">
        <v>3</v>
      </c>
      <c r="I1171" t="s">
        <v>5</v>
      </c>
      <c r="J1171">
        <v>0.72413793103448276</v>
      </c>
      <c r="K1171">
        <v>104</v>
      </c>
      <c r="L1171">
        <v>38.14</v>
      </c>
      <c r="M1171">
        <v>90.8</v>
      </c>
      <c r="N1171">
        <v>0.02</v>
      </c>
      <c r="O1171">
        <v>45.087378640776699</v>
      </c>
      <c r="P1171">
        <v>0.98375870069605498</v>
      </c>
      <c r="Q1171" t="s">
        <v>95</v>
      </c>
    </row>
    <row r="1172" spans="1:17" ht="16" x14ac:dyDescent="0.2">
      <c r="A1172">
        <v>82</v>
      </c>
      <c r="B1172" t="s">
        <v>44</v>
      </c>
      <c r="C1172" t="s">
        <v>43</v>
      </c>
      <c r="F1172">
        <v>97.5</v>
      </c>
      <c r="H1172" s="7">
        <v>3</v>
      </c>
      <c r="I1172" t="s">
        <v>5</v>
      </c>
      <c r="J1172">
        <v>0.72413793103448276</v>
      </c>
      <c r="K1172">
        <v>104</v>
      </c>
      <c r="L1172">
        <v>38.14</v>
      </c>
      <c r="M1172">
        <v>90.8</v>
      </c>
      <c r="N1172">
        <v>0.02</v>
      </c>
      <c r="O1172">
        <v>48</v>
      </c>
      <c r="P1172">
        <v>0.99071925754060297</v>
      </c>
      <c r="Q1172" t="s">
        <v>95</v>
      </c>
    </row>
    <row r="1173" spans="1:17" ht="16" x14ac:dyDescent="0.2">
      <c r="A1173">
        <v>82</v>
      </c>
      <c r="B1173" t="s">
        <v>44</v>
      </c>
      <c r="C1173" t="s">
        <v>43</v>
      </c>
      <c r="F1173">
        <v>97.5</v>
      </c>
      <c r="H1173" s="7">
        <v>3</v>
      </c>
      <c r="I1173" t="s">
        <v>5</v>
      </c>
      <c r="J1173">
        <v>0.72413793103448276</v>
      </c>
      <c r="K1173">
        <v>104</v>
      </c>
      <c r="L1173">
        <v>38.14</v>
      </c>
      <c r="M1173">
        <v>90.8</v>
      </c>
      <c r="N1173">
        <v>0.02</v>
      </c>
      <c r="O1173">
        <v>49.980582524271803</v>
      </c>
      <c r="P1173">
        <v>0.99071925754060297</v>
      </c>
      <c r="Q1173" t="s">
        <v>95</v>
      </c>
    </row>
    <row r="1174" spans="1:17" ht="16" x14ac:dyDescent="0.2">
      <c r="A1174">
        <v>83</v>
      </c>
      <c r="B1174" t="s">
        <v>44</v>
      </c>
      <c r="C1174" t="s">
        <v>43</v>
      </c>
      <c r="F1174">
        <f>(80+115)/2</f>
        <v>97.5</v>
      </c>
      <c r="H1174" s="7">
        <v>3</v>
      </c>
      <c r="I1174" t="s">
        <v>5</v>
      </c>
      <c r="J1174">
        <f xml:space="preserve"> 0.84/1.16</f>
        <v>0.72413793103448276</v>
      </c>
      <c r="K1174">
        <v>106</v>
      </c>
      <c r="L1174">
        <v>38.96</v>
      </c>
      <c r="M1174">
        <v>92.76</v>
      </c>
      <c r="N1174">
        <v>0.02</v>
      </c>
      <c r="O1174">
        <v>0</v>
      </c>
      <c r="P1174">
        <v>0</v>
      </c>
      <c r="Q1174" t="s">
        <v>95</v>
      </c>
    </row>
    <row r="1175" spans="1:17" ht="16" x14ac:dyDescent="0.2">
      <c r="A1175">
        <v>83</v>
      </c>
      <c r="B1175" t="s">
        <v>44</v>
      </c>
      <c r="C1175" t="s">
        <v>43</v>
      </c>
      <c r="F1175">
        <f>(80+115)/2</f>
        <v>97.5</v>
      </c>
      <c r="H1175" s="7">
        <v>3</v>
      </c>
      <c r="I1175" t="s">
        <v>5</v>
      </c>
      <c r="J1175">
        <f xml:space="preserve"> 0.84/1.16</f>
        <v>0.72413793103448276</v>
      </c>
      <c r="K1175">
        <v>106</v>
      </c>
      <c r="L1175">
        <v>38.96</v>
      </c>
      <c r="M1175">
        <v>92.76</v>
      </c>
      <c r="N1175">
        <v>0.02</v>
      </c>
      <c r="O1175">
        <v>0.93203883495145901</v>
      </c>
      <c r="P1175">
        <v>1.3921113689095099E-2</v>
      </c>
      <c r="Q1175" t="s">
        <v>95</v>
      </c>
    </row>
    <row r="1176" spans="1:17" ht="16" x14ac:dyDescent="0.2">
      <c r="A1176">
        <v>83</v>
      </c>
      <c r="B1176" t="s">
        <v>44</v>
      </c>
      <c r="C1176" t="s">
        <v>43</v>
      </c>
      <c r="F1176">
        <v>97.5</v>
      </c>
      <c r="H1176" s="7">
        <v>3</v>
      </c>
      <c r="I1176" t="s">
        <v>5</v>
      </c>
      <c r="J1176">
        <v>0.72413793103448276</v>
      </c>
      <c r="K1176">
        <v>106</v>
      </c>
      <c r="L1176">
        <v>38.96</v>
      </c>
      <c r="M1176">
        <v>92.76</v>
      </c>
      <c r="N1176">
        <v>0.02</v>
      </c>
      <c r="O1176">
        <v>3.0291262135922299</v>
      </c>
      <c r="P1176">
        <v>2.5522041763341202E-2</v>
      </c>
      <c r="Q1176" t="s">
        <v>95</v>
      </c>
    </row>
    <row r="1177" spans="1:17" ht="16" x14ac:dyDescent="0.2">
      <c r="A1177">
        <v>83</v>
      </c>
      <c r="B1177" t="s">
        <v>44</v>
      </c>
      <c r="C1177" t="s">
        <v>43</v>
      </c>
      <c r="F1177">
        <v>97.5</v>
      </c>
      <c r="H1177" s="7">
        <v>3</v>
      </c>
      <c r="I1177" t="s">
        <v>5</v>
      </c>
      <c r="J1177">
        <v>0.72413793103448276</v>
      </c>
      <c r="K1177">
        <v>106</v>
      </c>
      <c r="L1177">
        <v>38.96</v>
      </c>
      <c r="M1177">
        <v>92.76</v>
      </c>
      <c r="N1177">
        <v>0.02</v>
      </c>
      <c r="O1177">
        <v>6.0582524271844598</v>
      </c>
      <c r="P1177">
        <v>3.7122969837586998E-2</v>
      </c>
      <c r="Q1177" t="s">
        <v>95</v>
      </c>
    </row>
    <row r="1178" spans="1:17" ht="16" x14ac:dyDescent="0.2">
      <c r="A1178">
        <v>83</v>
      </c>
      <c r="B1178" t="s">
        <v>44</v>
      </c>
      <c r="C1178" t="s">
        <v>43</v>
      </c>
      <c r="F1178">
        <v>97.5</v>
      </c>
      <c r="H1178" s="7">
        <v>3</v>
      </c>
      <c r="I1178" t="s">
        <v>5</v>
      </c>
      <c r="J1178">
        <v>0.72413793103448276</v>
      </c>
      <c r="K1178">
        <v>106</v>
      </c>
      <c r="L1178">
        <v>38.96</v>
      </c>
      <c r="M1178">
        <v>92.76</v>
      </c>
      <c r="N1178">
        <v>0.02</v>
      </c>
      <c r="O1178">
        <v>8.0388349514563107</v>
      </c>
      <c r="P1178">
        <v>5.1044083526682098E-2</v>
      </c>
      <c r="Q1178" t="s">
        <v>95</v>
      </c>
    </row>
    <row r="1179" spans="1:17" ht="16" x14ac:dyDescent="0.2">
      <c r="A1179">
        <v>83</v>
      </c>
      <c r="B1179" t="s">
        <v>44</v>
      </c>
      <c r="C1179" t="s">
        <v>43</v>
      </c>
      <c r="F1179">
        <v>97.5</v>
      </c>
      <c r="H1179" s="7">
        <v>3</v>
      </c>
      <c r="I1179" t="s">
        <v>5</v>
      </c>
      <c r="J1179">
        <v>0.72413793103448276</v>
      </c>
      <c r="K1179">
        <v>106</v>
      </c>
      <c r="L1179">
        <v>38.96</v>
      </c>
      <c r="M1179">
        <v>92.76</v>
      </c>
      <c r="N1179">
        <v>0.02</v>
      </c>
      <c r="O1179">
        <v>10.019417475728099</v>
      </c>
      <c r="P1179">
        <v>5.1044083526682098E-2</v>
      </c>
      <c r="Q1179" t="s">
        <v>95</v>
      </c>
    </row>
    <row r="1180" spans="1:17" ht="16" x14ac:dyDescent="0.2">
      <c r="A1180">
        <v>83</v>
      </c>
      <c r="B1180" t="s">
        <v>44</v>
      </c>
      <c r="C1180" t="s">
        <v>43</v>
      </c>
      <c r="F1180">
        <v>97.5</v>
      </c>
      <c r="H1180" s="7">
        <v>3</v>
      </c>
      <c r="I1180" t="s">
        <v>5</v>
      </c>
      <c r="J1180">
        <v>0.72413793103448276</v>
      </c>
      <c r="K1180">
        <v>106</v>
      </c>
      <c r="L1180">
        <v>38.96</v>
      </c>
      <c r="M1180">
        <v>92.76</v>
      </c>
      <c r="N1180">
        <v>0.02</v>
      </c>
      <c r="O1180">
        <v>13.048543689320301</v>
      </c>
      <c r="P1180">
        <v>7.8886310904872303E-2</v>
      </c>
      <c r="Q1180" t="s">
        <v>95</v>
      </c>
    </row>
    <row r="1181" spans="1:17" ht="16" x14ac:dyDescent="0.2">
      <c r="A1181">
        <v>83</v>
      </c>
      <c r="B1181" t="s">
        <v>44</v>
      </c>
      <c r="C1181" t="s">
        <v>43</v>
      </c>
      <c r="F1181">
        <v>97.5</v>
      </c>
      <c r="H1181" s="7">
        <v>3</v>
      </c>
      <c r="I1181" t="s">
        <v>5</v>
      </c>
      <c r="J1181">
        <v>0.72413793103448276</v>
      </c>
      <c r="K1181">
        <v>106</v>
      </c>
      <c r="L1181">
        <v>38.96</v>
      </c>
      <c r="M1181">
        <v>92.76</v>
      </c>
      <c r="N1181">
        <v>0.02</v>
      </c>
      <c r="O1181">
        <v>15.0291262135922</v>
      </c>
      <c r="P1181">
        <v>0.102088167053364</v>
      </c>
      <c r="Q1181" t="s">
        <v>95</v>
      </c>
    </row>
    <row r="1182" spans="1:17" ht="16" x14ac:dyDescent="0.2">
      <c r="A1182">
        <v>83</v>
      </c>
      <c r="B1182" t="s">
        <v>44</v>
      </c>
      <c r="C1182" t="s">
        <v>43</v>
      </c>
      <c r="F1182">
        <v>97.5</v>
      </c>
      <c r="H1182" s="7">
        <v>3</v>
      </c>
      <c r="I1182" t="s">
        <v>5</v>
      </c>
      <c r="J1182">
        <v>0.72413793103448276</v>
      </c>
      <c r="K1182">
        <v>106</v>
      </c>
      <c r="L1182">
        <v>38.96</v>
      </c>
      <c r="M1182">
        <v>92.76</v>
      </c>
      <c r="N1182">
        <v>0.02</v>
      </c>
      <c r="O1182">
        <v>17.009708737863999</v>
      </c>
      <c r="P1182">
        <v>0.118329466357308</v>
      </c>
      <c r="Q1182" t="s">
        <v>95</v>
      </c>
    </row>
    <row r="1183" spans="1:17" ht="16" x14ac:dyDescent="0.2">
      <c r="A1183">
        <v>83</v>
      </c>
      <c r="B1183" t="s">
        <v>44</v>
      </c>
      <c r="C1183" t="s">
        <v>43</v>
      </c>
      <c r="F1183">
        <v>97.5</v>
      </c>
      <c r="H1183" s="7">
        <v>3</v>
      </c>
      <c r="I1183" t="s">
        <v>5</v>
      </c>
      <c r="J1183">
        <v>0.72413793103448276</v>
      </c>
      <c r="K1183">
        <v>106</v>
      </c>
      <c r="L1183">
        <v>38.96</v>
      </c>
      <c r="M1183">
        <v>92.76</v>
      </c>
      <c r="N1183">
        <v>0.02</v>
      </c>
      <c r="O1183">
        <v>20.038834951456298</v>
      </c>
      <c r="P1183">
        <v>0.14849187935034799</v>
      </c>
      <c r="Q1183" t="s">
        <v>95</v>
      </c>
    </row>
    <row r="1184" spans="1:17" ht="16" x14ac:dyDescent="0.2">
      <c r="A1184">
        <v>83</v>
      </c>
      <c r="B1184" t="s">
        <v>44</v>
      </c>
      <c r="C1184" t="s">
        <v>43</v>
      </c>
      <c r="F1184">
        <v>97.5</v>
      </c>
      <c r="H1184" s="7">
        <v>3</v>
      </c>
      <c r="I1184" t="s">
        <v>5</v>
      </c>
      <c r="J1184">
        <v>0.72413793103448276</v>
      </c>
      <c r="K1184">
        <v>106</v>
      </c>
      <c r="L1184">
        <v>38.96</v>
      </c>
      <c r="M1184">
        <v>92.76</v>
      </c>
      <c r="N1184">
        <v>0.02</v>
      </c>
      <c r="O1184">
        <v>22.019417475728101</v>
      </c>
      <c r="P1184">
        <v>0.19953596287702999</v>
      </c>
      <c r="Q1184" t="s">
        <v>95</v>
      </c>
    </row>
    <row r="1185" spans="1:17" ht="16" x14ac:dyDescent="0.2">
      <c r="A1185">
        <v>83</v>
      </c>
      <c r="B1185" t="s">
        <v>44</v>
      </c>
      <c r="C1185" t="s">
        <v>43</v>
      </c>
      <c r="F1185">
        <v>97.5</v>
      </c>
      <c r="H1185" s="7">
        <v>3</v>
      </c>
      <c r="I1185" t="s">
        <v>5</v>
      </c>
      <c r="J1185">
        <v>0.72413793103448276</v>
      </c>
      <c r="K1185">
        <v>106</v>
      </c>
      <c r="L1185">
        <v>38.96</v>
      </c>
      <c r="M1185">
        <v>92.76</v>
      </c>
      <c r="N1185">
        <v>0.02</v>
      </c>
      <c r="O1185">
        <v>24</v>
      </c>
      <c r="P1185">
        <v>0.24593967517401299</v>
      </c>
      <c r="Q1185" t="s">
        <v>95</v>
      </c>
    </row>
    <row r="1186" spans="1:17" ht="16" x14ac:dyDescent="0.2">
      <c r="A1186">
        <v>83</v>
      </c>
      <c r="B1186" t="s">
        <v>44</v>
      </c>
      <c r="C1186" t="s">
        <v>43</v>
      </c>
      <c r="F1186">
        <v>97.5</v>
      </c>
      <c r="H1186" s="7">
        <v>3</v>
      </c>
      <c r="I1186" t="s">
        <v>5</v>
      </c>
      <c r="J1186">
        <v>0.72413793103448276</v>
      </c>
      <c r="K1186">
        <v>106</v>
      </c>
      <c r="L1186">
        <v>38.96</v>
      </c>
      <c r="M1186">
        <v>92.76</v>
      </c>
      <c r="N1186">
        <v>0.02</v>
      </c>
      <c r="O1186">
        <v>27.0291262135922</v>
      </c>
      <c r="P1186">
        <v>0.44547563805104401</v>
      </c>
      <c r="Q1186" t="s">
        <v>95</v>
      </c>
    </row>
    <row r="1187" spans="1:17" ht="16" x14ac:dyDescent="0.2">
      <c r="A1187">
        <v>83</v>
      </c>
      <c r="B1187" t="s">
        <v>44</v>
      </c>
      <c r="C1187" t="s">
        <v>43</v>
      </c>
      <c r="F1187">
        <v>97.5</v>
      </c>
      <c r="H1187" s="7">
        <v>3</v>
      </c>
      <c r="I1187" t="s">
        <v>5</v>
      </c>
      <c r="J1187">
        <v>0.72413793103448276</v>
      </c>
      <c r="K1187">
        <v>106</v>
      </c>
      <c r="L1187">
        <v>38.96</v>
      </c>
      <c r="M1187">
        <v>92.76</v>
      </c>
      <c r="N1187">
        <v>0.02</v>
      </c>
      <c r="O1187">
        <v>29.009708737863999</v>
      </c>
      <c r="P1187">
        <v>0.61252900232018503</v>
      </c>
      <c r="Q1187" t="s">
        <v>95</v>
      </c>
    </row>
    <row r="1188" spans="1:17" ht="16" x14ac:dyDescent="0.2">
      <c r="A1188">
        <v>83</v>
      </c>
      <c r="B1188" t="s">
        <v>44</v>
      </c>
      <c r="C1188" t="s">
        <v>43</v>
      </c>
      <c r="F1188">
        <v>97.5</v>
      </c>
      <c r="H1188" s="7">
        <v>3</v>
      </c>
      <c r="I1188" t="s">
        <v>5</v>
      </c>
      <c r="J1188">
        <v>0.72413793103448276</v>
      </c>
      <c r="K1188">
        <v>106</v>
      </c>
      <c r="L1188">
        <v>38.96</v>
      </c>
      <c r="M1188">
        <v>92.76</v>
      </c>
      <c r="N1188">
        <v>0.02</v>
      </c>
      <c r="O1188">
        <v>30.990291262135901</v>
      </c>
      <c r="P1188">
        <v>0.75406032482598595</v>
      </c>
      <c r="Q1188" t="s">
        <v>95</v>
      </c>
    </row>
    <row r="1189" spans="1:17" ht="16" x14ac:dyDescent="0.2">
      <c r="A1189">
        <v>83</v>
      </c>
      <c r="B1189" t="s">
        <v>44</v>
      </c>
      <c r="C1189" t="s">
        <v>43</v>
      </c>
      <c r="F1189">
        <v>97.5</v>
      </c>
      <c r="H1189" s="7">
        <v>3</v>
      </c>
      <c r="I1189" t="s">
        <v>5</v>
      </c>
      <c r="J1189">
        <v>0.72413793103448276</v>
      </c>
      <c r="K1189">
        <v>106</v>
      </c>
      <c r="L1189">
        <v>38.96</v>
      </c>
      <c r="M1189">
        <v>92.76</v>
      </c>
      <c r="N1189">
        <v>0.02</v>
      </c>
      <c r="O1189">
        <v>34.019417475728098</v>
      </c>
      <c r="P1189">
        <v>0.87006960556844504</v>
      </c>
      <c r="Q1189" t="s">
        <v>95</v>
      </c>
    </row>
    <row r="1190" spans="1:17" ht="16" x14ac:dyDescent="0.2">
      <c r="A1190">
        <v>83</v>
      </c>
      <c r="B1190" t="s">
        <v>44</v>
      </c>
      <c r="C1190" t="s">
        <v>43</v>
      </c>
      <c r="F1190">
        <v>97.5</v>
      </c>
      <c r="H1190" s="7">
        <v>3</v>
      </c>
      <c r="I1190" t="s">
        <v>5</v>
      </c>
      <c r="J1190">
        <v>0.72413793103448276</v>
      </c>
      <c r="K1190">
        <v>106</v>
      </c>
      <c r="L1190">
        <v>38.96</v>
      </c>
      <c r="M1190">
        <v>92.76</v>
      </c>
      <c r="N1190">
        <v>0.02</v>
      </c>
      <c r="O1190">
        <v>36</v>
      </c>
      <c r="P1190">
        <v>0.91183294663573</v>
      </c>
      <c r="Q1190" t="s">
        <v>95</v>
      </c>
    </row>
    <row r="1191" spans="1:17" ht="16" x14ac:dyDescent="0.2">
      <c r="A1191">
        <v>83</v>
      </c>
      <c r="B1191" t="s">
        <v>44</v>
      </c>
      <c r="C1191" t="s">
        <v>43</v>
      </c>
      <c r="F1191">
        <v>97.5</v>
      </c>
      <c r="H1191" s="7">
        <v>3</v>
      </c>
      <c r="I1191" t="s">
        <v>5</v>
      </c>
      <c r="J1191">
        <v>0.72413793103448276</v>
      </c>
      <c r="K1191">
        <v>106</v>
      </c>
      <c r="L1191">
        <v>38.96</v>
      </c>
      <c r="M1191">
        <v>92.76</v>
      </c>
      <c r="N1191">
        <v>0.02</v>
      </c>
      <c r="O1191">
        <v>37.980582524271803</v>
      </c>
      <c r="P1191">
        <v>0.92343387470997595</v>
      </c>
      <c r="Q1191" t="s">
        <v>95</v>
      </c>
    </row>
    <row r="1192" spans="1:17" ht="16" x14ac:dyDescent="0.2">
      <c r="A1192">
        <v>83</v>
      </c>
      <c r="B1192" t="s">
        <v>44</v>
      </c>
      <c r="C1192" t="s">
        <v>43</v>
      </c>
      <c r="F1192">
        <v>97.5</v>
      </c>
      <c r="H1192" s="7">
        <v>3</v>
      </c>
      <c r="I1192" t="s">
        <v>5</v>
      </c>
      <c r="J1192">
        <v>0.72413793103448276</v>
      </c>
      <c r="K1192">
        <v>106</v>
      </c>
      <c r="L1192">
        <v>38.96</v>
      </c>
      <c r="M1192">
        <v>92.76</v>
      </c>
      <c r="N1192">
        <v>0.02</v>
      </c>
      <c r="O1192">
        <v>41.009708737864003</v>
      </c>
      <c r="P1192">
        <v>0.93967517401392098</v>
      </c>
      <c r="Q1192" t="s">
        <v>95</v>
      </c>
    </row>
    <row r="1193" spans="1:17" ht="16" x14ac:dyDescent="0.2">
      <c r="A1193">
        <v>83</v>
      </c>
      <c r="B1193" t="s">
        <v>44</v>
      </c>
      <c r="C1193" t="s">
        <v>43</v>
      </c>
      <c r="F1193">
        <v>97.5</v>
      </c>
      <c r="H1193" s="7">
        <v>3</v>
      </c>
      <c r="I1193" t="s">
        <v>5</v>
      </c>
      <c r="J1193">
        <v>0.72413793103448276</v>
      </c>
      <c r="K1193">
        <v>106</v>
      </c>
      <c r="L1193">
        <v>38.96</v>
      </c>
      <c r="M1193">
        <v>92.76</v>
      </c>
      <c r="N1193">
        <v>0.02</v>
      </c>
      <c r="O1193">
        <v>42.990291262135898</v>
      </c>
      <c r="P1193">
        <v>0.94431554524361905</v>
      </c>
      <c r="Q1193" t="s">
        <v>95</v>
      </c>
    </row>
    <row r="1194" spans="1:17" ht="16" x14ac:dyDescent="0.2">
      <c r="A1194">
        <v>83</v>
      </c>
      <c r="B1194" t="s">
        <v>44</v>
      </c>
      <c r="C1194" t="s">
        <v>43</v>
      </c>
      <c r="F1194">
        <v>97.5</v>
      </c>
      <c r="H1194" s="7">
        <v>3</v>
      </c>
      <c r="I1194" t="s">
        <v>5</v>
      </c>
      <c r="J1194">
        <v>0.72413793103448276</v>
      </c>
      <c r="K1194">
        <v>106</v>
      </c>
      <c r="L1194">
        <v>38.96</v>
      </c>
      <c r="M1194">
        <v>92.76</v>
      </c>
      <c r="N1194">
        <v>0.02</v>
      </c>
      <c r="O1194">
        <v>45.087378640776699</v>
      </c>
      <c r="P1194">
        <v>0.94895591647331701</v>
      </c>
      <c r="Q1194" t="s">
        <v>95</v>
      </c>
    </row>
    <row r="1195" spans="1:17" ht="16" x14ac:dyDescent="0.2">
      <c r="A1195">
        <v>83</v>
      </c>
      <c r="B1195" t="s">
        <v>44</v>
      </c>
      <c r="C1195" t="s">
        <v>43</v>
      </c>
      <c r="F1195">
        <v>97.5</v>
      </c>
      <c r="H1195" s="7">
        <v>3</v>
      </c>
      <c r="I1195" t="s">
        <v>5</v>
      </c>
      <c r="J1195">
        <v>0.72413793103448276</v>
      </c>
      <c r="K1195">
        <v>106</v>
      </c>
      <c r="L1195">
        <v>38.96</v>
      </c>
      <c r="M1195">
        <v>92.76</v>
      </c>
      <c r="N1195">
        <v>0.02</v>
      </c>
      <c r="O1195">
        <v>48</v>
      </c>
      <c r="P1195">
        <v>0.94895591647331701</v>
      </c>
      <c r="Q1195" t="s">
        <v>95</v>
      </c>
    </row>
    <row r="1196" spans="1:17" ht="16" x14ac:dyDescent="0.2">
      <c r="A1196">
        <v>83</v>
      </c>
      <c r="B1196" t="s">
        <v>44</v>
      </c>
      <c r="C1196" t="s">
        <v>43</v>
      </c>
      <c r="F1196">
        <v>97.5</v>
      </c>
      <c r="H1196" s="7">
        <v>3</v>
      </c>
      <c r="I1196" t="s">
        <v>5</v>
      </c>
      <c r="J1196">
        <v>0.72413793103448276</v>
      </c>
      <c r="K1196">
        <v>106</v>
      </c>
      <c r="L1196">
        <v>38.96</v>
      </c>
      <c r="M1196">
        <v>92.76</v>
      </c>
      <c r="N1196">
        <v>0.02</v>
      </c>
      <c r="O1196">
        <v>49.980582524271803</v>
      </c>
      <c r="P1196">
        <v>0.96055684454756296</v>
      </c>
      <c r="Q1196" t="s">
        <v>95</v>
      </c>
    </row>
    <row r="1197" spans="1:17" ht="16" x14ac:dyDescent="0.2">
      <c r="A1197">
        <v>84</v>
      </c>
      <c r="B1197" t="s">
        <v>44</v>
      </c>
      <c r="C1197" t="s">
        <v>43</v>
      </c>
      <c r="F1197">
        <f>(80+115)/2</f>
        <v>97.5</v>
      </c>
      <c r="H1197" s="7">
        <v>3</v>
      </c>
      <c r="I1197" t="s">
        <v>5</v>
      </c>
      <c r="J1197">
        <f>0.84/1.16</f>
        <v>0.72413793103448276</v>
      </c>
      <c r="K1197">
        <v>107</v>
      </c>
      <c r="L1197">
        <v>37.33</v>
      </c>
      <c r="M1197">
        <v>89.03</v>
      </c>
      <c r="N1197">
        <v>0.02</v>
      </c>
      <c r="O1197">
        <v>0</v>
      </c>
      <c r="P1197">
        <v>0</v>
      </c>
      <c r="Q1197" t="s">
        <v>95</v>
      </c>
    </row>
    <row r="1198" spans="1:17" ht="16" x14ac:dyDescent="0.2">
      <c r="A1198">
        <v>84</v>
      </c>
      <c r="B1198" t="s">
        <v>44</v>
      </c>
      <c r="C1198" t="s">
        <v>43</v>
      </c>
      <c r="F1198">
        <v>97.5</v>
      </c>
      <c r="H1198" s="7">
        <v>3</v>
      </c>
      <c r="I1198" t="s">
        <v>5</v>
      </c>
      <c r="J1198">
        <v>0.72413793103448276</v>
      </c>
      <c r="K1198">
        <v>107</v>
      </c>
      <c r="L1198">
        <v>37.33</v>
      </c>
      <c r="M1198">
        <v>89.03</v>
      </c>
      <c r="N1198">
        <v>0.02</v>
      </c>
      <c r="O1198">
        <v>1.0485436893203799</v>
      </c>
      <c r="P1198">
        <v>9.7447795823665903E-2</v>
      </c>
      <c r="Q1198" t="s">
        <v>95</v>
      </c>
    </row>
    <row r="1199" spans="1:17" ht="16" x14ac:dyDescent="0.2">
      <c r="A1199">
        <v>84</v>
      </c>
      <c r="B1199" t="s">
        <v>44</v>
      </c>
      <c r="C1199" t="s">
        <v>43</v>
      </c>
      <c r="F1199">
        <v>97.5</v>
      </c>
      <c r="H1199" s="7">
        <v>3</v>
      </c>
      <c r="I1199" t="s">
        <v>5</v>
      </c>
      <c r="J1199">
        <v>0.72413793103448276</v>
      </c>
      <c r="K1199">
        <v>107</v>
      </c>
      <c r="L1199">
        <v>37.33</v>
      </c>
      <c r="M1199">
        <v>89.03</v>
      </c>
      <c r="N1199">
        <v>0.02</v>
      </c>
      <c r="O1199">
        <v>3.0291262135922299</v>
      </c>
      <c r="P1199">
        <v>0.11368909512761</v>
      </c>
      <c r="Q1199" t="s">
        <v>95</v>
      </c>
    </row>
    <row r="1200" spans="1:17" ht="16" x14ac:dyDescent="0.2">
      <c r="A1200">
        <v>84</v>
      </c>
      <c r="B1200" t="s">
        <v>44</v>
      </c>
      <c r="C1200" t="s">
        <v>43</v>
      </c>
      <c r="F1200">
        <v>97.5</v>
      </c>
      <c r="H1200" s="7">
        <v>3</v>
      </c>
      <c r="I1200" t="s">
        <v>5</v>
      </c>
      <c r="J1200">
        <v>0.72413793103448276</v>
      </c>
      <c r="K1200">
        <v>107</v>
      </c>
      <c r="L1200">
        <v>37.33</v>
      </c>
      <c r="M1200">
        <v>89.03</v>
      </c>
      <c r="N1200">
        <v>0.02</v>
      </c>
      <c r="O1200">
        <v>6.0582524271844598</v>
      </c>
      <c r="P1200">
        <v>0.12761020881670501</v>
      </c>
      <c r="Q1200" t="s">
        <v>95</v>
      </c>
    </row>
    <row r="1201" spans="1:17" ht="16" x14ac:dyDescent="0.2">
      <c r="A1201">
        <v>84</v>
      </c>
      <c r="B1201" t="s">
        <v>44</v>
      </c>
      <c r="C1201" t="s">
        <v>43</v>
      </c>
      <c r="F1201">
        <v>97.5</v>
      </c>
      <c r="H1201" s="7">
        <v>3</v>
      </c>
      <c r="I1201" t="s">
        <v>5</v>
      </c>
      <c r="J1201">
        <v>0.72413793103448276</v>
      </c>
      <c r="K1201">
        <v>107</v>
      </c>
      <c r="L1201">
        <v>37.33</v>
      </c>
      <c r="M1201">
        <v>89.03</v>
      </c>
      <c r="N1201">
        <v>0.02</v>
      </c>
      <c r="O1201">
        <v>8.0388349514563107</v>
      </c>
      <c r="P1201">
        <v>0.15313225058004601</v>
      </c>
      <c r="Q1201" t="s">
        <v>95</v>
      </c>
    </row>
    <row r="1202" spans="1:17" ht="16" x14ac:dyDescent="0.2">
      <c r="A1202">
        <v>84</v>
      </c>
      <c r="B1202" t="s">
        <v>44</v>
      </c>
      <c r="C1202" t="s">
        <v>43</v>
      </c>
      <c r="F1202">
        <v>97.5</v>
      </c>
      <c r="H1202" s="7">
        <v>3</v>
      </c>
      <c r="I1202" t="s">
        <v>5</v>
      </c>
      <c r="J1202">
        <v>0.72413793103448276</v>
      </c>
      <c r="K1202">
        <v>107</v>
      </c>
      <c r="L1202">
        <v>37.33</v>
      </c>
      <c r="M1202">
        <v>89.03</v>
      </c>
      <c r="N1202">
        <v>0.02</v>
      </c>
      <c r="O1202">
        <v>10.019417475728099</v>
      </c>
      <c r="P1202">
        <v>0.17401392111368899</v>
      </c>
      <c r="Q1202" t="s">
        <v>95</v>
      </c>
    </row>
    <row r="1203" spans="1:17" ht="16" x14ac:dyDescent="0.2">
      <c r="A1203">
        <v>84</v>
      </c>
      <c r="B1203" t="s">
        <v>44</v>
      </c>
      <c r="C1203" t="s">
        <v>43</v>
      </c>
      <c r="F1203">
        <v>97.5</v>
      </c>
      <c r="H1203" s="7">
        <v>3</v>
      </c>
      <c r="I1203" t="s">
        <v>5</v>
      </c>
      <c r="J1203">
        <v>0.72413793103448276</v>
      </c>
      <c r="K1203">
        <v>107</v>
      </c>
      <c r="L1203">
        <v>37.33</v>
      </c>
      <c r="M1203">
        <v>89.03</v>
      </c>
      <c r="N1203">
        <v>0.02</v>
      </c>
      <c r="O1203">
        <v>13.048543689320301</v>
      </c>
      <c r="P1203">
        <v>0.21809744779582299</v>
      </c>
      <c r="Q1203" t="s">
        <v>95</v>
      </c>
    </row>
    <row r="1204" spans="1:17" ht="16" x14ac:dyDescent="0.2">
      <c r="A1204">
        <v>84</v>
      </c>
      <c r="B1204" t="s">
        <v>44</v>
      </c>
      <c r="C1204" t="s">
        <v>43</v>
      </c>
      <c r="F1204">
        <v>97.5</v>
      </c>
      <c r="H1204" s="7">
        <v>3</v>
      </c>
      <c r="I1204" t="s">
        <v>5</v>
      </c>
      <c r="J1204">
        <v>0.72413793103448276</v>
      </c>
      <c r="K1204">
        <v>107</v>
      </c>
      <c r="L1204">
        <v>37.33</v>
      </c>
      <c r="M1204">
        <v>89.03</v>
      </c>
      <c r="N1204">
        <v>0.02</v>
      </c>
      <c r="O1204">
        <v>15.0291262135922</v>
      </c>
      <c r="P1204">
        <v>0.26914153132250501</v>
      </c>
      <c r="Q1204" t="s">
        <v>95</v>
      </c>
    </row>
    <row r="1205" spans="1:17" ht="16" x14ac:dyDescent="0.2">
      <c r="A1205">
        <v>84</v>
      </c>
      <c r="B1205" t="s">
        <v>44</v>
      </c>
      <c r="C1205" t="s">
        <v>43</v>
      </c>
      <c r="F1205">
        <v>97.5</v>
      </c>
      <c r="H1205" s="7">
        <v>3</v>
      </c>
      <c r="I1205" t="s">
        <v>5</v>
      </c>
      <c r="J1205">
        <v>0.72413793103448276</v>
      </c>
      <c r="K1205">
        <v>107</v>
      </c>
      <c r="L1205">
        <v>37.33</v>
      </c>
      <c r="M1205">
        <v>89.03</v>
      </c>
      <c r="N1205">
        <v>0.02</v>
      </c>
      <c r="O1205">
        <v>17.009708737863999</v>
      </c>
      <c r="P1205">
        <v>0.327146171693735</v>
      </c>
      <c r="Q1205" t="s">
        <v>95</v>
      </c>
    </row>
    <row r="1206" spans="1:17" ht="16" x14ac:dyDescent="0.2">
      <c r="A1206">
        <v>84</v>
      </c>
      <c r="B1206" t="s">
        <v>44</v>
      </c>
      <c r="C1206" t="s">
        <v>43</v>
      </c>
      <c r="F1206">
        <v>97.5</v>
      </c>
      <c r="H1206" s="7">
        <v>3</v>
      </c>
      <c r="I1206" t="s">
        <v>5</v>
      </c>
      <c r="J1206">
        <v>0.72413793103448276</v>
      </c>
      <c r="K1206">
        <v>107</v>
      </c>
      <c r="L1206">
        <v>37.33</v>
      </c>
      <c r="M1206">
        <v>89.03</v>
      </c>
      <c r="N1206">
        <v>0.02</v>
      </c>
      <c r="O1206">
        <v>20.038834951456298</v>
      </c>
      <c r="P1206">
        <v>0.408352668213457</v>
      </c>
      <c r="Q1206" t="s">
        <v>95</v>
      </c>
    </row>
    <row r="1207" spans="1:17" ht="16" x14ac:dyDescent="0.2">
      <c r="A1207">
        <v>84</v>
      </c>
      <c r="B1207" t="s">
        <v>44</v>
      </c>
      <c r="C1207" t="s">
        <v>43</v>
      </c>
      <c r="F1207">
        <v>97.5</v>
      </c>
      <c r="H1207" s="7">
        <v>3</v>
      </c>
      <c r="I1207" t="s">
        <v>5</v>
      </c>
      <c r="J1207">
        <v>0.72413793103448276</v>
      </c>
      <c r="K1207">
        <v>107</v>
      </c>
      <c r="L1207">
        <v>37.33</v>
      </c>
      <c r="M1207">
        <v>89.03</v>
      </c>
      <c r="N1207">
        <v>0.02</v>
      </c>
      <c r="O1207">
        <v>22.019417475728101</v>
      </c>
      <c r="P1207">
        <v>0.49883990719257498</v>
      </c>
      <c r="Q1207" t="s">
        <v>95</v>
      </c>
    </row>
    <row r="1208" spans="1:17" ht="16" x14ac:dyDescent="0.2">
      <c r="A1208">
        <v>84</v>
      </c>
      <c r="B1208" t="s">
        <v>44</v>
      </c>
      <c r="C1208" t="s">
        <v>43</v>
      </c>
      <c r="F1208">
        <v>97.5</v>
      </c>
      <c r="H1208" s="7">
        <v>3</v>
      </c>
      <c r="I1208" t="s">
        <v>5</v>
      </c>
      <c r="J1208">
        <v>0.72413793103448276</v>
      </c>
      <c r="K1208">
        <v>107</v>
      </c>
      <c r="L1208">
        <v>37.33</v>
      </c>
      <c r="M1208">
        <v>89.03</v>
      </c>
      <c r="N1208">
        <v>0.02</v>
      </c>
      <c r="O1208">
        <v>24</v>
      </c>
      <c r="P1208">
        <v>0.64037122969837501</v>
      </c>
      <c r="Q1208" t="s">
        <v>95</v>
      </c>
    </row>
    <row r="1209" spans="1:17" ht="16" x14ac:dyDescent="0.2">
      <c r="A1209">
        <v>84</v>
      </c>
      <c r="B1209" t="s">
        <v>44</v>
      </c>
      <c r="C1209" t="s">
        <v>43</v>
      </c>
      <c r="F1209">
        <v>97.5</v>
      </c>
      <c r="H1209" s="7">
        <v>3</v>
      </c>
      <c r="I1209" t="s">
        <v>5</v>
      </c>
      <c r="J1209">
        <v>0.72413793103448276</v>
      </c>
      <c r="K1209">
        <v>107</v>
      </c>
      <c r="L1209">
        <v>37.33</v>
      </c>
      <c r="M1209">
        <v>89.03</v>
      </c>
      <c r="N1209">
        <v>0.02</v>
      </c>
      <c r="O1209">
        <v>27.0291262135922</v>
      </c>
      <c r="P1209">
        <v>0.79814385150811995</v>
      </c>
      <c r="Q1209" t="s">
        <v>95</v>
      </c>
    </row>
    <row r="1210" spans="1:17" ht="16" x14ac:dyDescent="0.2">
      <c r="A1210">
        <v>84</v>
      </c>
      <c r="B1210" t="s">
        <v>44</v>
      </c>
      <c r="C1210" t="s">
        <v>43</v>
      </c>
      <c r="F1210">
        <v>97.5</v>
      </c>
      <c r="H1210" s="7">
        <v>3</v>
      </c>
      <c r="I1210" t="s">
        <v>5</v>
      </c>
      <c r="J1210">
        <v>0.72413793103448276</v>
      </c>
      <c r="K1210">
        <v>107</v>
      </c>
      <c r="L1210">
        <v>37.33</v>
      </c>
      <c r="M1210">
        <v>89.03</v>
      </c>
      <c r="N1210">
        <v>0.02</v>
      </c>
      <c r="O1210">
        <v>29.009708737863999</v>
      </c>
      <c r="P1210">
        <v>0.92111368909512703</v>
      </c>
      <c r="Q1210" t="s">
        <v>95</v>
      </c>
    </row>
    <row r="1211" spans="1:17" ht="16" x14ac:dyDescent="0.2">
      <c r="A1211">
        <v>84</v>
      </c>
      <c r="B1211" t="s">
        <v>44</v>
      </c>
      <c r="C1211" t="s">
        <v>43</v>
      </c>
      <c r="F1211">
        <v>97.5</v>
      </c>
      <c r="H1211" s="7">
        <v>3</v>
      </c>
      <c r="I1211" t="s">
        <v>5</v>
      </c>
      <c r="J1211">
        <v>0.72413793103448276</v>
      </c>
      <c r="K1211">
        <v>107</v>
      </c>
      <c r="L1211">
        <v>37.33</v>
      </c>
      <c r="M1211">
        <v>89.03</v>
      </c>
      <c r="N1211">
        <v>0.02</v>
      </c>
      <c r="O1211">
        <v>30.990291262135901</v>
      </c>
      <c r="P1211">
        <v>0.94431554524361905</v>
      </c>
      <c r="Q1211" t="s">
        <v>95</v>
      </c>
    </row>
    <row r="1212" spans="1:17" ht="16" x14ac:dyDescent="0.2">
      <c r="A1212">
        <v>84</v>
      </c>
      <c r="B1212" t="s">
        <v>44</v>
      </c>
      <c r="C1212" t="s">
        <v>43</v>
      </c>
      <c r="F1212">
        <v>97.5</v>
      </c>
      <c r="H1212" s="7">
        <v>3</v>
      </c>
      <c r="I1212" t="s">
        <v>5</v>
      </c>
      <c r="J1212">
        <v>0.72413793103448276</v>
      </c>
      <c r="K1212">
        <v>107</v>
      </c>
      <c r="L1212">
        <v>37.33</v>
      </c>
      <c r="M1212">
        <v>89.03</v>
      </c>
      <c r="N1212">
        <v>0.02</v>
      </c>
      <c r="O1212">
        <v>34.019417475728098</v>
      </c>
      <c r="P1212">
        <v>0.96519721577726203</v>
      </c>
      <c r="Q1212" t="s">
        <v>95</v>
      </c>
    </row>
    <row r="1213" spans="1:17" ht="16" x14ac:dyDescent="0.2">
      <c r="A1213">
        <v>84</v>
      </c>
      <c r="B1213" t="s">
        <v>44</v>
      </c>
      <c r="C1213" t="s">
        <v>43</v>
      </c>
      <c r="F1213">
        <v>97.5</v>
      </c>
      <c r="H1213" s="7">
        <v>3</v>
      </c>
      <c r="I1213" t="s">
        <v>5</v>
      </c>
      <c r="J1213">
        <v>0.72413793103448276</v>
      </c>
      <c r="K1213">
        <v>107</v>
      </c>
      <c r="L1213">
        <v>37.33</v>
      </c>
      <c r="M1213">
        <v>89.03</v>
      </c>
      <c r="N1213">
        <v>0.02</v>
      </c>
      <c r="O1213">
        <v>36</v>
      </c>
      <c r="P1213">
        <v>0.97215777262180902</v>
      </c>
      <c r="Q1213" t="s">
        <v>95</v>
      </c>
    </row>
    <row r="1214" spans="1:17" ht="16" x14ac:dyDescent="0.2">
      <c r="A1214">
        <v>84</v>
      </c>
      <c r="B1214" t="s">
        <v>44</v>
      </c>
      <c r="C1214" t="s">
        <v>43</v>
      </c>
      <c r="F1214">
        <v>97.5</v>
      </c>
      <c r="H1214" s="7">
        <v>3</v>
      </c>
      <c r="I1214" t="s">
        <v>5</v>
      </c>
      <c r="J1214">
        <v>0.72413793103448276</v>
      </c>
      <c r="K1214">
        <v>107</v>
      </c>
      <c r="L1214">
        <v>37.33</v>
      </c>
      <c r="M1214">
        <v>89.03</v>
      </c>
      <c r="N1214">
        <v>0.02</v>
      </c>
      <c r="O1214">
        <v>37.980582524271803</v>
      </c>
      <c r="P1214">
        <v>0.97679814385150798</v>
      </c>
      <c r="Q1214" t="s">
        <v>95</v>
      </c>
    </row>
    <row r="1215" spans="1:17" ht="16" x14ac:dyDescent="0.2">
      <c r="A1215">
        <v>84</v>
      </c>
      <c r="B1215" t="s">
        <v>44</v>
      </c>
      <c r="C1215" t="s">
        <v>43</v>
      </c>
      <c r="F1215">
        <v>97.5</v>
      </c>
      <c r="H1215" s="7">
        <v>3</v>
      </c>
      <c r="I1215" t="s">
        <v>5</v>
      </c>
      <c r="J1215">
        <v>0.72413793103448276</v>
      </c>
      <c r="K1215">
        <v>107</v>
      </c>
      <c r="L1215">
        <v>37.33</v>
      </c>
      <c r="M1215">
        <v>89.03</v>
      </c>
      <c r="N1215">
        <v>0.02</v>
      </c>
      <c r="O1215">
        <v>41.009708737864003</v>
      </c>
      <c r="P1215">
        <v>0.98375870069605498</v>
      </c>
      <c r="Q1215" t="s">
        <v>95</v>
      </c>
    </row>
    <row r="1216" spans="1:17" ht="16" x14ac:dyDescent="0.2">
      <c r="A1216">
        <v>84</v>
      </c>
      <c r="B1216" t="s">
        <v>44</v>
      </c>
      <c r="C1216" t="s">
        <v>43</v>
      </c>
      <c r="F1216">
        <v>97.5</v>
      </c>
      <c r="H1216" s="7">
        <v>3</v>
      </c>
      <c r="I1216" t="s">
        <v>5</v>
      </c>
      <c r="J1216">
        <v>0.72413793103448276</v>
      </c>
      <c r="K1216">
        <v>107</v>
      </c>
      <c r="L1216">
        <v>37.33</v>
      </c>
      <c r="M1216">
        <v>89.03</v>
      </c>
      <c r="N1216">
        <v>0.02</v>
      </c>
      <c r="O1216">
        <v>42.990291262135898</v>
      </c>
      <c r="P1216">
        <v>0.98839907192575405</v>
      </c>
      <c r="Q1216" t="s">
        <v>95</v>
      </c>
    </row>
    <row r="1217" spans="1:17" ht="16" x14ac:dyDescent="0.2">
      <c r="A1217">
        <v>84</v>
      </c>
      <c r="B1217" t="s">
        <v>44</v>
      </c>
      <c r="C1217" t="s">
        <v>43</v>
      </c>
      <c r="F1217">
        <v>97.5</v>
      </c>
      <c r="H1217" s="7">
        <v>3</v>
      </c>
      <c r="I1217" t="s">
        <v>5</v>
      </c>
      <c r="J1217">
        <v>0.72413793103448276</v>
      </c>
      <c r="K1217">
        <v>107</v>
      </c>
      <c r="L1217">
        <v>37.33</v>
      </c>
      <c r="M1217">
        <v>89.03</v>
      </c>
      <c r="N1217">
        <v>0.02</v>
      </c>
      <c r="O1217">
        <v>44.970873786407701</v>
      </c>
      <c r="P1217">
        <v>0.98839907192575405</v>
      </c>
      <c r="Q1217" t="s">
        <v>95</v>
      </c>
    </row>
    <row r="1218" spans="1:17" ht="16" x14ac:dyDescent="0.2">
      <c r="A1218">
        <v>84</v>
      </c>
      <c r="B1218" t="s">
        <v>44</v>
      </c>
      <c r="C1218" t="s">
        <v>43</v>
      </c>
      <c r="F1218">
        <v>97.5</v>
      </c>
      <c r="H1218" s="7">
        <v>3</v>
      </c>
      <c r="I1218" t="s">
        <v>5</v>
      </c>
      <c r="J1218">
        <v>0.72413793103448276</v>
      </c>
      <c r="K1218">
        <v>107</v>
      </c>
      <c r="L1218">
        <v>37.33</v>
      </c>
      <c r="M1218">
        <v>89.03</v>
      </c>
      <c r="N1218">
        <v>0.02</v>
      </c>
      <c r="O1218">
        <v>48</v>
      </c>
      <c r="P1218">
        <v>0.99071925754060297</v>
      </c>
      <c r="Q1218" t="s">
        <v>95</v>
      </c>
    </row>
    <row r="1219" spans="1:17" ht="16" x14ac:dyDescent="0.2">
      <c r="A1219">
        <v>84</v>
      </c>
      <c r="B1219" t="s">
        <v>44</v>
      </c>
      <c r="C1219" t="s">
        <v>43</v>
      </c>
      <c r="F1219">
        <v>97.5</v>
      </c>
      <c r="H1219" s="7">
        <v>3</v>
      </c>
      <c r="I1219" t="s">
        <v>5</v>
      </c>
      <c r="J1219">
        <v>0.72413793103448276</v>
      </c>
      <c r="K1219">
        <v>107</v>
      </c>
      <c r="L1219">
        <v>37.33</v>
      </c>
      <c r="M1219">
        <v>89.03</v>
      </c>
      <c r="N1219">
        <v>0.02</v>
      </c>
      <c r="O1219">
        <v>49.980582524271803</v>
      </c>
      <c r="P1219">
        <v>0.99071925754060297</v>
      </c>
      <c r="Q1219" t="s">
        <v>95</v>
      </c>
    </row>
    <row r="1220" spans="1:17" ht="16" x14ac:dyDescent="0.2">
      <c r="A1220">
        <v>85</v>
      </c>
      <c r="B1220" t="s">
        <v>97</v>
      </c>
      <c r="C1220" t="s">
        <v>96</v>
      </c>
      <c r="F1220">
        <v>12</v>
      </c>
      <c r="H1220" s="7">
        <v>3</v>
      </c>
      <c r="I1220" t="s">
        <v>24</v>
      </c>
      <c r="J1220">
        <f>((L1220/M1220)*100)/(100-((L1220/M1220)*100))</f>
        <v>0.18896982310093652</v>
      </c>
      <c r="K1220">
        <v>20.78</v>
      </c>
      <c r="L1220">
        <v>9.08</v>
      </c>
      <c r="M1220">
        <v>57.13</v>
      </c>
      <c r="N1220">
        <v>0.04</v>
      </c>
      <c r="O1220">
        <v>0</v>
      </c>
      <c r="P1220">
        <v>0</v>
      </c>
      <c r="Q1220" t="s">
        <v>98</v>
      </c>
    </row>
    <row r="1221" spans="1:17" ht="16" x14ac:dyDescent="0.2">
      <c r="A1221">
        <v>85</v>
      </c>
      <c r="B1221" t="s">
        <v>97</v>
      </c>
      <c r="C1221" t="s">
        <v>96</v>
      </c>
      <c r="F1221">
        <v>12</v>
      </c>
      <c r="H1221" s="7">
        <v>3</v>
      </c>
      <c r="I1221" t="s">
        <v>24</v>
      </c>
      <c r="J1221">
        <v>0.18896982310093652</v>
      </c>
      <c r="K1221">
        <v>20.78</v>
      </c>
      <c r="L1221">
        <v>9.08</v>
      </c>
      <c r="M1221">
        <v>57.13</v>
      </c>
      <c r="N1221">
        <v>0.04</v>
      </c>
      <c r="O1221">
        <v>1</v>
      </c>
      <c r="P1221">
        <v>0.30024813895781599</v>
      </c>
      <c r="Q1221" t="s">
        <v>98</v>
      </c>
    </row>
    <row r="1222" spans="1:17" ht="16" x14ac:dyDescent="0.2">
      <c r="A1222">
        <v>85</v>
      </c>
      <c r="B1222" t="s">
        <v>97</v>
      </c>
      <c r="C1222" t="s">
        <v>96</v>
      </c>
      <c r="F1222">
        <v>12</v>
      </c>
      <c r="H1222" s="7">
        <v>3</v>
      </c>
      <c r="I1222" t="s">
        <v>24</v>
      </c>
      <c r="J1222">
        <v>0.18896982310093652</v>
      </c>
      <c r="K1222">
        <v>20.78</v>
      </c>
      <c r="L1222">
        <v>9.08</v>
      </c>
      <c r="M1222">
        <v>57.13</v>
      </c>
      <c r="N1222">
        <v>0.04</v>
      </c>
      <c r="O1222">
        <v>2</v>
      </c>
      <c r="P1222">
        <v>0.38461538461538403</v>
      </c>
      <c r="Q1222" t="s">
        <v>98</v>
      </c>
    </row>
    <row r="1223" spans="1:17" ht="16" x14ac:dyDescent="0.2">
      <c r="A1223">
        <v>85</v>
      </c>
      <c r="B1223" t="s">
        <v>97</v>
      </c>
      <c r="C1223" t="s">
        <v>96</v>
      </c>
      <c r="F1223">
        <v>12</v>
      </c>
      <c r="H1223" s="7">
        <v>3</v>
      </c>
      <c r="I1223" t="s">
        <v>24</v>
      </c>
      <c r="J1223">
        <v>0.18896982310093652</v>
      </c>
      <c r="K1223">
        <v>20.78</v>
      </c>
      <c r="L1223">
        <v>9.08</v>
      </c>
      <c r="M1223">
        <v>57.13</v>
      </c>
      <c r="N1223">
        <v>0.04</v>
      </c>
      <c r="O1223">
        <v>3</v>
      </c>
      <c r="P1223">
        <v>0.41935483870967699</v>
      </c>
      <c r="Q1223" t="s">
        <v>98</v>
      </c>
    </row>
    <row r="1224" spans="1:17" ht="16" x14ac:dyDescent="0.2">
      <c r="A1224">
        <v>85</v>
      </c>
      <c r="B1224" t="s">
        <v>97</v>
      </c>
      <c r="C1224" t="s">
        <v>96</v>
      </c>
      <c r="F1224">
        <v>12</v>
      </c>
      <c r="H1224" s="7">
        <v>3</v>
      </c>
      <c r="I1224" t="s">
        <v>24</v>
      </c>
      <c r="J1224">
        <v>0.18896982310093652</v>
      </c>
      <c r="K1224">
        <v>20.78</v>
      </c>
      <c r="L1224">
        <v>9.08</v>
      </c>
      <c r="M1224">
        <v>57.13</v>
      </c>
      <c r="N1224">
        <v>0.04</v>
      </c>
      <c r="O1224">
        <v>4.0151515151515103</v>
      </c>
      <c r="P1224">
        <v>0.50372208436724497</v>
      </c>
      <c r="Q1224" t="s">
        <v>98</v>
      </c>
    </row>
    <row r="1225" spans="1:17" ht="16" x14ac:dyDescent="0.2">
      <c r="A1225">
        <v>85</v>
      </c>
      <c r="B1225" t="s">
        <v>97</v>
      </c>
      <c r="C1225" t="s">
        <v>96</v>
      </c>
      <c r="F1225">
        <v>12</v>
      </c>
      <c r="H1225" s="7">
        <v>3</v>
      </c>
      <c r="I1225" t="s">
        <v>24</v>
      </c>
      <c r="J1225">
        <v>0.18896982310093652</v>
      </c>
      <c r="K1225">
        <v>20.78</v>
      </c>
      <c r="L1225">
        <v>9.08</v>
      </c>
      <c r="M1225">
        <v>57.13</v>
      </c>
      <c r="N1225">
        <v>0.04</v>
      </c>
      <c r="O1225">
        <v>4.98484848484848</v>
      </c>
      <c r="P1225">
        <v>0.63275434243176099</v>
      </c>
      <c r="Q1225" t="s">
        <v>98</v>
      </c>
    </row>
    <row r="1226" spans="1:17" ht="16" x14ac:dyDescent="0.2">
      <c r="A1226">
        <v>85</v>
      </c>
      <c r="B1226" t="s">
        <v>97</v>
      </c>
      <c r="C1226" t="s">
        <v>96</v>
      </c>
      <c r="F1226">
        <v>12</v>
      </c>
      <c r="H1226" s="7">
        <v>3</v>
      </c>
      <c r="I1226" t="s">
        <v>24</v>
      </c>
      <c r="J1226">
        <v>0.18896982310093652</v>
      </c>
      <c r="K1226">
        <v>20.78</v>
      </c>
      <c r="L1226">
        <v>9.08</v>
      </c>
      <c r="M1226">
        <v>57.13</v>
      </c>
      <c r="N1226">
        <v>0.04</v>
      </c>
      <c r="O1226">
        <v>5.98484848484848</v>
      </c>
      <c r="P1226">
        <v>0.67990074441687298</v>
      </c>
      <c r="Q1226" t="s">
        <v>98</v>
      </c>
    </row>
    <row r="1227" spans="1:17" ht="16" x14ac:dyDescent="0.2">
      <c r="A1227">
        <v>85</v>
      </c>
      <c r="B1227" t="s">
        <v>97</v>
      </c>
      <c r="C1227" t="s">
        <v>96</v>
      </c>
      <c r="F1227">
        <v>12</v>
      </c>
      <c r="H1227" s="7">
        <v>3</v>
      </c>
      <c r="I1227" t="s">
        <v>24</v>
      </c>
      <c r="J1227">
        <v>0.18896982310093652</v>
      </c>
      <c r="K1227">
        <v>20.78</v>
      </c>
      <c r="L1227">
        <v>9.08</v>
      </c>
      <c r="M1227">
        <v>57.13</v>
      </c>
      <c r="N1227">
        <v>0.04</v>
      </c>
      <c r="O1227">
        <v>6.98484848484848</v>
      </c>
      <c r="P1227">
        <v>0.77171215880893296</v>
      </c>
      <c r="Q1227" t="s">
        <v>98</v>
      </c>
    </row>
    <row r="1228" spans="1:17" ht="16" x14ac:dyDescent="0.2">
      <c r="A1228">
        <v>85</v>
      </c>
      <c r="B1228" t="s">
        <v>97</v>
      </c>
      <c r="C1228" t="s">
        <v>96</v>
      </c>
      <c r="F1228">
        <v>12</v>
      </c>
      <c r="H1228" s="7">
        <v>3</v>
      </c>
      <c r="I1228" t="s">
        <v>24</v>
      </c>
      <c r="J1228">
        <v>0.18896982310093652</v>
      </c>
      <c r="K1228">
        <v>20.78</v>
      </c>
      <c r="L1228">
        <v>9.08</v>
      </c>
      <c r="M1228">
        <v>57.13</v>
      </c>
      <c r="N1228">
        <v>0.04</v>
      </c>
      <c r="O1228">
        <v>7.98484848484848</v>
      </c>
      <c r="P1228">
        <v>0.86848635235731997</v>
      </c>
      <c r="Q1228" t="s">
        <v>98</v>
      </c>
    </row>
    <row r="1229" spans="1:17" ht="16" x14ac:dyDescent="0.2">
      <c r="A1229">
        <v>85</v>
      </c>
      <c r="B1229" t="s">
        <v>97</v>
      </c>
      <c r="C1229" t="s">
        <v>96</v>
      </c>
      <c r="F1229">
        <v>12</v>
      </c>
      <c r="H1229" s="7">
        <v>3</v>
      </c>
      <c r="I1229" t="s">
        <v>24</v>
      </c>
      <c r="J1229">
        <v>0.18896982310093652</v>
      </c>
      <c r="K1229">
        <v>20.78</v>
      </c>
      <c r="L1229">
        <v>9.08</v>
      </c>
      <c r="M1229">
        <v>57.13</v>
      </c>
      <c r="N1229">
        <v>0.04</v>
      </c>
      <c r="O1229">
        <v>8.9848484848484809</v>
      </c>
      <c r="P1229">
        <v>0.93300248138957798</v>
      </c>
      <c r="Q1229" t="s">
        <v>98</v>
      </c>
    </row>
    <row r="1230" spans="1:17" ht="16" x14ac:dyDescent="0.2">
      <c r="A1230">
        <v>85</v>
      </c>
      <c r="B1230" t="s">
        <v>97</v>
      </c>
      <c r="C1230" t="s">
        <v>96</v>
      </c>
      <c r="F1230">
        <v>12</v>
      </c>
      <c r="H1230" s="7">
        <v>3</v>
      </c>
      <c r="I1230" t="s">
        <v>24</v>
      </c>
      <c r="J1230">
        <v>0.18896982310093652</v>
      </c>
      <c r="K1230">
        <v>20.78</v>
      </c>
      <c r="L1230">
        <v>9.08</v>
      </c>
      <c r="M1230">
        <v>57.13</v>
      </c>
      <c r="N1230">
        <v>0.04</v>
      </c>
      <c r="O1230">
        <v>9.9696969696969706</v>
      </c>
      <c r="P1230">
        <v>0.93052109181141396</v>
      </c>
      <c r="Q1230" t="s">
        <v>98</v>
      </c>
    </row>
    <row r="1231" spans="1:17" ht="16" x14ac:dyDescent="0.2">
      <c r="A1231">
        <v>85</v>
      </c>
      <c r="B1231" t="s">
        <v>97</v>
      </c>
      <c r="C1231" t="s">
        <v>96</v>
      </c>
      <c r="F1231">
        <v>12</v>
      </c>
      <c r="H1231" s="7">
        <v>3</v>
      </c>
      <c r="I1231" t="s">
        <v>24</v>
      </c>
      <c r="J1231">
        <v>0.18896982310093652</v>
      </c>
      <c r="K1231">
        <v>20.78</v>
      </c>
      <c r="L1231">
        <v>9.08</v>
      </c>
      <c r="M1231">
        <v>57.13</v>
      </c>
      <c r="N1231">
        <v>0.04</v>
      </c>
      <c r="O1231">
        <v>10.984848484848399</v>
      </c>
      <c r="P1231">
        <v>0.94540942928039695</v>
      </c>
      <c r="Q1231" t="s">
        <v>98</v>
      </c>
    </row>
    <row r="1232" spans="1:17" ht="16" x14ac:dyDescent="0.2">
      <c r="A1232">
        <v>85</v>
      </c>
      <c r="B1232" t="s">
        <v>97</v>
      </c>
      <c r="C1232" t="s">
        <v>96</v>
      </c>
      <c r="F1232">
        <v>12</v>
      </c>
      <c r="H1232" s="7">
        <v>3</v>
      </c>
      <c r="I1232" t="s">
        <v>24</v>
      </c>
      <c r="J1232">
        <v>0.18896982310093652</v>
      </c>
      <c r="K1232">
        <v>20.78</v>
      </c>
      <c r="L1232">
        <v>9.08</v>
      </c>
      <c r="M1232">
        <v>57.13</v>
      </c>
      <c r="N1232">
        <v>0.04</v>
      </c>
      <c r="O1232">
        <v>11.9696969696969</v>
      </c>
      <c r="P1232">
        <v>0.90818858560794002</v>
      </c>
      <c r="Q1232" t="s">
        <v>98</v>
      </c>
    </row>
    <row r="1233" spans="1:17" ht="16" x14ac:dyDescent="0.2">
      <c r="A1233">
        <v>86</v>
      </c>
      <c r="B1233" t="s">
        <v>97</v>
      </c>
      <c r="C1233" t="s">
        <v>96</v>
      </c>
      <c r="F1233">
        <v>12</v>
      </c>
      <c r="H1233" s="7">
        <v>3</v>
      </c>
      <c r="I1233" t="s">
        <v>9</v>
      </c>
      <c r="J1233">
        <f t="shared" ref="J1233:J1259" si="20">((L1233/M1233)*100)/(100-((L1233/M1233)*100))</f>
        <v>0.10819411296738267</v>
      </c>
      <c r="K1233">
        <v>7.41</v>
      </c>
      <c r="L1233">
        <v>8.16</v>
      </c>
      <c r="M1233">
        <v>83.58</v>
      </c>
      <c r="N1233">
        <v>0.04</v>
      </c>
      <c r="O1233">
        <v>0</v>
      </c>
      <c r="P1233">
        <v>0</v>
      </c>
      <c r="Q1233" t="s">
        <v>98</v>
      </c>
    </row>
    <row r="1234" spans="1:17" ht="16" x14ac:dyDescent="0.2">
      <c r="A1234">
        <v>86</v>
      </c>
      <c r="B1234" t="s">
        <v>97</v>
      </c>
      <c r="C1234" t="s">
        <v>96</v>
      </c>
      <c r="F1234">
        <v>12</v>
      </c>
      <c r="H1234" s="7">
        <v>3</v>
      </c>
      <c r="I1234" t="s">
        <v>9</v>
      </c>
      <c r="J1234">
        <v>0.10819411296738267</v>
      </c>
      <c r="K1234">
        <v>7.41</v>
      </c>
      <c r="L1234">
        <v>8.16</v>
      </c>
      <c r="M1234">
        <v>83.58</v>
      </c>
      <c r="N1234">
        <v>0.04</v>
      </c>
      <c r="O1234">
        <v>1</v>
      </c>
      <c r="P1234">
        <v>0.1712158808933</v>
      </c>
      <c r="Q1234" t="s">
        <v>98</v>
      </c>
    </row>
    <row r="1235" spans="1:17" ht="16" x14ac:dyDescent="0.2">
      <c r="A1235">
        <v>86</v>
      </c>
      <c r="B1235" t="s">
        <v>97</v>
      </c>
      <c r="C1235" t="s">
        <v>96</v>
      </c>
      <c r="F1235">
        <v>12</v>
      </c>
      <c r="H1235" s="7">
        <v>3</v>
      </c>
      <c r="I1235" t="s">
        <v>9</v>
      </c>
      <c r="J1235">
        <v>0.10819411296738267</v>
      </c>
      <c r="K1235">
        <v>7.41</v>
      </c>
      <c r="L1235">
        <v>8.16</v>
      </c>
      <c r="M1235">
        <v>83.58</v>
      </c>
      <c r="N1235">
        <v>0.04</v>
      </c>
      <c r="O1235">
        <v>1.98484848484848</v>
      </c>
      <c r="P1235">
        <v>0.18362282878411801</v>
      </c>
      <c r="Q1235" t="s">
        <v>98</v>
      </c>
    </row>
    <row r="1236" spans="1:17" ht="16" x14ac:dyDescent="0.2">
      <c r="A1236">
        <v>86</v>
      </c>
      <c r="B1236" t="s">
        <v>97</v>
      </c>
      <c r="C1236" t="s">
        <v>96</v>
      </c>
      <c r="F1236">
        <v>12</v>
      </c>
      <c r="H1236" s="7">
        <v>3</v>
      </c>
      <c r="I1236" t="s">
        <v>9</v>
      </c>
      <c r="J1236">
        <v>0.10819411296738267</v>
      </c>
      <c r="K1236">
        <v>7.41</v>
      </c>
      <c r="L1236">
        <v>8.16</v>
      </c>
      <c r="M1236">
        <v>83.58</v>
      </c>
      <c r="N1236">
        <v>0.04</v>
      </c>
      <c r="O1236">
        <v>2.98484848484848</v>
      </c>
      <c r="P1236">
        <v>0.22332506203473901</v>
      </c>
      <c r="Q1236" t="s">
        <v>98</v>
      </c>
    </row>
    <row r="1237" spans="1:17" ht="16" x14ac:dyDescent="0.2">
      <c r="A1237">
        <v>86</v>
      </c>
      <c r="B1237" t="s">
        <v>97</v>
      </c>
      <c r="C1237" t="s">
        <v>96</v>
      </c>
      <c r="F1237">
        <v>12</v>
      </c>
      <c r="H1237" s="7">
        <v>3</v>
      </c>
      <c r="I1237" t="s">
        <v>9</v>
      </c>
      <c r="J1237">
        <v>0.10819411296738267</v>
      </c>
      <c r="K1237">
        <v>7.41</v>
      </c>
      <c r="L1237">
        <v>8.16</v>
      </c>
      <c r="M1237">
        <v>83.58</v>
      </c>
      <c r="N1237">
        <v>0.04</v>
      </c>
      <c r="O1237">
        <v>3.98484848484848</v>
      </c>
      <c r="P1237">
        <v>0.34987593052109101</v>
      </c>
      <c r="Q1237" t="s">
        <v>98</v>
      </c>
    </row>
    <row r="1238" spans="1:17" ht="16" x14ac:dyDescent="0.2">
      <c r="A1238">
        <v>86</v>
      </c>
      <c r="B1238" t="s">
        <v>97</v>
      </c>
      <c r="C1238" t="s">
        <v>96</v>
      </c>
      <c r="F1238">
        <v>12</v>
      </c>
      <c r="H1238" s="7">
        <v>3</v>
      </c>
      <c r="I1238" t="s">
        <v>9</v>
      </c>
      <c r="J1238">
        <v>0.10819411296738267</v>
      </c>
      <c r="K1238">
        <v>7.41</v>
      </c>
      <c r="L1238">
        <v>8.16</v>
      </c>
      <c r="M1238">
        <v>83.58</v>
      </c>
      <c r="N1238">
        <v>0.04</v>
      </c>
      <c r="O1238">
        <v>4.98484848484848</v>
      </c>
      <c r="P1238">
        <v>0.45905707196029699</v>
      </c>
      <c r="Q1238" t="s">
        <v>98</v>
      </c>
    </row>
    <row r="1239" spans="1:17" ht="16" x14ac:dyDescent="0.2">
      <c r="A1239">
        <v>86</v>
      </c>
      <c r="B1239" t="s">
        <v>97</v>
      </c>
      <c r="C1239" t="s">
        <v>96</v>
      </c>
      <c r="F1239">
        <v>12</v>
      </c>
      <c r="H1239" s="7">
        <v>3</v>
      </c>
      <c r="I1239" t="s">
        <v>9</v>
      </c>
      <c r="J1239">
        <v>0.10819411296738267</v>
      </c>
      <c r="K1239">
        <v>7.41</v>
      </c>
      <c r="L1239">
        <v>8.16</v>
      </c>
      <c r="M1239">
        <v>83.58</v>
      </c>
      <c r="N1239">
        <v>0.04</v>
      </c>
      <c r="O1239">
        <v>5.98484848484848</v>
      </c>
      <c r="P1239">
        <v>0.53846153846153799</v>
      </c>
      <c r="Q1239" t="s">
        <v>98</v>
      </c>
    </row>
    <row r="1240" spans="1:17" ht="16" x14ac:dyDescent="0.2">
      <c r="A1240">
        <v>86</v>
      </c>
      <c r="B1240" t="s">
        <v>97</v>
      </c>
      <c r="C1240" t="s">
        <v>96</v>
      </c>
      <c r="F1240">
        <v>12</v>
      </c>
      <c r="H1240" s="7">
        <v>3</v>
      </c>
      <c r="I1240" t="s">
        <v>9</v>
      </c>
      <c r="J1240">
        <v>0.10819411296738267</v>
      </c>
      <c r="K1240">
        <v>7.41</v>
      </c>
      <c r="L1240">
        <v>8.16</v>
      </c>
      <c r="M1240">
        <v>83.58</v>
      </c>
      <c r="N1240">
        <v>0.04</v>
      </c>
      <c r="O1240">
        <v>6.98484848484848</v>
      </c>
      <c r="P1240">
        <v>0.62034739454094201</v>
      </c>
      <c r="Q1240" t="s">
        <v>98</v>
      </c>
    </row>
    <row r="1241" spans="1:17" ht="16" x14ac:dyDescent="0.2">
      <c r="A1241">
        <v>86</v>
      </c>
      <c r="B1241" t="s">
        <v>97</v>
      </c>
      <c r="C1241" t="s">
        <v>96</v>
      </c>
      <c r="F1241">
        <v>12</v>
      </c>
      <c r="H1241" s="7">
        <v>3</v>
      </c>
      <c r="I1241" t="s">
        <v>9</v>
      </c>
      <c r="J1241">
        <v>0.10819411296738267</v>
      </c>
      <c r="K1241">
        <v>7.41</v>
      </c>
      <c r="L1241">
        <v>8.16</v>
      </c>
      <c r="M1241">
        <v>83.58</v>
      </c>
      <c r="N1241">
        <v>0.04</v>
      </c>
      <c r="O1241">
        <v>7.9696969696969697</v>
      </c>
      <c r="P1241">
        <v>0.75930521091811398</v>
      </c>
      <c r="Q1241" t="s">
        <v>98</v>
      </c>
    </row>
    <row r="1242" spans="1:17" ht="16" x14ac:dyDescent="0.2">
      <c r="A1242">
        <v>86</v>
      </c>
      <c r="B1242" t="s">
        <v>97</v>
      </c>
      <c r="C1242" t="s">
        <v>96</v>
      </c>
      <c r="F1242">
        <v>12</v>
      </c>
      <c r="H1242" s="7">
        <v>3</v>
      </c>
      <c r="I1242" t="s">
        <v>9</v>
      </c>
      <c r="J1242">
        <v>0.10819411296738267</v>
      </c>
      <c r="K1242">
        <v>7.41</v>
      </c>
      <c r="L1242">
        <v>8.16</v>
      </c>
      <c r="M1242">
        <v>83.58</v>
      </c>
      <c r="N1242">
        <v>0.04</v>
      </c>
      <c r="O1242">
        <v>8.9696969696969706</v>
      </c>
      <c r="P1242">
        <v>0.85111662531017296</v>
      </c>
      <c r="Q1242" t="s">
        <v>98</v>
      </c>
    </row>
    <row r="1243" spans="1:17" ht="16" x14ac:dyDescent="0.2">
      <c r="A1243">
        <v>86</v>
      </c>
      <c r="B1243" t="s">
        <v>97</v>
      </c>
      <c r="C1243" t="s">
        <v>96</v>
      </c>
      <c r="F1243">
        <v>12</v>
      </c>
      <c r="H1243" s="7">
        <v>3</v>
      </c>
      <c r="I1243" t="s">
        <v>9</v>
      </c>
      <c r="J1243">
        <v>0.10819411296738267</v>
      </c>
      <c r="K1243">
        <v>7.41</v>
      </c>
      <c r="L1243">
        <v>8.16</v>
      </c>
      <c r="M1243">
        <v>83.58</v>
      </c>
      <c r="N1243">
        <v>0.04</v>
      </c>
      <c r="O1243">
        <v>9.9545454545454497</v>
      </c>
      <c r="P1243">
        <v>0.89826302729528495</v>
      </c>
      <c r="Q1243" t="s">
        <v>98</v>
      </c>
    </row>
    <row r="1244" spans="1:17" ht="16" x14ac:dyDescent="0.2">
      <c r="A1244">
        <v>86</v>
      </c>
      <c r="B1244" t="s">
        <v>97</v>
      </c>
      <c r="C1244" t="s">
        <v>96</v>
      </c>
      <c r="F1244">
        <v>12</v>
      </c>
      <c r="H1244" s="7">
        <v>3</v>
      </c>
      <c r="I1244" t="s">
        <v>9</v>
      </c>
      <c r="J1244">
        <v>0.10819411296738267</v>
      </c>
      <c r="K1244">
        <v>7.41</v>
      </c>
      <c r="L1244">
        <v>8.16</v>
      </c>
      <c r="M1244">
        <v>83.58</v>
      </c>
      <c r="N1244">
        <v>0.04</v>
      </c>
      <c r="O1244">
        <v>10.9696969696969</v>
      </c>
      <c r="P1244">
        <v>0.91066997518610404</v>
      </c>
      <c r="Q1244" t="s">
        <v>98</v>
      </c>
    </row>
    <row r="1245" spans="1:17" ht="16" x14ac:dyDescent="0.2">
      <c r="A1245">
        <v>86</v>
      </c>
      <c r="B1245" t="s">
        <v>97</v>
      </c>
      <c r="C1245" t="s">
        <v>96</v>
      </c>
      <c r="F1245">
        <v>12</v>
      </c>
      <c r="H1245" s="7">
        <v>3</v>
      </c>
      <c r="I1245" t="s">
        <v>9</v>
      </c>
      <c r="J1245">
        <v>0.10819411296738267</v>
      </c>
      <c r="K1245">
        <v>7.41</v>
      </c>
      <c r="L1245">
        <v>8.16</v>
      </c>
      <c r="M1245">
        <v>83.58</v>
      </c>
      <c r="N1245">
        <v>0.04</v>
      </c>
      <c r="O1245">
        <v>11.9545454545454</v>
      </c>
      <c r="P1245">
        <v>0.93300248138957798</v>
      </c>
      <c r="Q1245" t="s">
        <v>98</v>
      </c>
    </row>
    <row r="1246" spans="1:17" ht="16" x14ac:dyDescent="0.2">
      <c r="A1246">
        <v>87</v>
      </c>
      <c r="B1246" t="s">
        <v>97</v>
      </c>
      <c r="C1246" t="s">
        <v>96</v>
      </c>
      <c r="F1246">
        <v>12</v>
      </c>
      <c r="H1246" s="7">
        <v>3</v>
      </c>
      <c r="I1246" t="s">
        <v>5</v>
      </c>
      <c r="J1246">
        <f t="shared" si="20"/>
        <v>0.40656348523932351</v>
      </c>
      <c r="K1246">
        <v>11.19</v>
      </c>
      <c r="L1246">
        <v>28.37</v>
      </c>
      <c r="M1246">
        <v>98.15</v>
      </c>
      <c r="N1246">
        <v>0.04</v>
      </c>
      <c r="O1246">
        <v>0</v>
      </c>
      <c r="P1246">
        <v>0</v>
      </c>
      <c r="Q1246" t="s">
        <v>98</v>
      </c>
    </row>
    <row r="1247" spans="1:17" ht="16" x14ac:dyDescent="0.2">
      <c r="A1247">
        <v>87</v>
      </c>
      <c r="B1247" t="s">
        <v>97</v>
      </c>
      <c r="C1247" t="s">
        <v>96</v>
      </c>
      <c r="F1247">
        <v>12</v>
      </c>
      <c r="H1247" s="7">
        <v>3</v>
      </c>
      <c r="I1247" t="s">
        <v>5</v>
      </c>
      <c r="J1247">
        <v>0.40656348523932351</v>
      </c>
      <c r="K1247">
        <v>11.19</v>
      </c>
      <c r="L1247">
        <v>28.37</v>
      </c>
      <c r="M1247">
        <v>98.15</v>
      </c>
      <c r="N1247">
        <v>0.04</v>
      </c>
      <c r="O1247">
        <v>1.01515151515151</v>
      </c>
      <c r="P1247">
        <v>0.11414392059553299</v>
      </c>
      <c r="Q1247" t="s">
        <v>98</v>
      </c>
    </row>
    <row r="1248" spans="1:17" ht="16" x14ac:dyDescent="0.2">
      <c r="A1248">
        <v>87</v>
      </c>
      <c r="B1248" t="s">
        <v>97</v>
      </c>
      <c r="C1248" t="s">
        <v>96</v>
      </c>
      <c r="F1248">
        <v>12</v>
      </c>
      <c r="H1248" s="7">
        <v>3</v>
      </c>
      <c r="I1248" t="s">
        <v>5</v>
      </c>
      <c r="J1248">
        <v>0.40656348523932351</v>
      </c>
      <c r="K1248">
        <v>11.19</v>
      </c>
      <c r="L1248">
        <v>28.37</v>
      </c>
      <c r="M1248">
        <v>98.15</v>
      </c>
      <c r="N1248">
        <v>0.04</v>
      </c>
      <c r="O1248">
        <v>2</v>
      </c>
      <c r="P1248">
        <v>0.14143920595533399</v>
      </c>
      <c r="Q1248" t="s">
        <v>98</v>
      </c>
    </row>
    <row r="1249" spans="1:17" ht="16" x14ac:dyDescent="0.2">
      <c r="A1249">
        <v>87</v>
      </c>
      <c r="B1249" t="s">
        <v>97</v>
      </c>
      <c r="C1249" t="s">
        <v>96</v>
      </c>
      <c r="F1249">
        <v>12</v>
      </c>
      <c r="H1249" s="7">
        <v>3</v>
      </c>
      <c r="I1249" t="s">
        <v>5</v>
      </c>
      <c r="J1249">
        <v>0.40656348523932351</v>
      </c>
      <c r="K1249">
        <v>11.19</v>
      </c>
      <c r="L1249">
        <v>28.37</v>
      </c>
      <c r="M1249">
        <v>98.15</v>
      </c>
      <c r="N1249">
        <v>0.04</v>
      </c>
      <c r="O1249">
        <v>3</v>
      </c>
      <c r="P1249">
        <v>0.1712158808933</v>
      </c>
      <c r="Q1249" t="s">
        <v>98</v>
      </c>
    </row>
    <row r="1250" spans="1:17" ht="16" x14ac:dyDescent="0.2">
      <c r="A1250">
        <v>87</v>
      </c>
      <c r="B1250" t="s">
        <v>97</v>
      </c>
      <c r="C1250" t="s">
        <v>96</v>
      </c>
      <c r="F1250">
        <v>12</v>
      </c>
      <c r="H1250" s="7">
        <v>3</v>
      </c>
      <c r="I1250" t="s">
        <v>5</v>
      </c>
      <c r="J1250">
        <v>0.40656348523932351</v>
      </c>
      <c r="K1250">
        <v>11.19</v>
      </c>
      <c r="L1250">
        <v>28.37</v>
      </c>
      <c r="M1250">
        <v>98.15</v>
      </c>
      <c r="N1250">
        <v>0.04</v>
      </c>
      <c r="O1250">
        <v>4</v>
      </c>
      <c r="P1250">
        <v>0.26799007444168699</v>
      </c>
      <c r="Q1250" t="s">
        <v>98</v>
      </c>
    </row>
    <row r="1251" spans="1:17" ht="16" x14ac:dyDescent="0.2">
      <c r="A1251">
        <v>87</v>
      </c>
      <c r="B1251" t="s">
        <v>97</v>
      </c>
      <c r="C1251" t="s">
        <v>96</v>
      </c>
      <c r="F1251">
        <v>12</v>
      </c>
      <c r="H1251" s="7">
        <v>3</v>
      </c>
      <c r="I1251" t="s">
        <v>5</v>
      </c>
      <c r="J1251">
        <v>0.40656348523932351</v>
      </c>
      <c r="K1251">
        <v>11.19</v>
      </c>
      <c r="L1251">
        <v>28.37</v>
      </c>
      <c r="M1251">
        <v>98.15</v>
      </c>
      <c r="N1251">
        <v>0.04</v>
      </c>
      <c r="O1251">
        <v>4.98484848484848</v>
      </c>
      <c r="P1251">
        <v>0.32754342431761702</v>
      </c>
      <c r="Q1251" t="s">
        <v>98</v>
      </c>
    </row>
    <row r="1252" spans="1:17" ht="16" x14ac:dyDescent="0.2">
      <c r="A1252">
        <v>87</v>
      </c>
      <c r="B1252" t="s">
        <v>97</v>
      </c>
      <c r="C1252" t="s">
        <v>96</v>
      </c>
      <c r="F1252">
        <v>12</v>
      </c>
      <c r="H1252" s="7">
        <v>3</v>
      </c>
      <c r="I1252" t="s">
        <v>5</v>
      </c>
      <c r="J1252">
        <v>0.40656348523932351</v>
      </c>
      <c r="K1252">
        <v>11.19</v>
      </c>
      <c r="L1252">
        <v>28.37</v>
      </c>
      <c r="M1252">
        <v>98.15</v>
      </c>
      <c r="N1252">
        <v>0.04</v>
      </c>
      <c r="O1252">
        <v>6</v>
      </c>
      <c r="P1252">
        <v>0.47394540942927998</v>
      </c>
      <c r="Q1252" t="s">
        <v>98</v>
      </c>
    </row>
    <row r="1253" spans="1:17" ht="16" x14ac:dyDescent="0.2">
      <c r="A1253">
        <v>87</v>
      </c>
      <c r="B1253" t="s">
        <v>97</v>
      </c>
      <c r="C1253" t="s">
        <v>96</v>
      </c>
      <c r="F1253">
        <v>12</v>
      </c>
      <c r="H1253" s="7">
        <v>3</v>
      </c>
      <c r="I1253" t="s">
        <v>5</v>
      </c>
      <c r="J1253">
        <v>0.40656348523932351</v>
      </c>
      <c r="K1253">
        <v>11.19</v>
      </c>
      <c r="L1253">
        <v>28.37</v>
      </c>
      <c r="M1253">
        <v>98.15</v>
      </c>
      <c r="N1253">
        <v>0.04</v>
      </c>
      <c r="O1253">
        <v>6.98484848484848</v>
      </c>
      <c r="P1253">
        <v>0.60049627791563198</v>
      </c>
      <c r="Q1253" t="s">
        <v>98</v>
      </c>
    </row>
    <row r="1254" spans="1:17" ht="16" x14ac:dyDescent="0.2">
      <c r="A1254">
        <v>87</v>
      </c>
      <c r="B1254" t="s">
        <v>97</v>
      </c>
      <c r="C1254" t="s">
        <v>96</v>
      </c>
      <c r="F1254">
        <v>12</v>
      </c>
      <c r="H1254" s="7">
        <v>3</v>
      </c>
      <c r="I1254" t="s">
        <v>5</v>
      </c>
      <c r="J1254">
        <v>0.40656348523932351</v>
      </c>
      <c r="K1254">
        <v>11.19</v>
      </c>
      <c r="L1254">
        <v>28.37</v>
      </c>
      <c r="M1254">
        <v>98.15</v>
      </c>
      <c r="N1254">
        <v>0.04</v>
      </c>
      <c r="O1254">
        <v>7.98484848484848</v>
      </c>
      <c r="P1254">
        <v>0.67245657568238204</v>
      </c>
      <c r="Q1254" t="s">
        <v>98</v>
      </c>
    </row>
    <row r="1255" spans="1:17" ht="16" x14ac:dyDescent="0.2">
      <c r="A1255">
        <v>87</v>
      </c>
      <c r="B1255" t="s">
        <v>97</v>
      </c>
      <c r="C1255" t="s">
        <v>96</v>
      </c>
      <c r="F1255">
        <v>12</v>
      </c>
      <c r="H1255" s="7">
        <v>3</v>
      </c>
      <c r="I1255" t="s">
        <v>5</v>
      </c>
      <c r="J1255">
        <v>0.40656348523932351</v>
      </c>
      <c r="K1255">
        <v>11.19</v>
      </c>
      <c r="L1255">
        <v>28.37</v>
      </c>
      <c r="M1255">
        <v>98.15</v>
      </c>
      <c r="N1255">
        <v>0.04</v>
      </c>
      <c r="O1255">
        <v>8.9848484848484809</v>
      </c>
      <c r="P1255">
        <v>0.74441687344913099</v>
      </c>
      <c r="Q1255" t="s">
        <v>98</v>
      </c>
    </row>
    <row r="1256" spans="1:17" ht="16" x14ac:dyDescent="0.2">
      <c r="A1256">
        <v>87</v>
      </c>
      <c r="B1256" t="s">
        <v>97</v>
      </c>
      <c r="C1256" t="s">
        <v>96</v>
      </c>
      <c r="F1256">
        <v>12</v>
      </c>
      <c r="H1256" s="7">
        <v>3</v>
      </c>
      <c r="I1256" t="s">
        <v>5</v>
      </c>
      <c r="J1256">
        <v>0.40656348523932351</v>
      </c>
      <c r="K1256">
        <v>11.19</v>
      </c>
      <c r="L1256">
        <v>28.37</v>
      </c>
      <c r="M1256">
        <v>98.15</v>
      </c>
      <c r="N1256">
        <v>0.04</v>
      </c>
      <c r="O1256">
        <v>9.9848484848484809</v>
      </c>
      <c r="P1256">
        <v>0.78163771712158803</v>
      </c>
      <c r="Q1256" t="s">
        <v>98</v>
      </c>
    </row>
    <row r="1257" spans="1:17" ht="16" x14ac:dyDescent="0.2">
      <c r="A1257">
        <v>87</v>
      </c>
      <c r="B1257" t="s">
        <v>97</v>
      </c>
      <c r="C1257" t="s">
        <v>96</v>
      </c>
      <c r="F1257">
        <v>12</v>
      </c>
      <c r="H1257" s="7">
        <v>3</v>
      </c>
      <c r="I1257" t="s">
        <v>5</v>
      </c>
      <c r="J1257">
        <v>0.40656348523932351</v>
      </c>
      <c r="K1257">
        <v>11.19</v>
      </c>
      <c r="L1257">
        <v>28.37</v>
      </c>
      <c r="M1257">
        <v>98.15</v>
      </c>
      <c r="N1257">
        <v>0.04</v>
      </c>
      <c r="O1257">
        <v>10.9696969696969</v>
      </c>
      <c r="P1257">
        <v>0.86352357320099205</v>
      </c>
      <c r="Q1257" t="s">
        <v>98</v>
      </c>
    </row>
    <row r="1258" spans="1:17" ht="16" x14ac:dyDescent="0.2">
      <c r="A1258">
        <v>87</v>
      </c>
      <c r="B1258" t="s">
        <v>97</v>
      </c>
      <c r="C1258" t="s">
        <v>96</v>
      </c>
      <c r="F1258">
        <v>12</v>
      </c>
      <c r="H1258" s="7">
        <v>3</v>
      </c>
      <c r="I1258" t="s">
        <v>5</v>
      </c>
      <c r="J1258">
        <v>0.40656348523932351</v>
      </c>
      <c r="K1258">
        <v>11.19</v>
      </c>
      <c r="L1258">
        <v>28.37</v>
      </c>
      <c r="M1258">
        <v>98.15</v>
      </c>
      <c r="N1258">
        <v>0.04</v>
      </c>
      <c r="O1258">
        <v>11.9696969696969</v>
      </c>
      <c r="P1258">
        <v>0.90322580645161199</v>
      </c>
      <c r="Q1258" t="s">
        <v>98</v>
      </c>
    </row>
    <row r="1259" spans="1:17" ht="16" x14ac:dyDescent="0.2">
      <c r="A1259">
        <v>88</v>
      </c>
      <c r="B1259" t="s">
        <v>97</v>
      </c>
      <c r="C1259" t="s">
        <v>96</v>
      </c>
      <c r="F1259">
        <v>8</v>
      </c>
      <c r="H1259" s="7">
        <v>3</v>
      </c>
      <c r="I1259" t="s">
        <v>5</v>
      </c>
      <c r="J1259">
        <f t="shared" si="20"/>
        <v>0.26832603938730853</v>
      </c>
      <c r="K1259">
        <v>6.64</v>
      </c>
      <c r="L1259">
        <v>19.62</v>
      </c>
      <c r="M1259">
        <v>92.74</v>
      </c>
      <c r="N1259">
        <v>0.04</v>
      </c>
      <c r="O1259">
        <v>0</v>
      </c>
      <c r="P1259">
        <v>0</v>
      </c>
      <c r="Q1259" t="s">
        <v>98</v>
      </c>
    </row>
    <row r="1260" spans="1:17" ht="16" x14ac:dyDescent="0.2">
      <c r="A1260">
        <v>88</v>
      </c>
      <c r="B1260" t="s">
        <v>97</v>
      </c>
      <c r="C1260" t="s">
        <v>96</v>
      </c>
      <c r="F1260">
        <v>8</v>
      </c>
      <c r="H1260" s="7">
        <v>3</v>
      </c>
      <c r="I1260" t="s">
        <v>5</v>
      </c>
      <c r="J1260">
        <v>0.26832603938730853</v>
      </c>
      <c r="K1260">
        <v>6.64</v>
      </c>
      <c r="L1260">
        <v>19.62</v>
      </c>
      <c r="M1260">
        <v>92.74</v>
      </c>
      <c r="N1260">
        <v>0.04</v>
      </c>
      <c r="O1260">
        <v>0.98484848484848397</v>
      </c>
      <c r="P1260">
        <v>0.21339950372208399</v>
      </c>
      <c r="Q1260" t="s">
        <v>98</v>
      </c>
    </row>
    <row r="1261" spans="1:17" ht="16" x14ac:dyDescent="0.2">
      <c r="A1261">
        <v>88</v>
      </c>
      <c r="B1261" t="s">
        <v>97</v>
      </c>
      <c r="C1261" t="s">
        <v>96</v>
      </c>
      <c r="F1261">
        <v>8</v>
      </c>
      <c r="H1261" s="7">
        <v>3</v>
      </c>
      <c r="I1261" t="s">
        <v>5</v>
      </c>
      <c r="J1261">
        <v>0.26832603938730853</v>
      </c>
      <c r="K1261">
        <v>6.64</v>
      </c>
      <c r="L1261">
        <v>19.62</v>
      </c>
      <c r="M1261">
        <v>92.74</v>
      </c>
      <c r="N1261">
        <v>0.04</v>
      </c>
      <c r="O1261">
        <v>2</v>
      </c>
      <c r="P1261">
        <v>0.23573200992555801</v>
      </c>
      <c r="Q1261" t="s">
        <v>98</v>
      </c>
    </row>
    <row r="1262" spans="1:17" ht="16" x14ac:dyDescent="0.2">
      <c r="A1262">
        <v>88</v>
      </c>
      <c r="B1262" t="s">
        <v>97</v>
      </c>
      <c r="C1262" t="s">
        <v>96</v>
      </c>
      <c r="F1262">
        <v>8</v>
      </c>
      <c r="H1262" s="7">
        <v>3</v>
      </c>
      <c r="I1262" t="s">
        <v>5</v>
      </c>
      <c r="J1262">
        <v>0.26832603938730853</v>
      </c>
      <c r="K1262">
        <v>6.64</v>
      </c>
      <c r="L1262">
        <v>19.62</v>
      </c>
      <c r="M1262">
        <v>92.74</v>
      </c>
      <c r="N1262">
        <v>0.04</v>
      </c>
      <c r="O1262">
        <v>3</v>
      </c>
      <c r="P1262">
        <v>0.30272952853598001</v>
      </c>
      <c r="Q1262" t="s">
        <v>98</v>
      </c>
    </row>
    <row r="1263" spans="1:17" ht="16" x14ac:dyDescent="0.2">
      <c r="A1263">
        <v>88</v>
      </c>
      <c r="B1263" t="s">
        <v>97</v>
      </c>
      <c r="C1263" t="s">
        <v>96</v>
      </c>
      <c r="F1263">
        <v>8</v>
      </c>
      <c r="H1263" s="7">
        <v>3</v>
      </c>
      <c r="I1263" t="s">
        <v>5</v>
      </c>
      <c r="J1263">
        <v>0.26832603938730853</v>
      </c>
      <c r="K1263">
        <v>6.64</v>
      </c>
      <c r="L1263">
        <v>19.62</v>
      </c>
      <c r="M1263">
        <v>92.74</v>
      </c>
      <c r="N1263">
        <v>0.04</v>
      </c>
      <c r="O1263">
        <v>3.98484848484848</v>
      </c>
      <c r="P1263">
        <v>0.436724565756823</v>
      </c>
      <c r="Q1263" t="s">
        <v>98</v>
      </c>
    </row>
    <row r="1264" spans="1:17" ht="16" x14ac:dyDescent="0.2">
      <c r="A1264">
        <v>88</v>
      </c>
      <c r="B1264" t="s">
        <v>97</v>
      </c>
      <c r="C1264" t="s">
        <v>96</v>
      </c>
      <c r="F1264">
        <v>8</v>
      </c>
      <c r="H1264" s="7">
        <v>3</v>
      </c>
      <c r="I1264" t="s">
        <v>5</v>
      </c>
      <c r="J1264">
        <v>0.26832603938730853</v>
      </c>
      <c r="K1264">
        <v>6.64</v>
      </c>
      <c r="L1264">
        <v>19.62</v>
      </c>
      <c r="M1264">
        <v>92.74</v>
      </c>
      <c r="N1264">
        <v>0.04</v>
      </c>
      <c r="O1264">
        <v>4.98484848484848</v>
      </c>
      <c r="P1264">
        <v>0.50124069478908095</v>
      </c>
      <c r="Q1264" t="s">
        <v>98</v>
      </c>
    </row>
    <row r="1265" spans="1:17" ht="16" x14ac:dyDescent="0.2">
      <c r="A1265">
        <v>88</v>
      </c>
      <c r="B1265" t="s">
        <v>97</v>
      </c>
      <c r="C1265" t="s">
        <v>96</v>
      </c>
      <c r="F1265">
        <v>8</v>
      </c>
      <c r="H1265" s="7">
        <v>3</v>
      </c>
      <c r="I1265" t="s">
        <v>5</v>
      </c>
      <c r="J1265">
        <v>0.26832603938730853</v>
      </c>
      <c r="K1265">
        <v>6.64</v>
      </c>
      <c r="L1265">
        <v>19.62</v>
      </c>
      <c r="M1265">
        <v>92.74</v>
      </c>
      <c r="N1265">
        <v>0.04</v>
      </c>
      <c r="O1265">
        <v>5.98484848484848</v>
      </c>
      <c r="P1265">
        <v>0.650124069478908</v>
      </c>
      <c r="Q1265" t="s">
        <v>98</v>
      </c>
    </row>
    <row r="1266" spans="1:17" ht="16" x14ac:dyDescent="0.2">
      <c r="A1266">
        <v>88</v>
      </c>
      <c r="B1266" t="s">
        <v>97</v>
      </c>
      <c r="C1266" t="s">
        <v>96</v>
      </c>
      <c r="F1266">
        <v>8</v>
      </c>
      <c r="H1266" s="7">
        <v>3</v>
      </c>
      <c r="I1266" t="s">
        <v>5</v>
      </c>
      <c r="J1266">
        <v>0.26832603938730853</v>
      </c>
      <c r="K1266">
        <v>6.64</v>
      </c>
      <c r="L1266">
        <v>19.62</v>
      </c>
      <c r="M1266">
        <v>92.74</v>
      </c>
      <c r="N1266">
        <v>0.04</v>
      </c>
      <c r="O1266">
        <v>6.98484848484848</v>
      </c>
      <c r="P1266">
        <v>0.71712158808933002</v>
      </c>
      <c r="Q1266" t="s">
        <v>98</v>
      </c>
    </row>
    <row r="1267" spans="1:17" ht="16" x14ac:dyDescent="0.2">
      <c r="A1267">
        <v>88</v>
      </c>
      <c r="B1267" t="s">
        <v>97</v>
      </c>
      <c r="C1267" t="s">
        <v>96</v>
      </c>
      <c r="F1267">
        <v>8</v>
      </c>
      <c r="H1267" s="7">
        <v>3</v>
      </c>
      <c r="I1267" t="s">
        <v>5</v>
      </c>
      <c r="J1267">
        <v>0.26832603938730853</v>
      </c>
      <c r="K1267">
        <v>6.64</v>
      </c>
      <c r="L1267">
        <v>19.62</v>
      </c>
      <c r="M1267">
        <v>92.74</v>
      </c>
      <c r="N1267">
        <v>0.04</v>
      </c>
      <c r="O1267">
        <v>7.9696969696969697</v>
      </c>
      <c r="P1267">
        <v>0.80397022332506196</v>
      </c>
      <c r="Q1267" t="s">
        <v>98</v>
      </c>
    </row>
    <row r="1268" spans="1:17" ht="16" x14ac:dyDescent="0.2">
      <c r="A1268">
        <v>88</v>
      </c>
      <c r="B1268" t="s">
        <v>97</v>
      </c>
      <c r="C1268" t="s">
        <v>96</v>
      </c>
      <c r="F1268">
        <v>8</v>
      </c>
      <c r="H1268" s="7">
        <v>3</v>
      </c>
      <c r="I1268" t="s">
        <v>5</v>
      </c>
      <c r="J1268">
        <v>0.26832603938730853</v>
      </c>
      <c r="K1268">
        <v>6.64</v>
      </c>
      <c r="L1268">
        <v>19.62</v>
      </c>
      <c r="M1268">
        <v>92.74</v>
      </c>
      <c r="N1268">
        <v>0.04</v>
      </c>
      <c r="O1268">
        <v>8.9696969696969706</v>
      </c>
      <c r="P1268">
        <v>0.90322580645161199</v>
      </c>
      <c r="Q1268" t="s">
        <v>98</v>
      </c>
    </row>
    <row r="1269" spans="1:17" ht="16" x14ac:dyDescent="0.2">
      <c r="A1269">
        <v>88</v>
      </c>
      <c r="B1269" t="s">
        <v>97</v>
      </c>
      <c r="C1269" t="s">
        <v>96</v>
      </c>
      <c r="F1269">
        <v>8</v>
      </c>
      <c r="H1269" s="7">
        <v>3</v>
      </c>
      <c r="I1269" t="s">
        <v>5</v>
      </c>
      <c r="J1269">
        <v>0.26832603938730853</v>
      </c>
      <c r="K1269">
        <v>6.64</v>
      </c>
      <c r="L1269">
        <v>19.62</v>
      </c>
      <c r="M1269">
        <v>92.74</v>
      </c>
      <c r="N1269">
        <v>0.04</v>
      </c>
      <c r="O1269">
        <v>9.9545454545454497</v>
      </c>
      <c r="P1269">
        <v>0.91315136476426795</v>
      </c>
      <c r="Q1269" t="s">
        <v>98</v>
      </c>
    </row>
    <row r="1270" spans="1:17" ht="16" x14ac:dyDescent="0.2">
      <c r="A1270">
        <v>88</v>
      </c>
      <c r="B1270" t="s">
        <v>97</v>
      </c>
      <c r="C1270" t="s">
        <v>96</v>
      </c>
      <c r="F1270">
        <v>8</v>
      </c>
      <c r="H1270" s="7">
        <v>3</v>
      </c>
      <c r="I1270" t="s">
        <v>5</v>
      </c>
      <c r="J1270">
        <v>0.26832603938730853</v>
      </c>
      <c r="K1270">
        <v>6.64</v>
      </c>
      <c r="L1270">
        <v>19.62</v>
      </c>
      <c r="M1270">
        <v>92.74</v>
      </c>
      <c r="N1270">
        <v>0.04</v>
      </c>
      <c r="O1270">
        <v>10.9545454545454</v>
      </c>
      <c r="P1270">
        <v>0.93300248138957798</v>
      </c>
      <c r="Q1270" t="s">
        <v>98</v>
      </c>
    </row>
    <row r="1271" spans="1:17" ht="16" x14ac:dyDescent="0.2">
      <c r="A1271">
        <v>88</v>
      </c>
      <c r="B1271" t="s">
        <v>97</v>
      </c>
      <c r="C1271" t="s">
        <v>96</v>
      </c>
      <c r="F1271">
        <v>8</v>
      </c>
      <c r="H1271" s="7">
        <v>3</v>
      </c>
      <c r="I1271" t="s">
        <v>5</v>
      </c>
      <c r="J1271">
        <v>0.26832603938730853</v>
      </c>
      <c r="K1271">
        <v>6.64</v>
      </c>
      <c r="L1271">
        <v>19.62</v>
      </c>
      <c r="M1271">
        <v>92.74</v>
      </c>
      <c r="N1271">
        <v>0.04</v>
      </c>
      <c r="O1271">
        <v>11.9696969696969</v>
      </c>
      <c r="P1271">
        <v>0.952853598014888</v>
      </c>
      <c r="Q1271" t="s">
        <v>98</v>
      </c>
    </row>
    <row r="1272" spans="1:17" ht="16" x14ac:dyDescent="0.2">
      <c r="A1272">
        <v>89</v>
      </c>
      <c r="B1272" t="s">
        <v>100</v>
      </c>
      <c r="C1272" t="s">
        <v>99</v>
      </c>
      <c r="D1272">
        <v>75</v>
      </c>
      <c r="H1272" s="7">
        <v>1</v>
      </c>
      <c r="I1272" t="s">
        <v>5</v>
      </c>
      <c r="J1272">
        <f>50/200</f>
        <v>0.25</v>
      </c>
      <c r="K1272">
        <v>10.51</v>
      </c>
      <c r="L1272">
        <f>M1272*(50/(50+200))</f>
        <v>17.187999999999999</v>
      </c>
      <c r="M1272">
        <v>85.94</v>
      </c>
      <c r="N1272">
        <v>0.02</v>
      </c>
      <c r="O1272">
        <v>0</v>
      </c>
      <c r="P1272">
        <v>0</v>
      </c>
      <c r="Q1272" t="s">
        <v>101</v>
      </c>
    </row>
    <row r="1273" spans="1:17" ht="16" x14ac:dyDescent="0.2">
      <c r="A1273">
        <v>89</v>
      </c>
      <c r="B1273" t="s">
        <v>100</v>
      </c>
      <c r="C1273" t="s">
        <v>99</v>
      </c>
      <c r="D1273">
        <v>75</v>
      </c>
      <c r="H1273" s="7">
        <v>1</v>
      </c>
      <c r="I1273" t="s">
        <v>5</v>
      </c>
      <c r="J1273">
        <v>0.25</v>
      </c>
      <c r="K1273">
        <v>10.51</v>
      </c>
      <c r="L1273">
        <v>17.187999999999999</v>
      </c>
      <c r="M1273">
        <v>85.94</v>
      </c>
      <c r="N1273">
        <v>0.02</v>
      </c>
      <c r="O1273">
        <v>0.266666666666667</v>
      </c>
      <c r="P1273">
        <v>1.20575303673893E-2</v>
      </c>
      <c r="Q1273" t="s">
        <v>101</v>
      </c>
    </row>
    <row r="1274" spans="1:17" ht="16" x14ac:dyDescent="0.2">
      <c r="A1274">
        <v>89</v>
      </c>
      <c r="B1274" t="s">
        <v>100</v>
      </c>
      <c r="C1274" t="s">
        <v>99</v>
      </c>
      <c r="D1274">
        <v>75</v>
      </c>
      <c r="H1274" s="7">
        <v>1</v>
      </c>
      <c r="I1274" t="s">
        <v>5</v>
      </c>
      <c r="J1274">
        <v>0.25</v>
      </c>
      <c r="K1274">
        <v>10.51</v>
      </c>
      <c r="L1274">
        <v>17.187999999999999</v>
      </c>
      <c r="M1274">
        <v>85.94</v>
      </c>
      <c r="N1274">
        <v>0.02</v>
      </c>
      <c r="O1274">
        <v>2.86666666666666</v>
      </c>
      <c r="P1274">
        <v>0.138672777405171</v>
      </c>
      <c r="Q1274" t="s">
        <v>101</v>
      </c>
    </row>
    <row r="1275" spans="1:17" ht="16" x14ac:dyDescent="0.2">
      <c r="A1275">
        <v>89</v>
      </c>
      <c r="B1275" t="s">
        <v>100</v>
      </c>
      <c r="C1275" t="s">
        <v>99</v>
      </c>
      <c r="D1275">
        <v>75</v>
      </c>
      <c r="H1275" s="7">
        <v>1</v>
      </c>
      <c r="I1275" t="s">
        <v>5</v>
      </c>
      <c r="J1275">
        <v>0.25</v>
      </c>
      <c r="K1275">
        <v>10.51</v>
      </c>
      <c r="L1275">
        <v>17.187999999999999</v>
      </c>
      <c r="M1275">
        <v>85.94</v>
      </c>
      <c r="N1275">
        <v>0.02</v>
      </c>
      <c r="O1275">
        <v>3.86666666666666</v>
      </c>
      <c r="P1275">
        <v>0.23720843579998499</v>
      </c>
      <c r="Q1275" t="s">
        <v>101</v>
      </c>
    </row>
    <row r="1276" spans="1:17" ht="16" x14ac:dyDescent="0.2">
      <c r="A1276">
        <v>89</v>
      </c>
      <c r="B1276" t="s">
        <v>100</v>
      </c>
      <c r="C1276" t="s">
        <v>99</v>
      </c>
      <c r="D1276">
        <v>75</v>
      </c>
      <c r="H1276" s="7">
        <v>1</v>
      </c>
      <c r="I1276" t="s">
        <v>5</v>
      </c>
      <c r="J1276">
        <v>0.25</v>
      </c>
      <c r="K1276">
        <v>10.51</v>
      </c>
      <c r="L1276">
        <v>17.187999999999999</v>
      </c>
      <c r="M1276">
        <v>85.94</v>
      </c>
      <c r="N1276">
        <v>0.02</v>
      </c>
      <c r="O1276">
        <v>6</v>
      </c>
      <c r="P1276">
        <v>0.30751173708920099</v>
      </c>
      <c r="Q1276" t="s">
        <v>101</v>
      </c>
    </row>
    <row r="1277" spans="1:17" ht="16" x14ac:dyDescent="0.2">
      <c r="A1277">
        <v>89</v>
      </c>
      <c r="B1277" t="s">
        <v>100</v>
      </c>
      <c r="C1277" t="s">
        <v>99</v>
      </c>
      <c r="D1277">
        <v>75</v>
      </c>
      <c r="H1277" s="7">
        <v>1</v>
      </c>
      <c r="I1277" t="s">
        <v>5</v>
      </c>
      <c r="J1277">
        <v>0.25</v>
      </c>
      <c r="K1277">
        <v>10.51</v>
      </c>
      <c r="L1277">
        <v>17.187999999999999</v>
      </c>
      <c r="M1277">
        <v>85.94</v>
      </c>
      <c r="N1277">
        <v>0.02</v>
      </c>
      <c r="O1277">
        <v>8.1999999999999993</v>
      </c>
      <c r="P1277">
        <v>0.38585960205678499</v>
      </c>
      <c r="Q1277" t="s">
        <v>101</v>
      </c>
    </row>
    <row r="1278" spans="1:17" ht="16" x14ac:dyDescent="0.2">
      <c r="A1278">
        <v>89</v>
      </c>
      <c r="B1278" t="s">
        <v>100</v>
      </c>
      <c r="C1278" t="s">
        <v>99</v>
      </c>
      <c r="D1278">
        <v>75</v>
      </c>
      <c r="H1278" s="7">
        <v>1</v>
      </c>
      <c r="I1278" t="s">
        <v>5</v>
      </c>
      <c r="J1278">
        <v>0.25</v>
      </c>
      <c r="K1278">
        <v>10.51</v>
      </c>
      <c r="L1278">
        <v>17.187999999999999</v>
      </c>
      <c r="M1278">
        <v>85.94</v>
      </c>
      <c r="N1278">
        <v>0.02</v>
      </c>
      <c r="O1278">
        <v>9.86666666666666</v>
      </c>
      <c r="P1278">
        <v>0.45417691333184201</v>
      </c>
      <c r="Q1278" t="s">
        <v>101</v>
      </c>
    </row>
    <row r="1279" spans="1:17" ht="16" x14ac:dyDescent="0.2">
      <c r="A1279">
        <v>89</v>
      </c>
      <c r="B1279" t="s">
        <v>100</v>
      </c>
      <c r="C1279" t="s">
        <v>99</v>
      </c>
      <c r="D1279">
        <v>75</v>
      </c>
      <c r="H1279" s="7">
        <v>1</v>
      </c>
      <c r="I1279" t="s">
        <v>5</v>
      </c>
      <c r="J1279">
        <v>0.25</v>
      </c>
      <c r="K1279">
        <v>10.51</v>
      </c>
      <c r="L1279">
        <v>17.187999999999999</v>
      </c>
      <c r="M1279">
        <v>85.94</v>
      </c>
      <c r="N1279">
        <v>0.02</v>
      </c>
      <c r="O1279">
        <v>12</v>
      </c>
      <c r="P1279">
        <v>0.520456069751844</v>
      </c>
      <c r="Q1279" t="s">
        <v>101</v>
      </c>
    </row>
    <row r="1280" spans="1:17" ht="16" x14ac:dyDescent="0.2">
      <c r="A1280">
        <v>89</v>
      </c>
      <c r="B1280" t="s">
        <v>100</v>
      </c>
      <c r="C1280" t="s">
        <v>99</v>
      </c>
      <c r="D1280">
        <v>75</v>
      </c>
      <c r="H1280" s="7">
        <v>1</v>
      </c>
      <c r="I1280" t="s">
        <v>5</v>
      </c>
      <c r="J1280">
        <v>0.25</v>
      </c>
      <c r="K1280">
        <v>10.51</v>
      </c>
      <c r="L1280">
        <v>17.187999999999999</v>
      </c>
      <c r="M1280">
        <v>85.94</v>
      </c>
      <c r="N1280">
        <v>0.02</v>
      </c>
      <c r="O1280">
        <v>13.9333333333333</v>
      </c>
      <c r="P1280">
        <v>0.56461360757135404</v>
      </c>
      <c r="Q1280" t="s">
        <v>101</v>
      </c>
    </row>
    <row r="1281" spans="1:17" ht="16" x14ac:dyDescent="0.2">
      <c r="A1281">
        <v>89</v>
      </c>
      <c r="B1281" t="s">
        <v>100</v>
      </c>
      <c r="C1281" t="s">
        <v>99</v>
      </c>
      <c r="D1281">
        <v>75</v>
      </c>
      <c r="H1281" s="7">
        <v>1</v>
      </c>
      <c r="I1281" t="s">
        <v>5</v>
      </c>
      <c r="J1281">
        <v>0.25</v>
      </c>
      <c r="K1281">
        <v>10.51</v>
      </c>
      <c r="L1281">
        <v>17.187999999999999</v>
      </c>
      <c r="M1281">
        <v>85.94</v>
      </c>
      <c r="N1281">
        <v>0.02</v>
      </c>
      <c r="O1281">
        <v>16</v>
      </c>
      <c r="P1281">
        <v>0.62083612787838105</v>
      </c>
      <c r="Q1281" t="s">
        <v>101</v>
      </c>
    </row>
    <row r="1282" spans="1:17" ht="16" x14ac:dyDescent="0.2">
      <c r="A1282">
        <v>89</v>
      </c>
      <c r="B1282" t="s">
        <v>100</v>
      </c>
      <c r="C1282" t="s">
        <v>99</v>
      </c>
      <c r="D1282">
        <v>75</v>
      </c>
      <c r="H1282" s="7">
        <v>1</v>
      </c>
      <c r="I1282" t="s">
        <v>5</v>
      </c>
      <c r="J1282">
        <v>0.25</v>
      </c>
      <c r="K1282">
        <v>10.51</v>
      </c>
      <c r="L1282">
        <v>17.187999999999999</v>
      </c>
      <c r="M1282">
        <v>85.94</v>
      </c>
      <c r="N1282">
        <v>0.02</v>
      </c>
      <c r="O1282">
        <v>17.933333333333302</v>
      </c>
      <c r="P1282">
        <v>0.66298159326328299</v>
      </c>
      <c r="Q1282" t="s">
        <v>101</v>
      </c>
    </row>
    <row r="1283" spans="1:17" ht="16" x14ac:dyDescent="0.2">
      <c r="A1283">
        <v>89</v>
      </c>
      <c r="B1283" t="s">
        <v>100</v>
      </c>
      <c r="C1283" t="s">
        <v>99</v>
      </c>
      <c r="D1283">
        <v>75</v>
      </c>
      <c r="H1283" s="7">
        <v>1</v>
      </c>
      <c r="I1283" t="s">
        <v>5</v>
      </c>
      <c r="J1283">
        <v>0.25</v>
      </c>
      <c r="K1283">
        <v>10.51</v>
      </c>
      <c r="L1283">
        <v>17.187999999999999</v>
      </c>
      <c r="M1283">
        <v>85.94</v>
      </c>
      <c r="N1283">
        <v>0.02</v>
      </c>
      <c r="O1283">
        <v>20</v>
      </c>
      <c r="P1283">
        <v>0.73328862061256395</v>
      </c>
      <c r="Q1283" t="s">
        <v>101</v>
      </c>
    </row>
    <row r="1284" spans="1:17" ht="16" x14ac:dyDescent="0.2">
      <c r="A1284">
        <v>89</v>
      </c>
      <c r="B1284" t="s">
        <v>100</v>
      </c>
      <c r="C1284" t="s">
        <v>99</v>
      </c>
      <c r="D1284">
        <v>75</v>
      </c>
      <c r="H1284" s="7">
        <v>1</v>
      </c>
      <c r="I1284" t="s">
        <v>5</v>
      </c>
      <c r="J1284">
        <v>0.25</v>
      </c>
      <c r="K1284">
        <v>10.51</v>
      </c>
      <c r="L1284">
        <v>17.187999999999999</v>
      </c>
      <c r="M1284">
        <v>85.94</v>
      </c>
      <c r="N1284">
        <v>0.02</v>
      </c>
      <c r="O1284">
        <v>22</v>
      </c>
      <c r="P1284">
        <v>0.77945450480661704</v>
      </c>
      <c r="Q1284" t="s">
        <v>101</v>
      </c>
    </row>
    <row r="1285" spans="1:17" ht="16" x14ac:dyDescent="0.2">
      <c r="A1285">
        <v>89</v>
      </c>
      <c r="B1285" t="s">
        <v>100</v>
      </c>
      <c r="C1285" t="s">
        <v>99</v>
      </c>
      <c r="D1285">
        <v>75</v>
      </c>
      <c r="H1285" s="7">
        <v>1</v>
      </c>
      <c r="I1285" t="s">
        <v>5</v>
      </c>
      <c r="J1285">
        <v>0.25</v>
      </c>
      <c r="K1285">
        <v>10.51</v>
      </c>
      <c r="L1285">
        <v>17.187999999999999</v>
      </c>
      <c r="M1285">
        <v>85.94</v>
      </c>
      <c r="N1285">
        <v>0.02</v>
      </c>
      <c r="O1285">
        <v>24</v>
      </c>
      <c r="P1285">
        <v>0.83568075117370799</v>
      </c>
      <c r="Q1285" t="s">
        <v>101</v>
      </c>
    </row>
    <row r="1286" spans="1:17" ht="16" x14ac:dyDescent="0.2">
      <c r="A1286">
        <v>89</v>
      </c>
      <c r="B1286" t="s">
        <v>100</v>
      </c>
      <c r="C1286" t="s">
        <v>99</v>
      </c>
      <c r="D1286">
        <v>75</v>
      </c>
      <c r="H1286" s="7">
        <v>1</v>
      </c>
      <c r="I1286" t="s">
        <v>5</v>
      </c>
      <c r="J1286">
        <v>0.25</v>
      </c>
      <c r="K1286">
        <v>10.51</v>
      </c>
      <c r="L1286">
        <v>17.187999999999999</v>
      </c>
      <c r="M1286">
        <v>85.94</v>
      </c>
      <c r="N1286">
        <v>0.02</v>
      </c>
      <c r="O1286">
        <v>26</v>
      </c>
      <c r="P1286">
        <v>0.92611222892913003</v>
      </c>
      <c r="Q1286" t="s">
        <v>101</v>
      </c>
    </row>
    <row r="1287" spans="1:17" ht="16" x14ac:dyDescent="0.2">
      <c r="A1287">
        <v>89</v>
      </c>
      <c r="B1287" t="s">
        <v>100</v>
      </c>
      <c r="C1287" t="s">
        <v>99</v>
      </c>
      <c r="D1287">
        <v>75</v>
      </c>
      <c r="H1287" s="7">
        <v>1</v>
      </c>
      <c r="I1287" t="s">
        <v>5</v>
      </c>
      <c r="J1287">
        <v>0.25</v>
      </c>
      <c r="K1287">
        <v>10.51</v>
      </c>
      <c r="L1287">
        <v>17.187999999999999</v>
      </c>
      <c r="M1287">
        <v>85.94</v>
      </c>
      <c r="N1287">
        <v>0.02</v>
      </c>
      <c r="O1287">
        <v>28</v>
      </c>
      <c r="P1287">
        <v>0.97429018555779101</v>
      </c>
      <c r="Q1287" t="s">
        <v>101</v>
      </c>
    </row>
    <row r="1288" spans="1:17" ht="16" x14ac:dyDescent="0.2">
      <c r="A1288">
        <v>89</v>
      </c>
      <c r="B1288" t="s">
        <v>100</v>
      </c>
      <c r="C1288" t="s">
        <v>99</v>
      </c>
      <c r="D1288">
        <v>75</v>
      </c>
      <c r="H1288" s="7">
        <v>1</v>
      </c>
      <c r="I1288" t="s">
        <v>5</v>
      </c>
      <c r="J1288">
        <v>0.25</v>
      </c>
      <c r="K1288">
        <v>10.51</v>
      </c>
      <c r="L1288">
        <v>17.187999999999999</v>
      </c>
      <c r="M1288">
        <v>85.94</v>
      </c>
      <c r="N1288">
        <v>0.02</v>
      </c>
      <c r="O1288">
        <v>29.933333333333302</v>
      </c>
      <c r="P1288">
        <v>1.00033907146583</v>
      </c>
      <c r="Q1288" t="s">
        <v>101</v>
      </c>
    </row>
    <row r="1289" spans="1:17" ht="16" x14ac:dyDescent="0.2">
      <c r="A1289">
        <v>89</v>
      </c>
      <c r="B1289" t="s">
        <v>100</v>
      </c>
      <c r="C1289" t="s">
        <v>99</v>
      </c>
      <c r="D1289">
        <v>75</v>
      </c>
      <c r="H1289" s="7">
        <v>1</v>
      </c>
      <c r="I1289" t="s">
        <v>5</v>
      </c>
      <c r="J1289">
        <v>0.25</v>
      </c>
      <c r="K1289">
        <v>10.51</v>
      </c>
      <c r="L1289">
        <v>17.187999999999999</v>
      </c>
      <c r="M1289">
        <v>85.94</v>
      </c>
      <c r="N1289">
        <v>0.02</v>
      </c>
      <c r="O1289">
        <v>32</v>
      </c>
      <c r="P1289">
        <v>0.99821149116923702</v>
      </c>
      <c r="Q1289" t="s">
        <v>101</v>
      </c>
    </row>
    <row r="1290" spans="1:17" ht="16" x14ac:dyDescent="0.2">
      <c r="A1290">
        <v>89</v>
      </c>
      <c r="B1290" t="s">
        <v>100</v>
      </c>
      <c r="C1290" t="s">
        <v>99</v>
      </c>
      <c r="D1290">
        <v>75</v>
      </c>
      <c r="H1290" s="7">
        <v>1</v>
      </c>
      <c r="I1290" t="s">
        <v>5</v>
      </c>
      <c r="J1290">
        <v>0.25</v>
      </c>
      <c r="K1290">
        <v>10.51</v>
      </c>
      <c r="L1290">
        <v>17.187999999999999</v>
      </c>
      <c r="M1290">
        <v>85.94</v>
      </c>
      <c r="N1290">
        <v>0.02</v>
      </c>
      <c r="O1290">
        <v>34</v>
      </c>
      <c r="P1290">
        <v>1.0001117818019201</v>
      </c>
      <c r="Q1290" t="s">
        <v>101</v>
      </c>
    </row>
    <row r="1291" spans="1:17" ht="16" x14ac:dyDescent="0.2">
      <c r="A1291">
        <v>89</v>
      </c>
      <c r="B1291" t="s">
        <v>100</v>
      </c>
      <c r="C1291" t="s">
        <v>99</v>
      </c>
      <c r="D1291">
        <v>75</v>
      </c>
      <c r="H1291" s="7">
        <v>1</v>
      </c>
      <c r="I1291" t="s">
        <v>5</v>
      </c>
      <c r="J1291">
        <v>0.25</v>
      </c>
      <c r="K1291">
        <v>10.51</v>
      </c>
      <c r="L1291">
        <v>17.187999999999999</v>
      </c>
      <c r="M1291">
        <v>85.94</v>
      </c>
      <c r="N1291">
        <v>0.02</v>
      </c>
      <c r="O1291">
        <v>36.066666666666599</v>
      </c>
      <c r="P1291">
        <v>0.99798420150532796</v>
      </c>
      <c r="Q1291" t="s">
        <v>101</v>
      </c>
    </row>
    <row r="1292" spans="1:17" ht="16" x14ac:dyDescent="0.2">
      <c r="A1292">
        <v>90</v>
      </c>
      <c r="B1292" t="s">
        <v>100</v>
      </c>
      <c r="C1292" t="s">
        <v>99</v>
      </c>
      <c r="D1292">
        <v>82</v>
      </c>
      <c r="H1292" s="7">
        <v>1.86</v>
      </c>
      <c r="I1292" t="s">
        <v>5</v>
      </c>
      <c r="J1292">
        <f>50/200</f>
        <v>0.25</v>
      </c>
      <c r="K1292">
        <v>10.82</v>
      </c>
      <c r="L1292">
        <f>M1292*(50/(50+200))</f>
        <v>17.981999999999999</v>
      </c>
      <c r="M1292">
        <v>89.91</v>
      </c>
      <c r="N1292">
        <v>0.02</v>
      </c>
      <c r="O1292">
        <v>0</v>
      </c>
      <c r="P1292">
        <v>0</v>
      </c>
      <c r="Q1292" t="s">
        <v>101</v>
      </c>
    </row>
    <row r="1293" spans="1:17" ht="16" x14ac:dyDescent="0.2">
      <c r="A1293">
        <v>90</v>
      </c>
      <c r="B1293" t="s">
        <v>100</v>
      </c>
      <c r="C1293" t="s">
        <v>99</v>
      </c>
      <c r="D1293">
        <v>82</v>
      </c>
      <c r="H1293" s="7">
        <v>1.86</v>
      </c>
      <c r="I1293" t="s">
        <v>5</v>
      </c>
      <c r="J1293">
        <v>0.25</v>
      </c>
      <c r="K1293">
        <v>10.82</v>
      </c>
      <c r="L1293">
        <v>17.981999999999999</v>
      </c>
      <c r="M1293">
        <v>89.91</v>
      </c>
      <c r="N1293">
        <v>0.02</v>
      </c>
      <c r="O1293">
        <v>0.93333333333333302</v>
      </c>
      <c r="P1293">
        <v>5.62858633281169E-2</v>
      </c>
      <c r="Q1293" t="s">
        <v>101</v>
      </c>
    </row>
    <row r="1294" spans="1:17" ht="16" x14ac:dyDescent="0.2">
      <c r="A1294">
        <v>90</v>
      </c>
      <c r="B1294" t="s">
        <v>100</v>
      </c>
      <c r="C1294" t="s">
        <v>99</v>
      </c>
      <c r="D1294">
        <v>82</v>
      </c>
      <c r="H1294" s="7">
        <v>1.86</v>
      </c>
      <c r="I1294" t="s">
        <v>5</v>
      </c>
      <c r="J1294">
        <v>0.25</v>
      </c>
      <c r="K1294">
        <v>10.82</v>
      </c>
      <c r="L1294">
        <v>17.981999999999999</v>
      </c>
      <c r="M1294">
        <v>89.91</v>
      </c>
      <c r="N1294">
        <v>0.02</v>
      </c>
      <c r="O1294">
        <v>2.1333333333333302</v>
      </c>
      <c r="P1294">
        <v>9.0424025635293198E-2</v>
      </c>
      <c r="Q1294" t="s">
        <v>101</v>
      </c>
    </row>
    <row r="1295" spans="1:17" ht="16" x14ac:dyDescent="0.2">
      <c r="A1295">
        <v>90</v>
      </c>
      <c r="B1295" t="s">
        <v>100</v>
      </c>
      <c r="C1295" t="s">
        <v>99</v>
      </c>
      <c r="D1295">
        <v>82</v>
      </c>
      <c r="H1295" s="7">
        <v>1.86</v>
      </c>
      <c r="I1295" t="s">
        <v>5</v>
      </c>
      <c r="J1295">
        <v>0.25</v>
      </c>
      <c r="K1295">
        <v>10.82</v>
      </c>
      <c r="L1295">
        <v>17.981999999999999</v>
      </c>
      <c r="M1295">
        <v>89.91</v>
      </c>
      <c r="N1295">
        <v>0.02</v>
      </c>
      <c r="O1295">
        <v>3.0666666666666602</v>
      </c>
      <c r="P1295">
        <v>0.132625381921156</v>
      </c>
      <c r="Q1295" t="s">
        <v>101</v>
      </c>
    </row>
    <row r="1296" spans="1:17" ht="16" x14ac:dyDescent="0.2">
      <c r="A1296">
        <v>90</v>
      </c>
      <c r="B1296" t="s">
        <v>100</v>
      </c>
      <c r="C1296" t="s">
        <v>99</v>
      </c>
      <c r="D1296">
        <v>82</v>
      </c>
      <c r="H1296" s="7">
        <v>1.86</v>
      </c>
      <c r="I1296" t="s">
        <v>5</v>
      </c>
      <c r="J1296">
        <v>0.25</v>
      </c>
      <c r="K1296">
        <v>10.82</v>
      </c>
      <c r="L1296">
        <v>17.981999999999999</v>
      </c>
      <c r="M1296">
        <v>89.91</v>
      </c>
      <c r="N1296">
        <v>0.02</v>
      </c>
      <c r="O1296">
        <v>4.0666666666666602</v>
      </c>
      <c r="P1296">
        <v>0.19494373649303201</v>
      </c>
      <c r="Q1296" t="s">
        <v>101</v>
      </c>
    </row>
    <row r="1297" spans="1:17" ht="16" x14ac:dyDescent="0.2">
      <c r="A1297">
        <v>90</v>
      </c>
      <c r="B1297" t="s">
        <v>100</v>
      </c>
      <c r="C1297" t="s">
        <v>99</v>
      </c>
      <c r="D1297">
        <v>82</v>
      </c>
      <c r="H1297" s="7">
        <v>1.86</v>
      </c>
      <c r="I1297" t="s">
        <v>5</v>
      </c>
      <c r="J1297">
        <v>0.25</v>
      </c>
      <c r="K1297">
        <v>10.82</v>
      </c>
      <c r="L1297">
        <v>17.981999999999999</v>
      </c>
      <c r="M1297">
        <v>89.91</v>
      </c>
      <c r="N1297">
        <v>0.02</v>
      </c>
      <c r="O1297">
        <v>6</v>
      </c>
      <c r="P1297">
        <v>0.26324614352783299</v>
      </c>
      <c r="Q1297" t="s">
        <v>101</v>
      </c>
    </row>
    <row r="1298" spans="1:17" ht="16" x14ac:dyDescent="0.2">
      <c r="A1298">
        <v>90</v>
      </c>
      <c r="B1298" t="s">
        <v>100</v>
      </c>
      <c r="C1298" t="s">
        <v>99</v>
      </c>
      <c r="D1298">
        <v>82</v>
      </c>
      <c r="H1298" s="7">
        <v>1.86</v>
      </c>
      <c r="I1298" t="s">
        <v>5</v>
      </c>
      <c r="J1298">
        <v>0.25</v>
      </c>
      <c r="K1298">
        <v>10.82</v>
      </c>
      <c r="L1298">
        <v>17.981999999999999</v>
      </c>
      <c r="M1298">
        <v>89.91</v>
      </c>
      <c r="N1298">
        <v>0.02</v>
      </c>
      <c r="O1298">
        <v>8</v>
      </c>
      <c r="P1298">
        <v>0.32953275206796301</v>
      </c>
      <c r="Q1298" t="s">
        <v>101</v>
      </c>
    </row>
    <row r="1299" spans="1:17" ht="16" x14ac:dyDescent="0.2">
      <c r="A1299">
        <v>90</v>
      </c>
      <c r="B1299" t="s">
        <v>100</v>
      </c>
      <c r="C1299" t="s">
        <v>99</v>
      </c>
      <c r="D1299">
        <v>82</v>
      </c>
      <c r="H1299" s="7">
        <v>1.86</v>
      </c>
      <c r="I1299" t="s">
        <v>5</v>
      </c>
      <c r="J1299">
        <v>0.25</v>
      </c>
      <c r="K1299">
        <v>10.82</v>
      </c>
      <c r="L1299">
        <v>17.981999999999999</v>
      </c>
      <c r="M1299">
        <v>89.91</v>
      </c>
      <c r="N1299">
        <v>0.02</v>
      </c>
      <c r="O1299">
        <v>10.066666666666601</v>
      </c>
      <c r="P1299">
        <v>0.36563454802891399</v>
      </c>
      <c r="Q1299" t="s">
        <v>101</v>
      </c>
    </row>
    <row r="1300" spans="1:17" ht="16" x14ac:dyDescent="0.2">
      <c r="A1300">
        <v>90</v>
      </c>
      <c r="B1300" t="s">
        <v>100</v>
      </c>
      <c r="C1300" t="s">
        <v>99</v>
      </c>
      <c r="D1300">
        <v>82</v>
      </c>
      <c r="H1300" s="7">
        <v>1.86</v>
      </c>
      <c r="I1300" t="s">
        <v>5</v>
      </c>
      <c r="J1300">
        <v>0.25</v>
      </c>
      <c r="K1300">
        <v>10.82</v>
      </c>
      <c r="L1300">
        <v>17.981999999999999</v>
      </c>
      <c r="M1300">
        <v>89.91</v>
      </c>
      <c r="N1300">
        <v>0.02</v>
      </c>
      <c r="O1300">
        <v>12</v>
      </c>
      <c r="P1300">
        <v>0.40375586854459999</v>
      </c>
      <c r="Q1300" t="s">
        <v>101</v>
      </c>
    </row>
    <row r="1301" spans="1:17" ht="16" x14ac:dyDescent="0.2">
      <c r="A1301">
        <v>90</v>
      </c>
      <c r="B1301" t="s">
        <v>100</v>
      </c>
      <c r="C1301" t="s">
        <v>99</v>
      </c>
      <c r="D1301">
        <v>82</v>
      </c>
      <c r="H1301" s="7">
        <v>1.86</v>
      </c>
      <c r="I1301" t="s">
        <v>5</v>
      </c>
      <c r="J1301">
        <v>0.25</v>
      </c>
      <c r="K1301">
        <v>10.82</v>
      </c>
      <c r="L1301">
        <v>17.981999999999999</v>
      </c>
      <c r="M1301">
        <v>89.91</v>
      </c>
      <c r="N1301">
        <v>0.02</v>
      </c>
      <c r="O1301">
        <v>14.066666666666601</v>
      </c>
      <c r="P1301">
        <v>0.45394217154780497</v>
      </c>
      <c r="Q1301" t="s">
        <v>101</v>
      </c>
    </row>
    <row r="1302" spans="1:17" ht="16" x14ac:dyDescent="0.2">
      <c r="A1302">
        <v>90</v>
      </c>
      <c r="B1302" t="s">
        <v>100</v>
      </c>
      <c r="C1302" t="s">
        <v>99</v>
      </c>
      <c r="D1302">
        <v>82</v>
      </c>
      <c r="H1302" s="7">
        <v>1.86</v>
      </c>
      <c r="I1302" t="s">
        <v>5</v>
      </c>
      <c r="J1302">
        <v>0.25</v>
      </c>
      <c r="K1302">
        <v>10.82</v>
      </c>
      <c r="L1302">
        <v>17.981999999999999</v>
      </c>
      <c r="M1302">
        <v>89.91</v>
      </c>
      <c r="N1302">
        <v>0.02</v>
      </c>
      <c r="O1302">
        <v>16.066666666666599</v>
      </c>
      <c r="P1302">
        <v>0.52425292495715003</v>
      </c>
      <c r="Q1302" t="s">
        <v>101</v>
      </c>
    </row>
    <row r="1303" spans="1:17" ht="16" x14ac:dyDescent="0.2">
      <c r="A1303">
        <v>90</v>
      </c>
      <c r="B1303" t="s">
        <v>100</v>
      </c>
      <c r="C1303" t="s">
        <v>99</v>
      </c>
      <c r="D1303">
        <v>82</v>
      </c>
      <c r="H1303" s="7">
        <v>1.86</v>
      </c>
      <c r="I1303" t="s">
        <v>5</v>
      </c>
      <c r="J1303">
        <v>0.25</v>
      </c>
      <c r="K1303">
        <v>10.82</v>
      </c>
      <c r="L1303">
        <v>17.981999999999999</v>
      </c>
      <c r="M1303">
        <v>89.91</v>
      </c>
      <c r="N1303">
        <v>0.02</v>
      </c>
      <c r="O1303">
        <v>18</v>
      </c>
      <c r="P1303">
        <v>0.60261569416498895</v>
      </c>
      <c r="Q1303" t="s">
        <v>101</v>
      </c>
    </row>
    <row r="1304" spans="1:17" ht="16" x14ac:dyDescent="0.2">
      <c r="A1304">
        <v>90</v>
      </c>
      <c r="B1304" t="s">
        <v>100</v>
      </c>
      <c r="C1304" t="s">
        <v>99</v>
      </c>
      <c r="D1304">
        <v>82</v>
      </c>
      <c r="H1304" s="7">
        <v>1.86</v>
      </c>
      <c r="I1304" t="s">
        <v>5</v>
      </c>
      <c r="J1304">
        <v>0.25</v>
      </c>
      <c r="K1304">
        <v>10.82</v>
      </c>
      <c r="L1304">
        <v>17.981999999999999</v>
      </c>
      <c r="M1304">
        <v>89.91</v>
      </c>
      <c r="N1304">
        <v>0.02</v>
      </c>
      <c r="O1304">
        <v>20</v>
      </c>
      <c r="P1304">
        <v>0.68499888218198002</v>
      </c>
      <c r="Q1304" t="s">
        <v>101</v>
      </c>
    </row>
    <row r="1305" spans="1:17" ht="16" x14ac:dyDescent="0.2">
      <c r="A1305">
        <v>90</v>
      </c>
      <c r="B1305" t="s">
        <v>100</v>
      </c>
      <c r="C1305" t="s">
        <v>99</v>
      </c>
      <c r="D1305">
        <v>82</v>
      </c>
      <c r="H1305" s="7">
        <v>1.86</v>
      </c>
      <c r="I1305" t="s">
        <v>5</v>
      </c>
      <c r="J1305">
        <v>0.25</v>
      </c>
      <c r="K1305">
        <v>10.82</v>
      </c>
      <c r="L1305">
        <v>17.981999999999999</v>
      </c>
      <c r="M1305">
        <v>89.91</v>
      </c>
      <c r="N1305">
        <v>0.02</v>
      </c>
      <c r="O1305">
        <v>22</v>
      </c>
      <c r="P1305">
        <v>0.733176838810641</v>
      </c>
      <c r="Q1305" t="s">
        <v>101</v>
      </c>
    </row>
    <row r="1306" spans="1:17" ht="16" x14ac:dyDescent="0.2">
      <c r="A1306">
        <v>90</v>
      </c>
      <c r="B1306" t="s">
        <v>100</v>
      </c>
      <c r="C1306" t="s">
        <v>99</v>
      </c>
      <c r="D1306">
        <v>82</v>
      </c>
      <c r="H1306" s="7">
        <v>1.86</v>
      </c>
      <c r="I1306" t="s">
        <v>5</v>
      </c>
      <c r="J1306">
        <v>0.25</v>
      </c>
      <c r="K1306">
        <v>10.82</v>
      </c>
      <c r="L1306">
        <v>17.981999999999999</v>
      </c>
      <c r="M1306">
        <v>89.91</v>
      </c>
      <c r="N1306">
        <v>0.02</v>
      </c>
      <c r="O1306">
        <v>24</v>
      </c>
      <c r="P1306">
        <v>0.775318578135479</v>
      </c>
      <c r="Q1306" t="s">
        <v>101</v>
      </c>
    </row>
    <row r="1307" spans="1:17" ht="16" x14ac:dyDescent="0.2">
      <c r="A1307">
        <v>90</v>
      </c>
      <c r="B1307" t="s">
        <v>100</v>
      </c>
      <c r="C1307" t="s">
        <v>99</v>
      </c>
      <c r="D1307">
        <v>82</v>
      </c>
      <c r="H1307" s="7">
        <v>1.86</v>
      </c>
      <c r="I1307" t="s">
        <v>5</v>
      </c>
      <c r="J1307">
        <v>0.25</v>
      </c>
      <c r="K1307">
        <v>10.82</v>
      </c>
      <c r="L1307">
        <v>17.981999999999999</v>
      </c>
      <c r="M1307">
        <v>89.91</v>
      </c>
      <c r="N1307">
        <v>0.02</v>
      </c>
      <c r="O1307">
        <v>26.066666666666599</v>
      </c>
      <c r="P1307">
        <v>0.81946866383485995</v>
      </c>
      <c r="Q1307" t="s">
        <v>101</v>
      </c>
    </row>
    <row r="1308" spans="1:17" ht="16" x14ac:dyDescent="0.2">
      <c r="A1308">
        <v>90</v>
      </c>
      <c r="B1308" t="s">
        <v>100</v>
      </c>
      <c r="C1308" t="s">
        <v>99</v>
      </c>
      <c r="D1308">
        <v>82</v>
      </c>
      <c r="H1308" s="7">
        <v>1.86</v>
      </c>
      <c r="I1308" t="s">
        <v>5</v>
      </c>
      <c r="J1308">
        <v>0.25</v>
      </c>
      <c r="K1308">
        <v>10.82</v>
      </c>
      <c r="L1308">
        <v>17.981999999999999</v>
      </c>
      <c r="M1308">
        <v>89.91</v>
      </c>
      <c r="N1308">
        <v>0.02</v>
      </c>
      <c r="O1308">
        <v>28</v>
      </c>
      <c r="P1308">
        <v>0.84752962217750905</v>
      </c>
      <c r="Q1308" t="s">
        <v>101</v>
      </c>
    </row>
    <row r="1309" spans="1:17" ht="16" x14ac:dyDescent="0.2">
      <c r="A1309">
        <v>90</v>
      </c>
      <c r="B1309" t="s">
        <v>100</v>
      </c>
      <c r="C1309" t="s">
        <v>99</v>
      </c>
      <c r="D1309">
        <v>82</v>
      </c>
      <c r="H1309" s="7">
        <v>1.86</v>
      </c>
      <c r="I1309" t="s">
        <v>5</v>
      </c>
      <c r="J1309">
        <v>0.25</v>
      </c>
      <c r="K1309">
        <v>10.82</v>
      </c>
      <c r="L1309">
        <v>17.981999999999999</v>
      </c>
      <c r="M1309">
        <v>89.91</v>
      </c>
      <c r="N1309">
        <v>0.02</v>
      </c>
      <c r="O1309">
        <v>30</v>
      </c>
      <c r="P1309">
        <v>0.90979208584842297</v>
      </c>
      <c r="Q1309" t="s">
        <v>101</v>
      </c>
    </row>
    <row r="1310" spans="1:17" ht="16" x14ac:dyDescent="0.2">
      <c r="A1310">
        <v>90</v>
      </c>
      <c r="B1310" t="s">
        <v>100</v>
      </c>
      <c r="C1310" t="s">
        <v>99</v>
      </c>
      <c r="D1310">
        <v>82</v>
      </c>
      <c r="H1310" s="7">
        <v>1.86</v>
      </c>
      <c r="I1310" t="s">
        <v>5</v>
      </c>
      <c r="J1310">
        <v>0.25</v>
      </c>
      <c r="K1310">
        <v>10.82</v>
      </c>
      <c r="L1310">
        <v>17.981999999999999</v>
      </c>
      <c r="M1310">
        <v>89.91</v>
      </c>
      <c r="N1310">
        <v>0.02</v>
      </c>
      <c r="O1310">
        <v>32.133333333333297</v>
      </c>
      <c r="P1310">
        <v>0.99216782174528595</v>
      </c>
      <c r="Q1310" t="s">
        <v>101</v>
      </c>
    </row>
    <row r="1311" spans="1:17" ht="16" x14ac:dyDescent="0.2">
      <c r="A1311">
        <v>90</v>
      </c>
      <c r="B1311" t="s">
        <v>100</v>
      </c>
      <c r="C1311" t="s">
        <v>99</v>
      </c>
      <c r="D1311">
        <v>82</v>
      </c>
      <c r="H1311" s="7">
        <v>1.86</v>
      </c>
      <c r="I1311" t="s">
        <v>5</v>
      </c>
      <c r="J1311">
        <v>0.25</v>
      </c>
      <c r="K1311">
        <v>10.82</v>
      </c>
      <c r="L1311">
        <v>17.981999999999999</v>
      </c>
      <c r="M1311">
        <v>89.91</v>
      </c>
      <c r="N1311">
        <v>0.02</v>
      </c>
      <c r="O1311">
        <v>34</v>
      </c>
      <c r="P1311">
        <v>0.99407556449809897</v>
      </c>
      <c r="Q1311" t="s">
        <v>101</v>
      </c>
    </row>
    <row r="1312" spans="1:17" ht="16" x14ac:dyDescent="0.2">
      <c r="A1312">
        <v>90</v>
      </c>
      <c r="B1312" t="s">
        <v>100</v>
      </c>
      <c r="C1312" t="s">
        <v>99</v>
      </c>
      <c r="D1312">
        <v>82</v>
      </c>
      <c r="H1312" s="7">
        <v>1.86</v>
      </c>
      <c r="I1312" t="s">
        <v>5</v>
      </c>
      <c r="J1312">
        <v>0.25</v>
      </c>
      <c r="K1312">
        <v>10.82</v>
      </c>
      <c r="L1312">
        <v>17.981999999999999</v>
      </c>
      <c r="M1312">
        <v>89.91</v>
      </c>
      <c r="N1312">
        <v>0.02</v>
      </c>
      <c r="O1312">
        <v>36.066666666666599</v>
      </c>
      <c r="P1312">
        <v>0.99194798420150498</v>
      </c>
      <c r="Q1312" t="s">
        <v>101</v>
      </c>
    </row>
    <row r="1313" spans="1:17" ht="16" x14ac:dyDescent="0.2">
      <c r="A1313">
        <v>91</v>
      </c>
      <c r="B1313" t="s">
        <v>100</v>
      </c>
      <c r="C1313" t="s">
        <v>99</v>
      </c>
      <c r="D1313">
        <v>90</v>
      </c>
      <c r="H1313" s="7">
        <v>3</v>
      </c>
      <c r="I1313" t="s">
        <v>5</v>
      </c>
      <c r="J1313">
        <f>50/200</f>
        <v>0.25</v>
      </c>
      <c r="K1313">
        <v>12.2</v>
      </c>
      <c r="L1313">
        <f>M1313*(50/(50+200))</f>
        <v>18.168000000000003</v>
      </c>
      <c r="M1313">
        <v>90.84</v>
      </c>
      <c r="N1313">
        <v>0.02</v>
      </c>
      <c r="O1313">
        <v>0</v>
      </c>
      <c r="P1313">
        <v>0</v>
      </c>
      <c r="Q1313" t="s">
        <v>101</v>
      </c>
    </row>
    <row r="1314" spans="1:17" ht="16" x14ac:dyDescent="0.2">
      <c r="A1314">
        <v>91</v>
      </c>
      <c r="B1314" t="s">
        <v>100</v>
      </c>
      <c r="C1314" t="s">
        <v>99</v>
      </c>
      <c r="D1314">
        <v>90</v>
      </c>
      <c r="H1314" s="7">
        <v>3</v>
      </c>
      <c r="I1314" t="s">
        <v>5</v>
      </c>
      <c r="J1314">
        <v>0.25</v>
      </c>
      <c r="K1314">
        <v>12.2</v>
      </c>
      <c r="L1314">
        <v>18.168000000000003</v>
      </c>
      <c r="M1314">
        <v>90.84</v>
      </c>
      <c r="N1314">
        <v>0.02</v>
      </c>
      <c r="O1314">
        <v>1</v>
      </c>
      <c r="P1314">
        <v>2.0064833445115001E-2</v>
      </c>
      <c r="Q1314" t="s">
        <v>101</v>
      </c>
    </row>
    <row r="1315" spans="1:17" ht="16" x14ac:dyDescent="0.2">
      <c r="A1315">
        <v>91</v>
      </c>
      <c r="B1315" t="s">
        <v>100</v>
      </c>
      <c r="C1315" t="s">
        <v>99</v>
      </c>
      <c r="D1315">
        <v>90</v>
      </c>
      <c r="H1315" s="7">
        <v>3</v>
      </c>
      <c r="I1315" t="s">
        <v>5</v>
      </c>
      <c r="J1315">
        <v>0.25</v>
      </c>
      <c r="K1315">
        <v>12.2</v>
      </c>
      <c r="L1315">
        <v>18.168000000000003</v>
      </c>
      <c r="M1315">
        <v>90.84</v>
      </c>
      <c r="N1315">
        <v>0.02</v>
      </c>
      <c r="O1315">
        <v>2.1333333333333302</v>
      </c>
      <c r="P1315">
        <v>3.4085997466279203E-2</v>
      </c>
      <c r="Q1315" t="s">
        <v>101</v>
      </c>
    </row>
    <row r="1316" spans="1:17" ht="16" x14ac:dyDescent="0.2">
      <c r="A1316">
        <v>91</v>
      </c>
      <c r="B1316" t="s">
        <v>100</v>
      </c>
      <c r="C1316" t="s">
        <v>99</v>
      </c>
      <c r="D1316">
        <v>90</v>
      </c>
      <c r="H1316" s="7">
        <v>3</v>
      </c>
      <c r="I1316" t="s">
        <v>5</v>
      </c>
      <c r="J1316">
        <v>0.25</v>
      </c>
      <c r="K1316">
        <v>12.2</v>
      </c>
      <c r="L1316">
        <v>18.168000000000003</v>
      </c>
      <c r="M1316">
        <v>90.84</v>
      </c>
      <c r="N1316">
        <v>0.02</v>
      </c>
      <c r="O1316">
        <v>3</v>
      </c>
      <c r="P1316">
        <v>6.2206572769952999E-2</v>
      </c>
      <c r="Q1316" t="s">
        <v>101</v>
      </c>
    </row>
    <row r="1317" spans="1:17" ht="16" x14ac:dyDescent="0.2">
      <c r="A1317">
        <v>91</v>
      </c>
      <c r="B1317" t="s">
        <v>100</v>
      </c>
      <c r="C1317" t="s">
        <v>99</v>
      </c>
      <c r="D1317">
        <v>90</v>
      </c>
      <c r="H1317" s="7">
        <v>3</v>
      </c>
      <c r="I1317" t="s">
        <v>5</v>
      </c>
      <c r="J1317">
        <v>0.25</v>
      </c>
      <c r="K1317">
        <v>12.2</v>
      </c>
      <c r="L1317">
        <v>18.168000000000003</v>
      </c>
      <c r="M1317">
        <v>90.84</v>
      </c>
      <c r="N1317">
        <v>0.02</v>
      </c>
      <c r="O1317">
        <v>3.3333333333333299</v>
      </c>
      <c r="P1317">
        <v>9.2369028988747201E-2</v>
      </c>
      <c r="Q1317" t="s">
        <v>101</v>
      </c>
    </row>
    <row r="1318" spans="1:17" ht="16" x14ac:dyDescent="0.2">
      <c r="A1318">
        <v>91</v>
      </c>
      <c r="B1318" t="s">
        <v>100</v>
      </c>
      <c r="C1318" t="s">
        <v>99</v>
      </c>
      <c r="D1318">
        <v>90</v>
      </c>
      <c r="H1318" s="7">
        <v>3</v>
      </c>
      <c r="I1318" t="s">
        <v>5</v>
      </c>
      <c r="J1318">
        <v>0.25</v>
      </c>
      <c r="K1318">
        <v>12.2</v>
      </c>
      <c r="L1318">
        <v>18.168000000000003</v>
      </c>
      <c r="M1318">
        <v>90.84</v>
      </c>
      <c r="N1318">
        <v>0.02</v>
      </c>
      <c r="O1318">
        <v>4.5999999999999996</v>
      </c>
      <c r="P1318">
        <v>0.13052761010507399</v>
      </c>
      <c r="Q1318" t="s">
        <v>101</v>
      </c>
    </row>
    <row r="1319" spans="1:17" ht="16" x14ac:dyDescent="0.2">
      <c r="A1319">
        <v>91</v>
      </c>
      <c r="B1319" t="s">
        <v>100</v>
      </c>
      <c r="C1319" t="s">
        <v>99</v>
      </c>
      <c r="D1319">
        <v>90</v>
      </c>
      <c r="H1319" s="7">
        <v>3</v>
      </c>
      <c r="I1319" t="s">
        <v>5</v>
      </c>
      <c r="J1319">
        <v>0.25</v>
      </c>
      <c r="K1319">
        <v>12.2</v>
      </c>
      <c r="L1319">
        <v>18.168000000000003</v>
      </c>
      <c r="M1319">
        <v>90.84</v>
      </c>
      <c r="N1319">
        <v>0.02</v>
      </c>
      <c r="O1319">
        <v>5.93333333333333</v>
      </c>
      <c r="P1319">
        <v>0.154597958119084</v>
      </c>
      <c r="Q1319" t="s">
        <v>101</v>
      </c>
    </row>
    <row r="1320" spans="1:17" ht="16" x14ac:dyDescent="0.2">
      <c r="A1320">
        <v>91</v>
      </c>
      <c r="B1320" t="s">
        <v>100</v>
      </c>
      <c r="C1320" t="s">
        <v>99</v>
      </c>
      <c r="D1320">
        <v>90</v>
      </c>
      <c r="H1320" s="7">
        <v>3</v>
      </c>
      <c r="I1320" t="s">
        <v>5</v>
      </c>
      <c r="J1320">
        <v>0.25</v>
      </c>
      <c r="K1320">
        <v>12.2</v>
      </c>
      <c r="L1320">
        <v>18.168000000000003</v>
      </c>
      <c r="M1320">
        <v>90.84</v>
      </c>
      <c r="N1320">
        <v>0.02</v>
      </c>
      <c r="O1320">
        <v>8.1333333333333293</v>
      </c>
      <c r="P1320">
        <v>0.19471644682912201</v>
      </c>
      <c r="Q1320" t="s">
        <v>101</v>
      </c>
    </row>
    <row r="1321" spans="1:17" ht="16" x14ac:dyDescent="0.2">
      <c r="A1321">
        <v>91</v>
      </c>
      <c r="B1321" t="s">
        <v>100</v>
      </c>
      <c r="C1321" t="s">
        <v>99</v>
      </c>
      <c r="D1321">
        <v>90</v>
      </c>
      <c r="H1321" s="7">
        <v>3</v>
      </c>
      <c r="I1321" t="s">
        <v>5</v>
      </c>
      <c r="J1321">
        <v>0.25</v>
      </c>
      <c r="K1321">
        <v>12.2</v>
      </c>
      <c r="L1321">
        <v>18.168000000000003</v>
      </c>
      <c r="M1321">
        <v>90.84</v>
      </c>
      <c r="N1321">
        <v>0.02</v>
      </c>
      <c r="O1321">
        <v>10.066666666666601</v>
      </c>
      <c r="P1321">
        <v>0.244910201952455</v>
      </c>
      <c r="Q1321" t="s">
        <v>101</v>
      </c>
    </row>
    <row r="1322" spans="1:17" ht="16" x14ac:dyDescent="0.2">
      <c r="A1322">
        <v>91</v>
      </c>
      <c r="B1322" t="s">
        <v>100</v>
      </c>
      <c r="C1322" t="s">
        <v>99</v>
      </c>
      <c r="D1322">
        <v>90</v>
      </c>
      <c r="H1322" s="7">
        <v>3</v>
      </c>
      <c r="I1322" t="s">
        <v>5</v>
      </c>
      <c r="J1322">
        <v>0.25</v>
      </c>
      <c r="K1322">
        <v>12.2</v>
      </c>
      <c r="L1322">
        <v>18.168000000000003</v>
      </c>
      <c r="M1322">
        <v>90.84</v>
      </c>
      <c r="N1322">
        <v>0.02</v>
      </c>
      <c r="O1322">
        <v>11.9333333333333</v>
      </c>
      <c r="P1322">
        <v>0.29510768313585201</v>
      </c>
      <c r="Q1322" t="s">
        <v>101</v>
      </c>
    </row>
    <row r="1323" spans="1:17" ht="16" x14ac:dyDescent="0.2">
      <c r="A1323">
        <v>91</v>
      </c>
      <c r="B1323" t="s">
        <v>100</v>
      </c>
      <c r="C1323" t="s">
        <v>99</v>
      </c>
      <c r="D1323">
        <v>90</v>
      </c>
      <c r="H1323" s="7">
        <v>3</v>
      </c>
      <c r="I1323" t="s">
        <v>5</v>
      </c>
      <c r="J1323">
        <v>0.25</v>
      </c>
      <c r="K1323">
        <v>12.2</v>
      </c>
      <c r="L1323">
        <v>18.168000000000003</v>
      </c>
      <c r="M1323">
        <v>90.84</v>
      </c>
      <c r="N1323">
        <v>0.02</v>
      </c>
      <c r="O1323">
        <v>13.9333333333333</v>
      </c>
      <c r="P1323">
        <v>0.34328563976451199</v>
      </c>
      <c r="Q1323" t="s">
        <v>101</v>
      </c>
    </row>
    <row r="1324" spans="1:17" ht="16" x14ac:dyDescent="0.2">
      <c r="A1324">
        <v>91</v>
      </c>
      <c r="B1324" t="s">
        <v>100</v>
      </c>
      <c r="C1324" t="s">
        <v>99</v>
      </c>
      <c r="D1324">
        <v>90</v>
      </c>
      <c r="H1324" s="7">
        <v>3</v>
      </c>
      <c r="I1324" t="s">
        <v>5</v>
      </c>
      <c r="J1324">
        <v>0.25</v>
      </c>
      <c r="K1324">
        <v>12.2</v>
      </c>
      <c r="L1324">
        <v>18.168000000000003</v>
      </c>
      <c r="M1324">
        <v>90.84</v>
      </c>
      <c r="N1324">
        <v>0.02</v>
      </c>
      <c r="O1324">
        <v>16.066666666666599</v>
      </c>
      <c r="P1324">
        <v>0.385419926969222</v>
      </c>
      <c r="Q1324" t="s">
        <v>101</v>
      </c>
    </row>
    <row r="1325" spans="1:17" ht="16" x14ac:dyDescent="0.2">
      <c r="A1325">
        <v>91</v>
      </c>
      <c r="B1325" t="s">
        <v>100</v>
      </c>
      <c r="C1325" t="s">
        <v>99</v>
      </c>
      <c r="D1325">
        <v>90</v>
      </c>
      <c r="H1325" s="7">
        <v>3</v>
      </c>
      <c r="I1325" t="s">
        <v>5</v>
      </c>
      <c r="J1325">
        <v>0.25</v>
      </c>
      <c r="K1325">
        <v>12.2</v>
      </c>
      <c r="L1325">
        <v>18.168000000000003</v>
      </c>
      <c r="M1325">
        <v>90.84</v>
      </c>
      <c r="N1325">
        <v>0.02</v>
      </c>
      <c r="O1325">
        <v>18</v>
      </c>
      <c r="P1325">
        <v>0.42957746478873199</v>
      </c>
      <c r="Q1325" t="s">
        <v>101</v>
      </c>
    </row>
    <row r="1326" spans="1:17" ht="16" x14ac:dyDescent="0.2">
      <c r="A1326">
        <v>91</v>
      </c>
      <c r="B1326" t="s">
        <v>100</v>
      </c>
      <c r="C1326" t="s">
        <v>99</v>
      </c>
      <c r="D1326">
        <v>90</v>
      </c>
      <c r="H1326" s="7">
        <v>3</v>
      </c>
      <c r="I1326" t="s">
        <v>5</v>
      </c>
      <c r="J1326">
        <v>0.25</v>
      </c>
      <c r="K1326">
        <v>12.2</v>
      </c>
      <c r="L1326">
        <v>18.168000000000003</v>
      </c>
      <c r="M1326">
        <v>90.84</v>
      </c>
      <c r="N1326">
        <v>0.02</v>
      </c>
      <c r="O1326">
        <v>20.066666666666599</v>
      </c>
      <c r="P1326">
        <v>0.48177584022654402</v>
      </c>
      <c r="Q1326" t="s">
        <v>101</v>
      </c>
    </row>
    <row r="1327" spans="1:17" ht="16" x14ac:dyDescent="0.2">
      <c r="A1327">
        <v>91</v>
      </c>
      <c r="B1327" t="s">
        <v>100</v>
      </c>
      <c r="C1327" t="s">
        <v>99</v>
      </c>
      <c r="D1327">
        <v>90</v>
      </c>
      <c r="H1327" s="7">
        <v>3</v>
      </c>
      <c r="I1327" t="s">
        <v>5</v>
      </c>
      <c r="J1327">
        <v>0.25</v>
      </c>
      <c r="K1327">
        <v>12.2</v>
      </c>
      <c r="L1327">
        <v>18.168000000000003</v>
      </c>
      <c r="M1327">
        <v>90.84</v>
      </c>
      <c r="N1327">
        <v>0.02</v>
      </c>
      <c r="O1327">
        <v>22</v>
      </c>
      <c r="P1327">
        <v>0.52995752291526899</v>
      </c>
      <c r="Q1327" t="s">
        <v>101</v>
      </c>
    </row>
    <row r="1328" spans="1:17" ht="16" x14ac:dyDescent="0.2">
      <c r="A1328">
        <v>91</v>
      </c>
      <c r="B1328" t="s">
        <v>100</v>
      </c>
      <c r="C1328" t="s">
        <v>99</v>
      </c>
      <c r="D1328">
        <v>90</v>
      </c>
      <c r="H1328" s="7">
        <v>3</v>
      </c>
      <c r="I1328" t="s">
        <v>5</v>
      </c>
      <c r="J1328">
        <v>0.25</v>
      </c>
      <c r="K1328">
        <v>12.2</v>
      </c>
      <c r="L1328">
        <v>18.168000000000003</v>
      </c>
      <c r="M1328">
        <v>90.84</v>
      </c>
      <c r="N1328">
        <v>0.02</v>
      </c>
      <c r="O1328">
        <v>24</v>
      </c>
      <c r="P1328">
        <v>0.57411133467471498</v>
      </c>
      <c r="Q1328" t="s">
        <v>101</v>
      </c>
    </row>
    <row r="1329" spans="1:17" ht="16" x14ac:dyDescent="0.2">
      <c r="A1329">
        <v>91</v>
      </c>
      <c r="B1329" t="s">
        <v>100</v>
      </c>
      <c r="C1329" t="s">
        <v>99</v>
      </c>
      <c r="D1329">
        <v>90</v>
      </c>
      <c r="H1329" s="7">
        <v>3</v>
      </c>
      <c r="I1329" t="s">
        <v>5</v>
      </c>
      <c r="J1329">
        <v>0.25</v>
      </c>
      <c r="K1329">
        <v>12.2</v>
      </c>
      <c r="L1329">
        <v>18.168000000000003</v>
      </c>
      <c r="M1329">
        <v>90.84</v>
      </c>
      <c r="N1329">
        <v>0.02</v>
      </c>
      <c r="O1329">
        <v>26.066666666666599</v>
      </c>
      <c r="P1329">
        <v>0.61423727550488105</v>
      </c>
      <c r="Q1329" t="s">
        <v>101</v>
      </c>
    </row>
    <row r="1330" spans="1:17" ht="16" x14ac:dyDescent="0.2">
      <c r="A1330">
        <v>91</v>
      </c>
      <c r="B1330" t="s">
        <v>100</v>
      </c>
      <c r="C1330" t="s">
        <v>99</v>
      </c>
      <c r="D1330">
        <v>90</v>
      </c>
      <c r="H1330" s="7">
        <v>3</v>
      </c>
      <c r="I1330" t="s">
        <v>5</v>
      </c>
      <c r="J1330">
        <v>0.25</v>
      </c>
      <c r="K1330">
        <v>12.2</v>
      </c>
      <c r="L1330">
        <v>18.168000000000003</v>
      </c>
      <c r="M1330">
        <v>90.84</v>
      </c>
      <c r="N1330">
        <v>0.02</v>
      </c>
      <c r="O1330">
        <v>28.066666666666599</v>
      </c>
      <c r="P1330">
        <v>0.67851181161040297</v>
      </c>
      <c r="Q1330" t="s">
        <v>101</v>
      </c>
    </row>
    <row r="1331" spans="1:17" ht="16" x14ac:dyDescent="0.2">
      <c r="A1331">
        <v>91</v>
      </c>
      <c r="B1331" t="s">
        <v>100</v>
      </c>
      <c r="C1331" t="s">
        <v>99</v>
      </c>
      <c r="D1331">
        <v>90</v>
      </c>
      <c r="H1331" s="7">
        <v>3</v>
      </c>
      <c r="I1331" t="s">
        <v>5</v>
      </c>
      <c r="J1331">
        <v>0.25</v>
      </c>
      <c r="K1331">
        <v>12.2</v>
      </c>
      <c r="L1331">
        <v>18.168000000000003</v>
      </c>
      <c r="M1331">
        <v>90.84</v>
      </c>
      <c r="N1331">
        <v>0.02</v>
      </c>
      <c r="O1331">
        <v>30.066666666666599</v>
      </c>
      <c r="P1331">
        <v>0.74882256501974798</v>
      </c>
      <c r="Q1331" t="s">
        <v>101</v>
      </c>
    </row>
    <row r="1332" spans="1:17" ht="16" x14ac:dyDescent="0.2">
      <c r="A1332">
        <v>91</v>
      </c>
      <c r="B1332" t="s">
        <v>100</v>
      </c>
      <c r="C1332" t="s">
        <v>99</v>
      </c>
      <c r="D1332">
        <v>90</v>
      </c>
      <c r="H1332" s="7">
        <v>3</v>
      </c>
      <c r="I1332" t="s">
        <v>5</v>
      </c>
      <c r="J1332">
        <v>0.25</v>
      </c>
      <c r="K1332">
        <v>12.2</v>
      </c>
      <c r="L1332">
        <v>18.168000000000003</v>
      </c>
      <c r="M1332">
        <v>90.84</v>
      </c>
      <c r="N1332">
        <v>0.02</v>
      </c>
      <c r="O1332">
        <v>32.066666666666599</v>
      </c>
      <c r="P1332">
        <v>0.80504881138683904</v>
      </c>
      <c r="Q1332" t="s">
        <v>101</v>
      </c>
    </row>
    <row r="1333" spans="1:17" ht="16" x14ac:dyDescent="0.2">
      <c r="A1333">
        <v>91</v>
      </c>
      <c r="B1333" t="s">
        <v>100</v>
      </c>
      <c r="C1333" t="s">
        <v>99</v>
      </c>
      <c r="D1333">
        <v>90</v>
      </c>
      <c r="H1333" s="7">
        <v>3</v>
      </c>
      <c r="I1333" t="s">
        <v>5</v>
      </c>
      <c r="J1333">
        <v>0.25</v>
      </c>
      <c r="K1333">
        <v>12.2</v>
      </c>
      <c r="L1333">
        <v>18.168000000000003</v>
      </c>
      <c r="M1333">
        <v>90.84</v>
      </c>
      <c r="N1333">
        <v>0.02</v>
      </c>
      <c r="O1333">
        <v>34</v>
      </c>
      <c r="P1333">
        <v>0.89548401520232501</v>
      </c>
      <c r="Q1333" t="s">
        <v>101</v>
      </c>
    </row>
    <row r="1334" spans="1:17" ht="16" x14ac:dyDescent="0.2">
      <c r="A1334">
        <v>91</v>
      </c>
      <c r="B1334" t="s">
        <v>100</v>
      </c>
      <c r="C1334" t="s">
        <v>99</v>
      </c>
      <c r="D1334">
        <v>90</v>
      </c>
      <c r="H1334" s="7">
        <v>3</v>
      </c>
      <c r="I1334" t="s">
        <v>5</v>
      </c>
      <c r="J1334">
        <v>0.25</v>
      </c>
      <c r="K1334">
        <v>12.2</v>
      </c>
      <c r="L1334">
        <v>18.168000000000003</v>
      </c>
      <c r="M1334">
        <v>90.84</v>
      </c>
      <c r="N1334">
        <v>0.02</v>
      </c>
      <c r="O1334">
        <v>36.066666666666599</v>
      </c>
      <c r="P1334">
        <v>0.929573738728668</v>
      </c>
      <c r="Q1334" t="s">
        <v>101</v>
      </c>
    </row>
    <row r="1335" spans="1:17" ht="16" x14ac:dyDescent="0.2">
      <c r="A1335">
        <v>92</v>
      </c>
      <c r="B1335" t="s">
        <v>100</v>
      </c>
      <c r="C1335" t="s">
        <v>99</v>
      </c>
      <c r="D1335">
        <v>96</v>
      </c>
      <c r="H1335" s="7">
        <v>5.67</v>
      </c>
      <c r="I1335" t="s">
        <v>5</v>
      </c>
      <c r="J1335">
        <f>50/200</f>
        <v>0.25</v>
      </c>
      <c r="K1335">
        <v>14.81</v>
      </c>
      <c r="L1335">
        <f>M1335*(50/(50+200))</f>
        <v>19.224000000000004</v>
      </c>
      <c r="M1335">
        <v>96.12</v>
      </c>
      <c r="N1335">
        <v>0.02</v>
      </c>
      <c r="O1335">
        <v>0</v>
      </c>
      <c r="P1335">
        <v>0</v>
      </c>
      <c r="Q1335" t="s">
        <v>101</v>
      </c>
    </row>
    <row r="1336" spans="1:17" ht="16" x14ac:dyDescent="0.2">
      <c r="A1336">
        <v>92</v>
      </c>
      <c r="B1336" t="s">
        <v>100</v>
      </c>
      <c r="C1336" t="s">
        <v>99</v>
      </c>
      <c r="D1336">
        <v>96</v>
      </c>
      <c r="H1336" s="7">
        <v>5.67</v>
      </c>
      <c r="I1336" t="s">
        <v>5</v>
      </c>
      <c r="J1336">
        <v>0.25</v>
      </c>
      <c r="K1336">
        <v>14.81</v>
      </c>
      <c r="L1336">
        <v>19.224000000000004</v>
      </c>
      <c r="M1336">
        <v>96.12</v>
      </c>
      <c r="N1336">
        <v>0.02</v>
      </c>
      <c r="O1336">
        <v>0.93333333333333302</v>
      </c>
      <c r="P1336">
        <v>6.0310008197332003E-2</v>
      </c>
      <c r="Q1336" t="s">
        <v>101</v>
      </c>
    </row>
    <row r="1337" spans="1:17" ht="16" x14ac:dyDescent="0.2">
      <c r="A1337">
        <v>92</v>
      </c>
      <c r="B1337" t="s">
        <v>100</v>
      </c>
      <c r="C1337" t="s">
        <v>99</v>
      </c>
      <c r="D1337">
        <v>96</v>
      </c>
      <c r="H1337" s="7">
        <v>5.67</v>
      </c>
      <c r="I1337" t="s">
        <v>5</v>
      </c>
      <c r="J1337">
        <v>0.25</v>
      </c>
      <c r="K1337">
        <v>14.81</v>
      </c>
      <c r="L1337">
        <v>19.224000000000004</v>
      </c>
      <c r="M1337">
        <v>96.12</v>
      </c>
      <c r="N1337">
        <v>0.02</v>
      </c>
      <c r="O1337">
        <v>2.0666666666666602</v>
      </c>
      <c r="P1337">
        <v>8.6403606826142093E-2</v>
      </c>
      <c r="Q1337" t="s">
        <v>101</v>
      </c>
    </row>
    <row r="1338" spans="1:17" ht="16" x14ac:dyDescent="0.2">
      <c r="A1338">
        <v>92</v>
      </c>
      <c r="B1338" t="s">
        <v>100</v>
      </c>
      <c r="C1338" t="s">
        <v>99</v>
      </c>
      <c r="D1338">
        <v>96</v>
      </c>
      <c r="H1338" s="7">
        <v>5.67</v>
      </c>
      <c r="I1338" t="s">
        <v>5</v>
      </c>
      <c r="J1338">
        <v>0.25</v>
      </c>
      <c r="K1338">
        <v>14.81</v>
      </c>
      <c r="L1338">
        <v>19.224000000000004</v>
      </c>
      <c r="M1338">
        <v>96.12</v>
      </c>
      <c r="N1338">
        <v>0.02</v>
      </c>
      <c r="O1338">
        <v>3.1333333333333302</v>
      </c>
      <c r="P1338">
        <v>0.10042849690737</v>
      </c>
      <c r="Q1338" t="s">
        <v>101</v>
      </c>
    </row>
    <row r="1339" spans="1:17" ht="16" x14ac:dyDescent="0.2">
      <c r="A1339">
        <v>92</v>
      </c>
      <c r="B1339" t="s">
        <v>100</v>
      </c>
      <c r="C1339" t="s">
        <v>99</v>
      </c>
      <c r="D1339">
        <v>96</v>
      </c>
      <c r="H1339" s="7">
        <v>5.67</v>
      </c>
      <c r="I1339" t="s">
        <v>5</v>
      </c>
      <c r="J1339">
        <v>0.25</v>
      </c>
      <c r="K1339">
        <v>14.81</v>
      </c>
      <c r="L1339">
        <v>19.224000000000004</v>
      </c>
      <c r="M1339">
        <v>96.12</v>
      </c>
      <c r="N1339">
        <v>0.02</v>
      </c>
      <c r="O1339">
        <v>4.1333333333333302</v>
      </c>
      <c r="P1339">
        <v>0.120493330352485</v>
      </c>
      <c r="Q1339" t="s">
        <v>101</v>
      </c>
    </row>
    <row r="1340" spans="1:17" ht="16" x14ac:dyDescent="0.2">
      <c r="A1340">
        <v>92</v>
      </c>
      <c r="B1340" t="s">
        <v>100</v>
      </c>
      <c r="C1340" t="s">
        <v>99</v>
      </c>
      <c r="D1340">
        <v>96</v>
      </c>
      <c r="H1340" s="7">
        <v>5.67</v>
      </c>
      <c r="I1340" t="s">
        <v>5</v>
      </c>
      <c r="J1340">
        <v>0.25</v>
      </c>
      <c r="K1340">
        <v>14.81</v>
      </c>
      <c r="L1340">
        <v>19.224000000000004</v>
      </c>
      <c r="M1340">
        <v>96.12</v>
      </c>
      <c r="N1340">
        <v>0.02</v>
      </c>
      <c r="O1340">
        <v>5.86666666666666</v>
      </c>
      <c r="P1340">
        <v>0.14051717713689499</v>
      </c>
      <c r="Q1340" t="s">
        <v>101</v>
      </c>
    </row>
    <row r="1341" spans="1:17" ht="16" x14ac:dyDescent="0.2">
      <c r="A1341">
        <v>92</v>
      </c>
      <c r="B1341" t="s">
        <v>100</v>
      </c>
      <c r="C1341" t="s">
        <v>99</v>
      </c>
      <c r="D1341">
        <v>96</v>
      </c>
      <c r="H1341" s="7">
        <v>5.67</v>
      </c>
      <c r="I1341" t="s">
        <v>5</v>
      </c>
      <c r="J1341">
        <v>0.25</v>
      </c>
      <c r="K1341">
        <v>14.81</v>
      </c>
      <c r="L1341">
        <v>19.224000000000004</v>
      </c>
      <c r="M1341">
        <v>96.12</v>
      </c>
      <c r="N1341">
        <v>0.02</v>
      </c>
      <c r="O1341">
        <v>8</v>
      </c>
      <c r="P1341">
        <v>0.16454281243013599</v>
      </c>
      <c r="Q1341" t="s">
        <v>101</v>
      </c>
    </row>
    <row r="1342" spans="1:17" ht="16" x14ac:dyDescent="0.2">
      <c r="A1342">
        <v>92</v>
      </c>
      <c r="B1342" t="s">
        <v>100</v>
      </c>
      <c r="C1342" t="s">
        <v>99</v>
      </c>
      <c r="D1342">
        <v>96</v>
      </c>
      <c r="H1342" s="7">
        <v>5.67</v>
      </c>
      <c r="I1342" t="s">
        <v>5</v>
      </c>
      <c r="J1342">
        <v>0.25</v>
      </c>
      <c r="K1342">
        <v>14.81</v>
      </c>
      <c r="L1342">
        <v>19.224000000000004</v>
      </c>
      <c r="M1342">
        <v>96.12</v>
      </c>
      <c r="N1342">
        <v>0.02</v>
      </c>
      <c r="O1342">
        <v>10</v>
      </c>
      <c r="P1342">
        <v>0.20266040688575801</v>
      </c>
      <c r="Q1342" t="s">
        <v>101</v>
      </c>
    </row>
    <row r="1343" spans="1:17" ht="16" x14ac:dyDescent="0.2">
      <c r="A1343">
        <v>92</v>
      </c>
      <c r="B1343" t="s">
        <v>100</v>
      </c>
      <c r="C1343" t="s">
        <v>99</v>
      </c>
      <c r="D1343">
        <v>96</v>
      </c>
      <c r="H1343" s="7">
        <v>5.67</v>
      </c>
      <c r="I1343" t="s">
        <v>5</v>
      </c>
      <c r="J1343">
        <v>0.25</v>
      </c>
      <c r="K1343">
        <v>14.81</v>
      </c>
      <c r="L1343">
        <v>19.224000000000004</v>
      </c>
      <c r="M1343">
        <v>96.12</v>
      </c>
      <c r="N1343">
        <v>0.02</v>
      </c>
      <c r="O1343">
        <v>12</v>
      </c>
      <c r="P1343">
        <v>0.210596914822266</v>
      </c>
      <c r="Q1343" t="s">
        <v>101</v>
      </c>
    </row>
    <row r="1344" spans="1:17" ht="16" x14ac:dyDescent="0.2">
      <c r="A1344">
        <v>92</v>
      </c>
      <c r="B1344" t="s">
        <v>100</v>
      </c>
      <c r="C1344" t="s">
        <v>99</v>
      </c>
      <c r="D1344">
        <v>96</v>
      </c>
      <c r="H1344" s="7">
        <v>5.67</v>
      </c>
      <c r="I1344" t="s">
        <v>5</v>
      </c>
      <c r="J1344">
        <v>0.25</v>
      </c>
      <c r="K1344">
        <v>14.81</v>
      </c>
      <c r="L1344">
        <v>19.224000000000004</v>
      </c>
      <c r="M1344">
        <v>96.12</v>
      </c>
      <c r="N1344">
        <v>0.02</v>
      </c>
      <c r="O1344">
        <v>14.066666666666601</v>
      </c>
      <c r="P1344">
        <v>0.26078321782547098</v>
      </c>
      <c r="Q1344" t="s">
        <v>101</v>
      </c>
    </row>
    <row r="1345" spans="1:17" ht="16" x14ac:dyDescent="0.2">
      <c r="A1345">
        <v>92</v>
      </c>
      <c r="B1345" t="s">
        <v>100</v>
      </c>
      <c r="C1345" t="s">
        <v>99</v>
      </c>
      <c r="D1345">
        <v>96</v>
      </c>
      <c r="H1345" s="7">
        <v>5.67</v>
      </c>
      <c r="I1345" t="s">
        <v>5</v>
      </c>
      <c r="J1345">
        <v>0.25</v>
      </c>
      <c r="K1345">
        <v>14.81</v>
      </c>
      <c r="L1345">
        <v>19.224000000000004</v>
      </c>
      <c r="M1345">
        <v>96.12</v>
      </c>
      <c r="N1345">
        <v>0.02</v>
      </c>
      <c r="O1345">
        <v>16.066666666666599</v>
      </c>
      <c r="P1345">
        <v>0.298900812281093</v>
      </c>
      <c r="Q1345" t="s">
        <v>101</v>
      </c>
    </row>
    <row r="1346" spans="1:17" ht="16" x14ac:dyDescent="0.2">
      <c r="A1346">
        <v>92</v>
      </c>
      <c r="B1346" t="s">
        <v>100</v>
      </c>
      <c r="C1346" t="s">
        <v>99</v>
      </c>
      <c r="D1346">
        <v>96</v>
      </c>
      <c r="H1346" s="7">
        <v>5.67</v>
      </c>
      <c r="I1346" t="s">
        <v>5</v>
      </c>
      <c r="J1346">
        <v>0.25</v>
      </c>
      <c r="K1346">
        <v>14.81</v>
      </c>
      <c r="L1346">
        <v>19.224000000000004</v>
      </c>
      <c r="M1346">
        <v>96.12</v>
      </c>
      <c r="N1346">
        <v>0.02</v>
      </c>
      <c r="O1346">
        <v>18</v>
      </c>
      <c r="P1346">
        <v>0.33098591549295697</v>
      </c>
      <c r="Q1346" t="s">
        <v>101</v>
      </c>
    </row>
    <row r="1347" spans="1:17" ht="16" x14ac:dyDescent="0.2">
      <c r="A1347">
        <v>92</v>
      </c>
      <c r="B1347" t="s">
        <v>100</v>
      </c>
      <c r="C1347" t="s">
        <v>99</v>
      </c>
      <c r="D1347">
        <v>96</v>
      </c>
      <c r="H1347" s="7">
        <v>5.67</v>
      </c>
      <c r="I1347" t="s">
        <v>5</v>
      </c>
      <c r="J1347">
        <v>0.25</v>
      </c>
      <c r="K1347">
        <v>14.81</v>
      </c>
      <c r="L1347">
        <v>19.224000000000004</v>
      </c>
      <c r="M1347">
        <v>96.12</v>
      </c>
      <c r="N1347">
        <v>0.02</v>
      </c>
      <c r="O1347">
        <v>20.066666666666599</v>
      </c>
      <c r="P1347">
        <v>0.38922050823459198</v>
      </c>
      <c r="Q1347" t="s">
        <v>101</v>
      </c>
    </row>
    <row r="1348" spans="1:17" ht="16" x14ac:dyDescent="0.2">
      <c r="A1348">
        <v>92</v>
      </c>
      <c r="B1348" t="s">
        <v>100</v>
      </c>
      <c r="C1348" t="s">
        <v>99</v>
      </c>
      <c r="D1348">
        <v>96</v>
      </c>
      <c r="H1348" s="7">
        <v>5.67</v>
      </c>
      <c r="I1348" t="s">
        <v>5</v>
      </c>
      <c r="J1348">
        <v>0.25</v>
      </c>
      <c r="K1348">
        <v>14.81</v>
      </c>
      <c r="L1348">
        <v>19.224000000000004</v>
      </c>
      <c r="M1348">
        <v>96.12</v>
      </c>
      <c r="N1348">
        <v>0.02</v>
      </c>
      <c r="O1348">
        <v>22.066666666666599</v>
      </c>
      <c r="P1348">
        <v>0.42935017512482299</v>
      </c>
      <c r="Q1348" t="s">
        <v>101</v>
      </c>
    </row>
    <row r="1349" spans="1:17" ht="16" x14ac:dyDescent="0.2">
      <c r="A1349">
        <v>92</v>
      </c>
      <c r="B1349" t="s">
        <v>100</v>
      </c>
      <c r="C1349" t="s">
        <v>99</v>
      </c>
      <c r="D1349">
        <v>96</v>
      </c>
      <c r="H1349" s="7">
        <v>5.67</v>
      </c>
      <c r="I1349" t="s">
        <v>5</v>
      </c>
      <c r="J1349">
        <v>0.25</v>
      </c>
      <c r="K1349">
        <v>14.81</v>
      </c>
      <c r="L1349">
        <v>19.224000000000004</v>
      </c>
      <c r="M1349">
        <v>96.12</v>
      </c>
      <c r="N1349">
        <v>0.02</v>
      </c>
      <c r="O1349">
        <v>24</v>
      </c>
      <c r="P1349">
        <v>0.44936284372904001</v>
      </c>
      <c r="Q1349" t="s">
        <v>101</v>
      </c>
    </row>
    <row r="1350" spans="1:17" ht="16" x14ac:dyDescent="0.2">
      <c r="A1350">
        <v>92</v>
      </c>
      <c r="B1350" t="s">
        <v>100</v>
      </c>
      <c r="C1350" t="s">
        <v>99</v>
      </c>
      <c r="D1350">
        <v>96</v>
      </c>
      <c r="H1350" s="7">
        <v>5.67</v>
      </c>
      <c r="I1350" t="s">
        <v>5</v>
      </c>
      <c r="J1350">
        <v>0.25</v>
      </c>
      <c r="K1350">
        <v>14.81</v>
      </c>
      <c r="L1350">
        <v>19.224000000000004</v>
      </c>
      <c r="M1350">
        <v>96.12</v>
      </c>
      <c r="N1350">
        <v>0.02</v>
      </c>
      <c r="O1350">
        <v>26.066666666666599</v>
      </c>
      <c r="P1350">
        <v>0.51564572620910598</v>
      </c>
      <c r="Q1350" t="s">
        <v>101</v>
      </c>
    </row>
    <row r="1351" spans="1:17" ht="16" x14ac:dyDescent="0.2">
      <c r="A1351">
        <v>92</v>
      </c>
      <c r="B1351" t="s">
        <v>100</v>
      </c>
      <c r="C1351" t="s">
        <v>99</v>
      </c>
      <c r="D1351">
        <v>96</v>
      </c>
      <c r="H1351" s="7">
        <v>5.67</v>
      </c>
      <c r="I1351" t="s">
        <v>5</v>
      </c>
      <c r="J1351">
        <v>0.25</v>
      </c>
      <c r="K1351">
        <v>14.81</v>
      </c>
      <c r="L1351">
        <v>19.224000000000004</v>
      </c>
      <c r="M1351">
        <v>96.12</v>
      </c>
      <c r="N1351">
        <v>0.02</v>
      </c>
      <c r="O1351">
        <v>28.066666666666599</v>
      </c>
      <c r="P1351">
        <v>0.53967881362247505</v>
      </c>
      <c r="Q1351" t="s">
        <v>101</v>
      </c>
    </row>
    <row r="1352" spans="1:17" ht="16" x14ac:dyDescent="0.2">
      <c r="A1352">
        <v>92</v>
      </c>
      <c r="B1352" t="s">
        <v>100</v>
      </c>
      <c r="C1352" t="s">
        <v>99</v>
      </c>
      <c r="D1352">
        <v>96</v>
      </c>
      <c r="H1352" s="7">
        <v>5.67</v>
      </c>
      <c r="I1352" t="s">
        <v>5</v>
      </c>
      <c r="J1352">
        <v>0.25</v>
      </c>
      <c r="K1352">
        <v>14.81</v>
      </c>
      <c r="L1352">
        <v>19.224000000000004</v>
      </c>
      <c r="M1352">
        <v>96.12</v>
      </c>
      <c r="N1352">
        <v>0.02</v>
      </c>
      <c r="O1352">
        <v>30</v>
      </c>
      <c r="P1352">
        <v>0.58182427900737699</v>
      </c>
      <c r="Q1352" t="s">
        <v>101</v>
      </c>
    </row>
    <row r="1353" spans="1:17" ht="16" x14ac:dyDescent="0.2">
      <c r="A1353">
        <v>92</v>
      </c>
      <c r="B1353" t="s">
        <v>100</v>
      </c>
      <c r="C1353" t="s">
        <v>99</v>
      </c>
      <c r="D1353">
        <v>96</v>
      </c>
      <c r="H1353" s="7">
        <v>5.67</v>
      </c>
      <c r="I1353" t="s">
        <v>5</v>
      </c>
      <c r="J1353">
        <v>0.25</v>
      </c>
      <c r="K1353">
        <v>14.81</v>
      </c>
      <c r="L1353">
        <v>19.224000000000004</v>
      </c>
      <c r="M1353">
        <v>96.12</v>
      </c>
      <c r="N1353">
        <v>0.02</v>
      </c>
      <c r="O1353">
        <v>32.066666666666599</v>
      </c>
      <c r="P1353">
        <v>0.62195021983754295</v>
      </c>
      <c r="Q1353" t="s">
        <v>101</v>
      </c>
    </row>
    <row r="1354" spans="1:17" ht="16" x14ac:dyDescent="0.2">
      <c r="A1354">
        <v>92</v>
      </c>
      <c r="B1354" t="s">
        <v>100</v>
      </c>
      <c r="C1354" t="s">
        <v>99</v>
      </c>
      <c r="D1354">
        <v>96</v>
      </c>
      <c r="H1354" s="7">
        <v>5.67</v>
      </c>
      <c r="I1354" t="s">
        <v>5</v>
      </c>
      <c r="J1354">
        <v>0.25</v>
      </c>
      <c r="K1354">
        <v>14.81</v>
      </c>
      <c r="L1354">
        <v>19.224000000000004</v>
      </c>
      <c r="M1354">
        <v>96.12</v>
      </c>
      <c r="N1354">
        <v>0.02</v>
      </c>
      <c r="O1354">
        <v>34</v>
      </c>
      <c r="P1354">
        <v>0.67214397496087597</v>
      </c>
      <c r="Q1354" t="s">
        <v>101</v>
      </c>
    </row>
    <row r="1355" spans="1:17" ht="16" x14ac:dyDescent="0.2">
      <c r="A1355">
        <v>92</v>
      </c>
      <c r="B1355" t="s">
        <v>100</v>
      </c>
      <c r="C1355" t="s">
        <v>99</v>
      </c>
      <c r="D1355">
        <v>96</v>
      </c>
      <c r="H1355" s="7">
        <v>5.67</v>
      </c>
      <c r="I1355" t="s">
        <v>5</v>
      </c>
      <c r="J1355">
        <v>0.25</v>
      </c>
      <c r="K1355">
        <v>14.81</v>
      </c>
      <c r="L1355">
        <v>19.224000000000004</v>
      </c>
      <c r="M1355">
        <v>96.12</v>
      </c>
      <c r="N1355">
        <v>0.02</v>
      </c>
      <c r="O1355">
        <v>36.133333333333297</v>
      </c>
      <c r="P1355">
        <v>0.75451971085773895</v>
      </c>
      <c r="Q1355" t="s">
        <v>101</v>
      </c>
    </row>
    <row r="1356" spans="1:17" ht="16" x14ac:dyDescent="0.2">
      <c r="A1356">
        <v>93</v>
      </c>
      <c r="B1356" t="s">
        <v>100</v>
      </c>
      <c r="C1356" t="s">
        <v>99</v>
      </c>
      <c r="D1356">
        <v>90</v>
      </c>
      <c r="H1356" s="7">
        <v>3</v>
      </c>
      <c r="I1356" t="s">
        <v>5</v>
      </c>
      <c r="J1356">
        <f>50/250</f>
        <v>0.2</v>
      </c>
      <c r="K1356">
        <v>14.31</v>
      </c>
      <c r="L1356">
        <f>M1356*(50/(50+250))</f>
        <v>15.219999999999999</v>
      </c>
      <c r="M1356">
        <v>91.32</v>
      </c>
      <c r="N1356">
        <v>0.02</v>
      </c>
      <c r="O1356">
        <v>0</v>
      </c>
      <c r="P1356">
        <v>0</v>
      </c>
      <c r="Q1356" t="s">
        <v>101</v>
      </c>
    </row>
    <row r="1357" spans="1:17" ht="16" x14ac:dyDescent="0.2">
      <c r="A1357">
        <v>93</v>
      </c>
      <c r="B1357" t="s">
        <v>100</v>
      </c>
      <c r="C1357" t="s">
        <v>99</v>
      </c>
      <c r="D1357">
        <v>90</v>
      </c>
      <c r="H1357" s="7">
        <v>3</v>
      </c>
      <c r="I1357" t="s">
        <v>5</v>
      </c>
      <c r="J1357">
        <v>0.2</v>
      </c>
      <c r="K1357">
        <v>14.31</v>
      </c>
      <c r="L1357">
        <v>15.219999999999999</v>
      </c>
      <c r="M1357">
        <v>91.32</v>
      </c>
      <c r="N1357">
        <v>0.02</v>
      </c>
      <c r="O1357">
        <v>0.92307692307692202</v>
      </c>
      <c r="P1357">
        <v>2.20440881763528E-2</v>
      </c>
      <c r="Q1357" t="s">
        <v>101</v>
      </c>
    </row>
    <row r="1358" spans="1:17" ht="16" x14ac:dyDescent="0.2">
      <c r="A1358">
        <v>93</v>
      </c>
      <c r="B1358" t="s">
        <v>100</v>
      </c>
      <c r="C1358" t="s">
        <v>99</v>
      </c>
      <c r="D1358">
        <v>90</v>
      </c>
      <c r="H1358" s="7">
        <v>3</v>
      </c>
      <c r="I1358" t="s">
        <v>5</v>
      </c>
      <c r="J1358">
        <v>0.2</v>
      </c>
      <c r="K1358">
        <v>14.31</v>
      </c>
      <c r="L1358">
        <v>15.219999999999999</v>
      </c>
      <c r="M1358">
        <v>91.32</v>
      </c>
      <c r="N1358">
        <v>0.02</v>
      </c>
      <c r="O1358">
        <v>1.84615384615384</v>
      </c>
      <c r="P1358">
        <v>3.60721442885771E-2</v>
      </c>
      <c r="Q1358" t="s">
        <v>101</v>
      </c>
    </row>
    <row r="1359" spans="1:17" ht="16" x14ac:dyDescent="0.2">
      <c r="A1359">
        <v>93</v>
      </c>
      <c r="B1359" t="s">
        <v>100</v>
      </c>
      <c r="C1359" t="s">
        <v>99</v>
      </c>
      <c r="D1359">
        <v>90</v>
      </c>
      <c r="H1359" s="7">
        <v>3</v>
      </c>
      <c r="I1359" t="s">
        <v>5</v>
      </c>
      <c r="J1359">
        <v>0.2</v>
      </c>
      <c r="K1359">
        <v>14.31</v>
      </c>
      <c r="L1359">
        <v>15.219999999999999</v>
      </c>
      <c r="M1359">
        <v>91.32</v>
      </c>
      <c r="N1359">
        <v>0.02</v>
      </c>
      <c r="O1359">
        <v>2.96703296703296</v>
      </c>
      <c r="P1359">
        <v>6.6132264529058099E-2</v>
      </c>
      <c r="Q1359" t="s">
        <v>101</v>
      </c>
    </row>
    <row r="1360" spans="1:17" ht="16" x14ac:dyDescent="0.2">
      <c r="A1360">
        <v>93</v>
      </c>
      <c r="B1360" t="s">
        <v>100</v>
      </c>
      <c r="C1360" t="s">
        <v>99</v>
      </c>
      <c r="D1360">
        <v>90</v>
      </c>
      <c r="H1360" s="7">
        <v>3</v>
      </c>
      <c r="I1360" t="s">
        <v>5</v>
      </c>
      <c r="J1360">
        <v>0.2</v>
      </c>
      <c r="K1360">
        <v>14.31</v>
      </c>
      <c r="L1360">
        <v>15.219999999999999</v>
      </c>
      <c r="M1360">
        <v>91.32</v>
      </c>
      <c r="N1360">
        <v>0.02</v>
      </c>
      <c r="O1360">
        <v>3.8901098901098798</v>
      </c>
      <c r="P1360">
        <v>0.10420841683366699</v>
      </c>
      <c r="Q1360" t="s">
        <v>101</v>
      </c>
    </row>
    <row r="1361" spans="1:17" ht="16" x14ac:dyDescent="0.2">
      <c r="A1361">
        <v>93</v>
      </c>
      <c r="B1361" t="s">
        <v>100</v>
      </c>
      <c r="C1361" t="s">
        <v>99</v>
      </c>
      <c r="D1361">
        <v>90</v>
      </c>
      <c r="H1361" s="7">
        <v>3</v>
      </c>
      <c r="I1361" t="s">
        <v>5</v>
      </c>
      <c r="J1361">
        <v>0.2</v>
      </c>
      <c r="K1361">
        <v>14.31</v>
      </c>
      <c r="L1361">
        <v>15.219999999999999</v>
      </c>
      <c r="M1361">
        <v>91.32</v>
      </c>
      <c r="N1361">
        <v>0.02</v>
      </c>
      <c r="O1361">
        <v>6.1318681318681296</v>
      </c>
      <c r="P1361">
        <v>0.14829659318637201</v>
      </c>
      <c r="Q1361" t="s">
        <v>101</v>
      </c>
    </row>
    <row r="1362" spans="1:17" ht="16" x14ac:dyDescent="0.2">
      <c r="A1362">
        <v>93</v>
      </c>
      <c r="B1362" t="s">
        <v>100</v>
      </c>
      <c r="C1362" t="s">
        <v>99</v>
      </c>
      <c r="D1362">
        <v>90</v>
      </c>
      <c r="H1362" s="7">
        <v>3</v>
      </c>
      <c r="I1362" t="s">
        <v>5</v>
      </c>
      <c r="J1362">
        <v>0.2</v>
      </c>
      <c r="K1362">
        <v>14.31</v>
      </c>
      <c r="L1362">
        <v>15.219999999999999</v>
      </c>
      <c r="M1362">
        <v>91.32</v>
      </c>
      <c r="N1362">
        <v>0.02</v>
      </c>
      <c r="O1362">
        <v>7.9120879120879097</v>
      </c>
      <c r="P1362">
        <v>0.17234468937875699</v>
      </c>
      <c r="Q1362" t="s">
        <v>101</v>
      </c>
    </row>
    <row r="1363" spans="1:17" ht="16" x14ac:dyDescent="0.2">
      <c r="A1363">
        <v>93</v>
      </c>
      <c r="B1363" t="s">
        <v>100</v>
      </c>
      <c r="C1363" t="s">
        <v>99</v>
      </c>
      <c r="D1363">
        <v>90</v>
      </c>
      <c r="H1363" s="7">
        <v>3</v>
      </c>
      <c r="I1363" t="s">
        <v>5</v>
      </c>
      <c r="J1363">
        <v>0.2</v>
      </c>
      <c r="K1363">
        <v>14.31</v>
      </c>
      <c r="L1363">
        <v>15.219999999999999</v>
      </c>
      <c r="M1363">
        <v>91.32</v>
      </c>
      <c r="N1363">
        <v>0.02</v>
      </c>
      <c r="O1363">
        <v>10.021978021978001</v>
      </c>
      <c r="P1363">
        <v>0.22444889779559099</v>
      </c>
      <c r="Q1363" t="s">
        <v>101</v>
      </c>
    </row>
    <row r="1364" spans="1:17" ht="16" x14ac:dyDescent="0.2">
      <c r="A1364">
        <v>93</v>
      </c>
      <c r="B1364" t="s">
        <v>100</v>
      </c>
      <c r="C1364" t="s">
        <v>99</v>
      </c>
      <c r="D1364">
        <v>90</v>
      </c>
      <c r="H1364" s="7">
        <v>3</v>
      </c>
      <c r="I1364" t="s">
        <v>5</v>
      </c>
      <c r="J1364">
        <v>0.2</v>
      </c>
      <c r="K1364">
        <v>14.31</v>
      </c>
      <c r="L1364">
        <v>15.219999999999999</v>
      </c>
      <c r="M1364">
        <v>91.32</v>
      </c>
      <c r="N1364">
        <v>0.02</v>
      </c>
      <c r="O1364">
        <v>11.934065934065901</v>
      </c>
      <c r="P1364">
        <v>0.284569138276553</v>
      </c>
      <c r="Q1364" t="s">
        <v>101</v>
      </c>
    </row>
    <row r="1365" spans="1:17" ht="16" x14ac:dyDescent="0.2">
      <c r="A1365">
        <v>93</v>
      </c>
      <c r="B1365" t="s">
        <v>100</v>
      </c>
      <c r="C1365" t="s">
        <v>99</v>
      </c>
      <c r="D1365">
        <v>90</v>
      </c>
      <c r="H1365" s="7">
        <v>3</v>
      </c>
      <c r="I1365" t="s">
        <v>5</v>
      </c>
      <c r="J1365">
        <v>0.2</v>
      </c>
      <c r="K1365">
        <v>14.31</v>
      </c>
      <c r="L1365">
        <v>15.219999999999999</v>
      </c>
      <c r="M1365">
        <v>91.32</v>
      </c>
      <c r="N1365">
        <v>0.02</v>
      </c>
      <c r="O1365">
        <v>13.9780219780219</v>
      </c>
      <c r="P1365">
        <v>0.32064128256513003</v>
      </c>
      <c r="Q1365" t="s">
        <v>101</v>
      </c>
    </row>
    <row r="1366" spans="1:17" ht="16" x14ac:dyDescent="0.2">
      <c r="A1366">
        <v>93</v>
      </c>
      <c r="B1366" t="s">
        <v>100</v>
      </c>
      <c r="C1366" t="s">
        <v>99</v>
      </c>
      <c r="D1366">
        <v>90</v>
      </c>
      <c r="H1366" s="7">
        <v>3</v>
      </c>
      <c r="I1366" t="s">
        <v>5</v>
      </c>
      <c r="J1366">
        <v>0.2</v>
      </c>
      <c r="K1366">
        <v>14.31</v>
      </c>
      <c r="L1366">
        <v>15.219999999999999</v>
      </c>
      <c r="M1366">
        <v>91.32</v>
      </c>
      <c r="N1366">
        <v>0.02</v>
      </c>
      <c r="O1366">
        <v>16.219780219780201</v>
      </c>
      <c r="P1366">
        <v>0.36472945891783498</v>
      </c>
      <c r="Q1366" t="s">
        <v>101</v>
      </c>
    </row>
    <row r="1367" spans="1:17" ht="16" x14ac:dyDescent="0.2">
      <c r="A1367">
        <v>93</v>
      </c>
      <c r="B1367" t="s">
        <v>100</v>
      </c>
      <c r="C1367" t="s">
        <v>99</v>
      </c>
      <c r="D1367">
        <v>90</v>
      </c>
      <c r="H1367" s="7">
        <v>3</v>
      </c>
      <c r="I1367" t="s">
        <v>5</v>
      </c>
      <c r="J1367">
        <v>0.2</v>
      </c>
      <c r="K1367">
        <v>14.31</v>
      </c>
      <c r="L1367">
        <v>15.219999999999999</v>
      </c>
      <c r="M1367">
        <v>91.32</v>
      </c>
      <c r="N1367">
        <v>0.02</v>
      </c>
      <c r="O1367">
        <v>18</v>
      </c>
      <c r="P1367">
        <v>0.41883767535070099</v>
      </c>
      <c r="Q1367" t="s">
        <v>101</v>
      </c>
    </row>
    <row r="1368" spans="1:17" ht="16" x14ac:dyDescent="0.2">
      <c r="A1368">
        <v>93</v>
      </c>
      <c r="B1368" t="s">
        <v>100</v>
      </c>
      <c r="C1368" t="s">
        <v>99</v>
      </c>
      <c r="D1368">
        <v>90</v>
      </c>
      <c r="H1368" s="7">
        <v>3</v>
      </c>
      <c r="I1368" t="s">
        <v>5</v>
      </c>
      <c r="J1368">
        <v>0.2</v>
      </c>
      <c r="K1368">
        <v>14.31</v>
      </c>
      <c r="L1368">
        <v>15.219999999999999</v>
      </c>
      <c r="M1368">
        <v>91.32</v>
      </c>
      <c r="N1368">
        <v>0.02</v>
      </c>
      <c r="O1368">
        <v>20.109890109890099</v>
      </c>
      <c r="P1368">
        <v>0.472945891783567</v>
      </c>
      <c r="Q1368" t="s">
        <v>101</v>
      </c>
    </row>
    <row r="1369" spans="1:17" ht="16" x14ac:dyDescent="0.2">
      <c r="A1369">
        <v>93</v>
      </c>
      <c r="B1369" t="s">
        <v>100</v>
      </c>
      <c r="C1369" t="s">
        <v>99</v>
      </c>
      <c r="D1369">
        <v>90</v>
      </c>
      <c r="H1369" s="7">
        <v>3</v>
      </c>
      <c r="I1369" t="s">
        <v>5</v>
      </c>
      <c r="J1369">
        <v>0.2</v>
      </c>
      <c r="K1369">
        <v>14.31</v>
      </c>
      <c r="L1369">
        <v>15.219999999999999</v>
      </c>
      <c r="M1369">
        <v>91.32</v>
      </c>
      <c r="N1369">
        <v>0.02</v>
      </c>
      <c r="O1369">
        <v>22.1538461538461</v>
      </c>
      <c r="P1369">
        <v>0.52104208416833597</v>
      </c>
      <c r="Q1369" t="s">
        <v>101</v>
      </c>
    </row>
    <row r="1370" spans="1:17" ht="16" x14ac:dyDescent="0.2">
      <c r="A1370">
        <v>93</v>
      </c>
      <c r="B1370" t="s">
        <v>100</v>
      </c>
      <c r="C1370" t="s">
        <v>99</v>
      </c>
      <c r="D1370">
        <v>90</v>
      </c>
      <c r="H1370" s="7">
        <v>3</v>
      </c>
      <c r="I1370" t="s">
        <v>5</v>
      </c>
      <c r="J1370">
        <v>0.2</v>
      </c>
      <c r="K1370">
        <v>14.31</v>
      </c>
      <c r="L1370">
        <v>15.219999999999999</v>
      </c>
      <c r="M1370">
        <v>91.32</v>
      </c>
      <c r="N1370">
        <v>0.02</v>
      </c>
      <c r="O1370">
        <v>23.934065934065899</v>
      </c>
      <c r="P1370">
        <v>0.54709418837675305</v>
      </c>
      <c r="Q1370" t="s">
        <v>101</v>
      </c>
    </row>
    <row r="1371" spans="1:17" ht="16" x14ac:dyDescent="0.2">
      <c r="A1371">
        <v>93</v>
      </c>
      <c r="B1371" t="s">
        <v>100</v>
      </c>
      <c r="C1371" t="s">
        <v>99</v>
      </c>
      <c r="D1371">
        <v>90</v>
      </c>
      <c r="H1371" s="7">
        <v>3</v>
      </c>
      <c r="I1371" t="s">
        <v>5</v>
      </c>
      <c r="J1371">
        <v>0.2</v>
      </c>
      <c r="K1371">
        <v>14.31</v>
      </c>
      <c r="L1371">
        <v>15.219999999999999</v>
      </c>
      <c r="M1371">
        <v>91.32</v>
      </c>
      <c r="N1371">
        <v>0.02</v>
      </c>
      <c r="O1371">
        <v>26.043956043956001</v>
      </c>
      <c r="P1371">
        <v>0.60721442885771504</v>
      </c>
      <c r="Q1371" t="s">
        <v>101</v>
      </c>
    </row>
    <row r="1372" spans="1:17" ht="16" x14ac:dyDescent="0.2">
      <c r="A1372">
        <v>93</v>
      </c>
      <c r="B1372" t="s">
        <v>100</v>
      </c>
      <c r="C1372" t="s">
        <v>99</v>
      </c>
      <c r="D1372">
        <v>90</v>
      </c>
      <c r="H1372" s="7">
        <v>3</v>
      </c>
      <c r="I1372" t="s">
        <v>5</v>
      </c>
      <c r="J1372">
        <v>0.2</v>
      </c>
      <c r="K1372">
        <v>14.31</v>
      </c>
      <c r="L1372">
        <v>15.219999999999999</v>
      </c>
      <c r="M1372">
        <v>91.32</v>
      </c>
      <c r="N1372">
        <v>0.02</v>
      </c>
      <c r="O1372">
        <v>28.021978021978001</v>
      </c>
      <c r="P1372">
        <v>0.67134268537074104</v>
      </c>
      <c r="Q1372" t="s">
        <v>101</v>
      </c>
    </row>
    <row r="1373" spans="1:17" ht="16" x14ac:dyDescent="0.2">
      <c r="A1373">
        <v>93</v>
      </c>
      <c r="B1373" t="s">
        <v>100</v>
      </c>
      <c r="C1373" t="s">
        <v>99</v>
      </c>
      <c r="D1373">
        <v>90</v>
      </c>
      <c r="H1373" s="7">
        <v>3</v>
      </c>
      <c r="I1373" t="s">
        <v>5</v>
      </c>
      <c r="J1373">
        <v>0.2</v>
      </c>
      <c r="K1373">
        <v>14.31</v>
      </c>
      <c r="L1373">
        <v>15.219999999999999</v>
      </c>
      <c r="M1373">
        <v>91.32</v>
      </c>
      <c r="N1373">
        <v>0.02</v>
      </c>
      <c r="O1373">
        <v>30.197802197802101</v>
      </c>
      <c r="P1373">
        <v>0.72745490981963901</v>
      </c>
      <c r="Q1373" t="s">
        <v>101</v>
      </c>
    </row>
    <row r="1374" spans="1:17" ht="16" x14ac:dyDescent="0.2">
      <c r="A1374">
        <v>93</v>
      </c>
      <c r="B1374" t="s">
        <v>100</v>
      </c>
      <c r="C1374" t="s">
        <v>99</v>
      </c>
      <c r="D1374">
        <v>90</v>
      </c>
      <c r="H1374" s="7">
        <v>3</v>
      </c>
      <c r="I1374" t="s">
        <v>5</v>
      </c>
      <c r="J1374">
        <v>0.2</v>
      </c>
      <c r="K1374">
        <v>14.31</v>
      </c>
      <c r="L1374">
        <v>15.219999999999999</v>
      </c>
      <c r="M1374">
        <v>91.32</v>
      </c>
      <c r="N1374">
        <v>0.02</v>
      </c>
      <c r="O1374">
        <v>32.175824175824097</v>
      </c>
      <c r="P1374">
        <v>0.79559118236472903</v>
      </c>
      <c r="Q1374" t="s">
        <v>101</v>
      </c>
    </row>
    <row r="1375" spans="1:17" ht="16" x14ac:dyDescent="0.2">
      <c r="A1375">
        <v>93</v>
      </c>
      <c r="B1375" t="s">
        <v>100</v>
      </c>
      <c r="C1375" t="s">
        <v>99</v>
      </c>
      <c r="D1375">
        <v>90</v>
      </c>
      <c r="H1375" s="7">
        <v>3</v>
      </c>
      <c r="I1375" t="s">
        <v>5</v>
      </c>
      <c r="J1375">
        <v>0.2</v>
      </c>
      <c r="K1375">
        <v>14.31</v>
      </c>
      <c r="L1375">
        <v>15.219999999999999</v>
      </c>
      <c r="M1375">
        <v>91.32</v>
      </c>
      <c r="N1375">
        <v>0.02</v>
      </c>
      <c r="O1375">
        <v>34.087912087912002</v>
      </c>
      <c r="P1375">
        <v>0.88577154308617201</v>
      </c>
      <c r="Q1375" t="s">
        <v>101</v>
      </c>
    </row>
    <row r="1376" spans="1:17" ht="16" x14ac:dyDescent="0.2">
      <c r="A1376">
        <v>93</v>
      </c>
      <c r="B1376" t="s">
        <v>100</v>
      </c>
      <c r="C1376" t="s">
        <v>99</v>
      </c>
      <c r="D1376">
        <v>90</v>
      </c>
      <c r="H1376" s="7">
        <v>3</v>
      </c>
      <c r="I1376" t="s">
        <v>5</v>
      </c>
      <c r="J1376">
        <v>0.2</v>
      </c>
      <c r="K1376">
        <v>14.31</v>
      </c>
      <c r="L1376">
        <v>15.219999999999999</v>
      </c>
      <c r="M1376">
        <v>91.32</v>
      </c>
      <c r="N1376">
        <v>0.02</v>
      </c>
      <c r="O1376">
        <v>36.131868131868103</v>
      </c>
      <c r="P1376">
        <v>0.93186372745490997</v>
      </c>
      <c r="Q1376" t="s">
        <v>101</v>
      </c>
    </row>
    <row r="1377" spans="1:17" ht="16" x14ac:dyDescent="0.2">
      <c r="A1377">
        <v>94</v>
      </c>
      <c r="B1377" t="s">
        <v>100</v>
      </c>
      <c r="C1377" t="s">
        <v>99</v>
      </c>
      <c r="D1377">
        <v>90</v>
      </c>
      <c r="H1377" s="7">
        <v>3</v>
      </c>
      <c r="I1377" t="s">
        <v>5</v>
      </c>
      <c r="J1377">
        <f>50/300</f>
        <v>0.16666666666666666</v>
      </c>
      <c r="K1377">
        <v>19.920000000000002</v>
      </c>
      <c r="L1377">
        <f>M1377*(50/(50+300))</f>
        <v>13.162857142857142</v>
      </c>
      <c r="M1377">
        <v>92.14</v>
      </c>
      <c r="N1377">
        <v>0.02</v>
      </c>
      <c r="O1377">
        <v>0</v>
      </c>
      <c r="P1377">
        <v>0</v>
      </c>
      <c r="Q1377" t="s">
        <v>101</v>
      </c>
    </row>
    <row r="1378" spans="1:17" ht="16" x14ac:dyDescent="0.2">
      <c r="A1378">
        <v>94</v>
      </c>
      <c r="B1378" t="s">
        <v>100</v>
      </c>
      <c r="C1378" t="s">
        <v>99</v>
      </c>
      <c r="D1378">
        <v>90</v>
      </c>
      <c r="H1378" s="7">
        <v>3</v>
      </c>
      <c r="I1378" t="s">
        <v>5</v>
      </c>
      <c r="J1378">
        <v>0.16666666666666666</v>
      </c>
      <c r="K1378">
        <v>19.920000000000002</v>
      </c>
      <c r="L1378">
        <v>13.162857142857142</v>
      </c>
      <c r="M1378">
        <v>92.14</v>
      </c>
      <c r="N1378">
        <v>0.02</v>
      </c>
      <c r="O1378">
        <v>0.98901098901098805</v>
      </c>
      <c r="P1378">
        <v>1.4028056112224499E-2</v>
      </c>
      <c r="Q1378" t="s">
        <v>101</v>
      </c>
    </row>
    <row r="1379" spans="1:17" ht="16" x14ac:dyDescent="0.2">
      <c r="A1379">
        <v>94</v>
      </c>
      <c r="B1379" t="s">
        <v>100</v>
      </c>
      <c r="C1379" t="s">
        <v>99</v>
      </c>
      <c r="D1379">
        <v>90</v>
      </c>
      <c r="H1379" s="7">
        <v>3</v>
      </c>
      <c r="I1379" t="s">
        <v>5</v>
      </c>
      <c r="J1379">
        <v>0.16666666666666666</v>
      </c>
      <c r="K1379">
        <v>19.920000000000002</v>
      </c>
      <c r="L1379">
        <v>13.162857142857142</v>
      </c>
      <c r="M1379">
        <v>92.14</v>
      </c>
      <c r="N1379">
        <v>0.02</v>
      </c>
      <c r="O1379">
        <v>1.84615384615384</v>
      </c>
      <c r="P1379">
        <v>1.8036072144288699E-2</v>
      </c>
      <c r="Q1379" t="s">
        <v>101</v>
      </c>
    </row>
    <row r="1380" spans="1:17" ht="16" x14ac:dyDescent="0.2">
      <c r="A1380">
        <v>94</v>
      </c>
      <c r="B1380" t="s">
        <v>100</v>
      </c>
      <c r="C1380" t="s">
        <v>99</v>
      </c>
      <c r="D1380">
        <v>90</v>
      </c>
      <c r="H1380" s="7">
        <v>3</v>
      </c>
      <c r="I1380" t="s">
        <v>5</v>
      </c>
      <c r="J1380">
        <v>0.16666666666666666</v>
      </c>
      <c r="K1380">
        <v>19.920000000000002</v>
      </c>
      <c r="L1380">
        <v>13.162857142857142</v>
      </c>
      <c r="M1380">
        <v>92.14</v>
      </c>
      <c r="N1380">
        <v>0.02</v>
      </c>
      <c r="O1380">
        <v>3.0989010989010901</v>
      </c>
      <c r="P1380">
        <v>5.6112224448897803E-2</v>
      </c>
      <c r="Q1380" t="s">
        <v>101</v>
      </c>
    </row>
    <row r="1381" spans="1:17" ht="16" x14ac:dyDescent="0.2">
      <c r="A1381">
        <v>94</v>
      </c>
      <c r="B1381" t="s">
        <v>100</v>
      </c>
      <c r="C1381" t="s">
        <v>99</v>
      </c>
      <c r="D1381">
        <v>90</v>
      </c>
      <c r="H1381" s="7">
        <v>3</v>
      </c>
      <c r="I1381" t="s">
        <v>5</v>
      </c>
      <c r="J1381">
        <v>0.16666666666666666</v>
      </c>
      <c r="K1381">
        <v>19.920000000000002</v>
      </c>
      <c r="L1381">
        <v>13.162857142857142</v>
      </c>
      <c r="M1381">
        <v>92.14</v>
      </c>
      <c r="N1381">
        <v>0.02</v>
      </c>
      <c r="O1381">
        <v>3.8901098901098798</v>
      </c>
      <c r="P1381">
        <v>7.6152304609218402E-2</v>
      </c>
      <c r="Q1381" t="s">
        <v>101</v>
      </c>
    </row>
    <row r="1382" spans="1:17" ht="16" x14ac:dyDescent="0.2">
      <c r="A1382">
        <v>94</v>
      </c>
      <c r="B1382" t="s">
        <v>100</v>
      </c>
      <c r="C1382" t="s">
        <v>99</v>
      </c>
      <c r="D1382">
        <v>90</v>
      </c>
      <c r="H1382" s="7">
        <v>3</v>
      </c>
      <c r="I1382" t="s">
        <v>5</v>
      </c>
      <c r="J1382">
        <v>0.16666666666666666</v>
      </c>
      <c r="K1382">
        <v>19.920000000000002</v>
      </c>
      <c r="L1382">
        <v>13.162857142857142</v>
      </c>
      <c r="M1382">
        <v>92.14</v>
      </c>
      <c r="N1382">
        <v>0.02</v>
      </c>
      <c r="O1382">
        <v>6.0659340659340604</v>
      </c>
      <c r="P1382">
        <v>0.120240480961923</v>
      </c>
      <c r="Q1382" t="s">
        <v>101</v>
      </c>
    </row>
    <row r="1383" spans="1:17" ht="16" x14ac:dyDescent="0.2">
      <c r="A1383">
        <v>94</v>
      </c>
      <c r="B1383" t="s">
        <v>100</v>
      </c>
      <c r="C1383" t="s">
        <v>99</v>
      </c>
      <c r="D1383">
        <v>90</v>
      </c>
      <c r="H1383" s="7">
        <v>3</v>
      </c>
      <c r="I1383" t="s">
        <v>5</v>
      </c>
      <c r="J1383">
        <v>0.16666666666666666</v>
      </c>
      <c r="K1383">
        <v>19.920000000000002</v>
      </c>
      <c r="L1383">
        <v>13.162857142857142</v>
      </c>
      <c r="M1383">
        <v>92.14</v>
      </c>
      <c r="N1383">
        <v>0.02</v>
      </c>
      <c r="O1383">
        <v>8.0439560439560402</v>
      </c>
      <c r="P1383">
        <v>0.16032064128256501</v>
      </c>
      <c r="Q1383" t="s">
        <v>101</v>
      </c>
    </row>
    <row r="1384" spans="1:17" ht="16" x14ac:dyDescent="0.2">
      <c r="A1384">
        <v>94</v>
      </c>
      <c r="B1384" t="s">
        <v>100</v>
      </c>
      <c r="C1384" t="s">
        <v>99</v>
      </c>
      <c r="D1384">
        <v>90</v>
      </c>
      <c r="H1384" s="7">
        <v>3</v>
      </c>
      <c r="I1384" t="s">
        <v>5</v>
      </c>
      <c r="J1384">
        <v>0.16666666666666666</v>
      </c>
      <c r="K1384">
        <v>19.920000000000002</v>
      </c>
      <c r="L1384">
        <v>13.162857142857142</v>
      </c>
      <c r="M1384">
        <v>92.14</v>
      </c>
      <c r="N1384">
        <v>0.02</v>
      </c>
      <c r="O1384">
        <v>10.021978021978001</v>
      </c>
      <c r="P1384">
        <v>0.18837675350701399</v>
      </c>
      <c r="Q1384" t="s">
        <v>101</v>
      </c>
    </row>
    <row r="1385" spans="1:17" ht="16" x14ac:dyDescent="0.2">
      <c r="A1385">
        <v>94</v>
      </c>
      <c r="B1385" t="s">
        <v>100</v>
      </c>
      <c r="C1385" t="s">
        <v>99</v>
      </c>
      <c r="D1385">
        <v>90</v>
      </c>
      <c r="H1385" s="7">
        <v>3</v>
      </c>
      <c r="I1385" t="s">
        <v>5</v>
      </c>
      <c r="J1385">
        <v>0.16666666666666666</v>
      </c>
      <c r="K1385">
        <v>19.920000000000002</v>
      </c>
      <c r="L1385">
        <v>13.162857142857142</v>
      </c>
      <c r="M1385">
        <v>92.14</v>
      </c>
      <c r="N1385">
        <v>0.02</v>
      </c>
      <c r="O1385">
        <v>12.065934065934</v>
      </c>
      <c r="P1385">
        <v>0.23446893787575099</v>
      </c>
      <c r="Q1385" t="s">
        <v>101</v>
      </c>
    </row>
    <row r="1386" spans="1:17" ht="16" x14ac:dyDescent="0.2">
      <c r="A1386">
        <v>94</v>
      </c>
      <c r="B1386" t="s">
        <v>100</v>
      </c>
      <c r="C1386" t="s">
        <v>99</v>
      </c>
      <c r="D1386">
        <v>90</v>
      </c>
      <c r="H1386" s="7">
        <v>3</v>
      </c>
      <c r="I1386" t="s">
        <v>5</v>
      </c>
      <c r="J1386">
        <v>0.16666666666666666</v>
      </c>
      <c r="K1386">
        <v>19.920000000000002</v>
      </c>
      <c r="L1386">
        <v>13.162857142857142</v>
      </c>
      <c r="M1386">
        <v>92.14</v>
      </c>
      <c r="N1386">
        <v>0.02</v>
      </c>
      <c r="O1386">
        <v>14.043956043955999</v>
      </c>
      <c r="P1386">
        <v>0.28256513026052099</v>
      </c>
      <c r="Q1386" t="s">
        <v>101</v>
      </c>
    </row>
    <row r="1387" spans="1:17" ht="16" x14ac:dyDescent="0.2">
      <c r="A1387">
        <v>94</v>
      </c>
      <c r="B1387" t="s">
        <v>100</v>
      </c>
      <c r="C1387" t="s">
        <v>99</v>
      </c>
      <c r="D1387">
        <v>90</v>
      </c>
      <c r="H1387" s="7">
        <v>3</v>
      </c>
      <c r="I1387" t="s">
        <v>5</v>
      </c>
      <c r="J1387">
        <v>0.16666666666666666</v>
      </c>
      <c r="K1387">
        <v>19.920000000000002</v>
      </c>
      <c r="L1387">
        <v>13.162857142857142</v>
      </c>
      <c r="M1387">
        <v>92.14</v>
      </c>
      <c r="N1387">
        <v>0.02</v>
      </c>
      <c r="O1387">
        <v>16.087912087911999</v>
      </c>
      <c r="P1387">
        <v>0.31062124248496997</v>
      </c>
      <c r="Q1387" t="s">
        <v>101</v>
      </c>
    </row>
    <row r="1388" spans="1:17" ht="16" x14ac:dyDescent="0.2">
      <c r="A1388">
        <v>94</v>
      </c>
      <c r="B1388" t="s">
        <v>100</v>
      </c>
      <c r="C1388" t="s">
        <v>99</v>
      </c>
      <c r="D1388">
        <v>90</v>
      </c>
      <c r="H1388" s="7">
        <v>3</v>
      </c>
      <c r="I1388" t="s">
        <v>5</v>
      </c>
      <c r="J1388">
        <v>0.16666666666666666</v>
      </c>
      <c r="K1388">
        <v>19.920000000000002</v>
      </c>
      <c r="L1388">
        <v>13.162857142857142</v>
      </c>
      <c r="M1388">
        <v>92.14</v>
      </c>
      <c r="N1388">
        <v>0.02</v>
      </c>
      <c r="O1388">
        <v>18.065934065934002</v>
      </c>
      <c r="P1388">
        <v>0.38476953907815598</v>
      </c>
      <c r="Q1388" t="s">
        <v>101</v>
      </c>
    </row>
    <row r="1389" spans="1:17" ht="16" x14ac:dyDescent="0.2">
      <c r="A1389">
        <v>94</v>
      </c>
      <c r="B1389" t="s">
        <v>100</v>
      </c>
      <c r="C1389" t="s">
        <v>99</v>
      </c>
      <c r="D1389">
        <v>90</v>
      </c>
      <c r="H1389" s="7">
        <v>3</v>
      </c>
      <c r="I1389" t="s">
        <v>5</v>
      </c>
      <c r="J1389">
        <v>0.16666666666666666</v>
      </c>
      <c r="K1389">
        <v>19.920000000000002</v>
      </c>
      <c r="L1389">
        <v>13.162857142857142</v>
      </c>
      <c r="M1389">
        <v>92.14</v>
      </c>
      <c r="N1389">
        <v>0.02</v>
      </c>
      <c r="O1389">
        <v>20.043956043956001</v>
      </c>
      <c r="P1389">
        <v>0.41282565130260501</v>
      </c>
      <c r="Q1389" t="s">
        <v>101</v>
      </c>
    </row>
    <row r="1390" spans="1:17" ht="16" x14ac:dyDescent="0.2">
      <c r="A1390">
        <v>94</v>
      </c>
      <c r="B1390" t="s">
        <v>100</v>
      </c>
      <c r="C1390" t="s">
        <v>99</v>
      </c>
      <c r="D1390">
        <v>90</v>
      </c>
      <c r="H1390" s="7">
        <v>3</v>
      </c>
      <c r="I1390" t="s">
        <v>5</v>
      </c>
      <c r="J1390">
        <v>0.16666666666666666</v>
      </c>
      <c r="K1390">
        <v>19.920000000000002</v>
      </c>
      <c r="L1390">
        <v>13.162857142857142</v>
      </c>
      <c r="M1390">
        <v>92.14</v>
      </c>
      <c r="N1390">
        <v>0.02</v>
      </c>
      <c r="O1390">
        <v>22.1538461538461</v>
      </c>
      <c r="P1390">
        <v>0.46893787575150297</v>
      </c>
      <c r="Q1390" t="s">
        <v>101</v>
      </c>
    </row>
    <row r="1391" spans="1:17" ht="16" x14ac:dyDescent="0.2">
      <c r="A1391">
        <v>94</v>
      </c>
      <c r="B1391" t="s">
        <v>100</v>
      </c>
      <c r="C1391" t="s">
        <v>99</v>
      </c>
      <c r="D1391">
        <v>90</v>
      </c>
      <c r="H1391" s="7">
        <v>3</v>
      </c>
      <c r="I1391" t="s">
        <v>5</v>
      </c>
      <c r="J1391">
        <v>0.16666666666666666</v>
      </c>
      <c r="K1391">
        <v>19.920000000000002</v>
      </c>
      <c r="L1391">
        <v>13.162857142857142</v>
      </c>
      <c r="M1391">
        <v>92.14</v>
      </c>
      <c r="N1391">
        <v>0.02</v>
      </c>
      <c r="O1391">
        <v>24.065934065934002</v>
      </c>
      <c r="P1391">
        <v>0.51903807615230402</v>
      </c>
      <c r="Q1391" t="s">
        <v>101</v>
      </c>
    </row>
    <row r="1392" spans="1:17" ht="16" x14ac:dyDescent="0.2">
      <c r="A1392">
        <v>94</v>
      </c>
      <c r="B1392" t="s">
        <v>100</v>
      </c>
      <c r="C1392" t="s">
        <v>99</v>
      </c>
      <c r="D1392">
        <v>90</v>
      </c>
      <c r="H1392" s="7">
        <v>3</v>
      </c>
      <c r="I1392" t="s">
        <v>5</v>
      </c>
      <c r="J1392">
        <v>0.16666666666666666</v>
      </c>
      <c r="K1392">
        <v>19.920000000000002</v>
      </c>
      <c r="L1392">
        <v>13.162857142857142</v>
      </c>
      <c r="M1392">
        <v>92.14</v>
      </c>
      <c r="N1392">
        <v>0.02</v>
      </c>
      <c r="O1392">
        <v>26.109890109890099</v>
      </c>
      <c r="P1392">
        <v>0.56713426853707405</v>
      </c>
      <c r="Q1392" t="s">
        <v>101</v>
      </c>
    </row>
    <row r="1393" spans="1:17" ht="16" x14ac:dyDescent="0.2">
      <c r="A1393">
        <v>94</v>
      </c>
      <c r="B1393" t="s">
        <v>100</v>
      </c>
      <c r="C1393" t="s">
        <v>99</v>
      </c>
      <c r="D1393">
        <v>90</v>
      </c>
      <c r="H1393" s="7">
        <v>3</v>
      </c>
      <c r="I1393" t="s">
        <v>5</v>
      </c>
      <c r="J1393">
        <v>0.16666666666666666</v>
      </c>
      <c r="K1393">
        <v>19.920000000000002</v>
      </c>
      <c r="L1393">
        <v>13.162857142857142</v>
      </c>
      <c r="M1393">
        <v>92.14</v>
      </c>
      <c r="N1393">
        <v>0.02</v>
      </c>
      <c r="O1393">
        <v>28.021978021978001</v>
      </c>
      <c r="P1393">
        <v>0.60521042084168297</v>
      </c>
      <c r="Q1393" t="s">
        <v>101</v>
      </c>
    </row>
    <row r="1394" spans="1:17" ht="16" x14ac:dyDescent="0.2">
      <c r="A1394">
        <v>94</v>
      </c>
      <c r="B1394" t="s">
        <v>100</v>
      </c>
      <c r="C1394" t="s">
        <v>99</v>
      </c>
      <c r="D1394">
        <v>90</v>
      </c>
      <c r="H1394" s="7">
        <v>3</v>
      </c>
      <c r="I1394" t="s">
        <v>5</v>
      </c>
      <c r="J1394">
        <v>0.16666666666666666</v>
      </c>
      <c r="K1394">
        <v>19.920000000000002</v>
      </c>
      <c r="L1394">
        <v>13.162857142857142</v>
      </c>
      <c r="M1394">
        <v>92.14</v>
      </c>
      <c r="N1394">
        <v>0.02</v>
      </c>
      <c r="O1394">
        <v>30.197802197802101</v>
      </c>
      <c r="P1394">
        <v>0.65531062124248496</v>
      </c>
      <c r="Q1394" t="s">
        <v>101</v>
      </c>
    </row>
    <row r="1395" spans="1:17" ht="16" x14ac:dyDescent="0.2">
      <c r="A1395">
        <v>94</v>
      </c>
      <c r="B1395" t="s">
        <v>100</v>
      </c>
      <c r="C1395" t="s">
        <v>99</v>
      </c>
      <c r="D1395">
        <v>90</v>
      </c>
      <c r="H1395" s="7">
        <v>3</v>
      </c>
      <c r="I1395" t="s">
        <v>5</v>
      </c>
      <c r="J1395">
        <v>0.16666666666666666</v>
      </c>
      <c r="K1395">
        <v>19.920000000000002</v>
      </c>
      <c r="L1395">
        <v>13.162857142857142</v>
      </c>
      <c r="M1395">
        <v>92.14</v>
      </c>
      <c r="N1395">
        <v>0.02</v>
      </c>
      <c r="O1395">
        <v>31.9780219780219</v>
      </c>
      <c r="P1395">
        <v>0.737474949899799</v>
      </c>
      <c r="Q1395" t="s">
        <v>101</v>
      </c>
    </row>
    <row r="1396" spans="1:17" ht="16" x14ac:dyDescent="0.2">
      <c r="A1396">
        <v>94</v>
      </c>
      <c r="B1396" t="s">
        <v>100</v>
      </c>
      <c r="C1396" t="s">
        <v>99</v>
      </c>
      <c r="D1396">
        <v>90</v>
      </c>
      <c r="H1396" s="7">
        <v>3</v>
      </c>
      <c r="I1396" t="s">
        <v>5</v>
      </c>
      <c r="J1396">
        <v>0.16666666666666666</v>
      </c>
      <c r="K1396">
        <v>19.920000000000002</v>
      </c>
      <c r="L1396">
        <v>13.162857142857142</v>
      </c>
      <c r="M1396">
        <v>92.14</v>
      </c>
      <c r="N1396">
        <v>0.02</v>
      </c>
      <c r="O1396">
        <v>34.153846153846096</v>
      </c>
      <c r="P1396">
        <v>0.84569138276553102</v>
      </c>
      <c r="Q1396" t="s">
        <v>101</v>
      </c>
    </row>
    <row r="1397" spans="1:17" ht="16" x14ac:dyDescent="0.2">
      <c r="A1397">
        <v>94</v>
      </c>
      <c r="B1397" t="s">
        <v>100</v>
      </c>
      <c r="C1397" t="s">
        <v>99</v>
      </c>
      <c r="D1397">
        <v>90</v>
      </c>
      <c r="H1397" s="7">
        <v>3</v>
      </c>
      <c r="I1397" t="s">
        <v>5</v>
      </c>
      <c r="J1397">
        <v>0.16666666666666666</v>
      </c>
      <c r="K1397">
        <v>19.920000000000002</v>
      </c>
      <c r="L1397">
        <v>13.162857142857142</v>
      </c>
      <c r="M1397">
        <v>92.14</v>
      </c>
      <c r="N1397">
        <v>0.02</v>
      </c>
      <c r="O1397">
        <v>36.131868131868103</v>
      </c>
      <c r="P1397">
        <v>0.87975951903807603</v>
      </c>
      <c r="Q1397" t="s">
        <v>101</v>
      </c>
    </row>
    <row r="1398" spans="1:17" ht="16" x14ac:dyDescent="0.2">
      <c r="A1398">
        <v>95</v>
      </c>
      <c r="B1398" t="s">
        <v>100</v>
      </c>
      <c r="C1398" t="s">
        <v>99</v>
      </c>
      <c r="D1398">
        <v>90</v>
      </c>
      <c r="H1398" s="7">
        <v>3</v>
      </c>
      <c r="I1398" t="s">
        <v>5</v>
      </c>
      <c r="J1398">
        <f>50/250</f>
        <v>0.2</v>
      </c>
      <c r="K1398">
        <v>12.23</v>
      </c>
      <c r="L1398">
        <f>M1398*(50/(50+250))</f>
        <v>13.69</v>
      </c>
      <c r="M1398">
        <v>82.14</v>
      </c>
      <c r="N1398">
        <v>0.02</v>
      </c>
      <c r="O1398">
        <v>0</v>
      </c>
      <c r="P1398">
        <v>0</v>
      </c>
      <c r="Q1398" t="s">
        <v>101</v>
      </c>
    </row>
    <row r="1399" spans="1:17" ht="16" x14ac:dyDescent="0.2">
      <c r="A1399">
        <v>95</v>
      </c>
      <c r="B1399" t="s">
        <v>100</v>
      </c>
      <c r="C1399" t="s">
        <v>99</v>
      </c>
      <c r="D1399">
        <v>90</v>
      </c>
      <c r="H1399" s="7">
        <v>3</v>
      </c>
      <c r="I1399" t="s">
        <v>5</v>
      </c>
      <c r="J1399">
        <v>0.2</v>
      </c>
      <c r="K1399">
        <v>12.23</v>
      </c>
      <c r="L1399">
        <v>13.69</v>
      </c>
      <c r="M1399">
        <v>82.14</v>
      </c>
      <c r="N1399">
        <v>0.02</v>
      </c>
      <c r="O1399">
        <v>0.92130518234164904</v>
      </c>
      <c r="P1399">
        <v>2.0519265037233801E-2</v>
      </c>
      <c r="Q1399" t="s">
        <v>101</v>
      </c>
    </row>
    <row r="1400" spans="1:17" ht="16" x14ac:dyDescent="0.2">
      <c r="A1400">
        <v>95</v>
      </c>
      <c r="B1400" t="s">
        <v>100</v>
      </c>
      <c r="C1400" t="s">
        <v>99</v>
      </c>
      <c r="D1400">
        <v>90</v>
      </c>
      <c r="H1400" s="7">
        <v>3</v>
      </c>
      <c r="I1400" t="s">
        <v>5</v>
      </c>
      <c r="J1400">
        <v>0.2</v>
      </c>
      <c r="K1400">
        <v>12.23</v>
      </c>
      <c r="L1400">
        <v>13.69</v>
      </c>
      <c r="M1400">
        <v>82.14</v>
      </c>
      <c r="N1400">
        <v>0.02</v>
      </c>
      <c r="O1400">
        <v>1.9193857965451</v>
      </c>
      <c r="P1400">
        <v>3.8485894232515402E-2</v>
      </c>
      <c r="Q1400" t="s">
        <v>101</v>
      </c>
    </row>
    <row r="1401" spans="1:17" ht="16" x14ac:dyDescent="0.2">
      <c r="A1401">
        <v>95</v>
      </c>
      <c r="B1401" t="s">
        <v>100</v>
      </c>
      <c r="C1401" t="s">
        <v>99</v>
      </c>
      <c r="D1401">
        <v>90</v>
      </c>
      <c r="H1401" s="7">
        <v>3</v>
      </c>
      <c r="I1401" t="s">
        <v>5</v>
      </c>
      <c r="J1401">
        <v>0.2</v>
      </c>
      <c r="K1401">
        <v>12.23</v>
      </c>
      <c r="L1401">
        <v>13.69</v>
      </c>
      <c r="M1401">
        <v>82.14</v>
      </c>
      <c r="N1401">
        <v>0.02</v>
      </c>
      <c r="O1401">
        <v>3.1477927063339699</v>
      </c>
      <c r="P1401">
        <v>7.1812518715238499E-2</v>
      </c>
      <c r="Q1401" t="s">
        <v>101</v>
      </c>
    </row>
    <row r="1402" spans="1:17" ht="16" x14ac:dyDescent="0.2">
      <c r="A1402">
        <v>95</v>
      </c>
      <c r="B1402" t="s">
        <v>100</v>
      </c>
      <c r="C1402" t="s">
        <v>99</v>
      </c>
      <c r="D1402">
        <v>90</v>
      </c>
      <c r="H1402" s="7">
        <v>3</v>
      </c>
      <c r="I1402" t="s">
        <v>5</v>
      </c>
      <c r="J1402">
        <v>0.2</v>
      </c>
      <c r="K1402">
        <v>12.23</v>
      </c>
      <c r="L1402">
        <v>13.69</v>
      </c>
      <c r="M1402">
        <v>82.14</v>
      </c>
      <c r="N1402">
        <v>0.02</v>
      </c>
      <c r="O1402">
        <v>3.8387715930902</v>
      </c>
      <c r="P1402">
        <v>0.13323777311976201</v>
      </c>
      <c r="Q1402" t="s">
        <v>101</v>
      </c>
    </row>
    <row r="1403" spans="1:17" ht="16" x14ac:dyDescent="0.2">
      <c r="A1403">
        <v>95</v>
      </c>
      <c r="B1403" t="s">
        <v>100</v>
      </c>
      <c r="C1403" t="s">
        <v>99</v>
      </c>
      <c r="D1403">
        <v>90</v>
      </c>
      <c r="H1403" s="7">
        <v>3</v>
      </c>
      <c r="I1403" t="s">
        <v>5</v>
      </c>
      <c r="J1403">
        <v>0.2</v>
      </c>
      <c r="K1403">
        <v>12.23</v>
      </c>
      <c r="L1403">
        <v>13.69</v>
      </c>
      <c r="M1403">
        <v>82.14</v>
      </c>
      <c r="N1403">
        <v>0.02</v>
      </c>
      <c r="O1403">
        <v>5.9884836852207197</v>
      </c>
      <c r="P1403">
        <v>0.15895067031235399</v>
      </c>
      <c r="Q1403" t="s">
        <v>101</v>
      </c>
    </row>
    <row r="1404" spans="1:17" ht="16" x14ac:dyDescent="0.2">
      <c r="A1404">
        <v>95</v>
      </c>
      <c r="B1404" t="s">
        <v>100</v>
      </c>
      <c r="C1404" t="s">
        <v>99</v>
      </c>
      <c r="D1404">
        <v>90</v>
      </c>
      <c r="H1404" s="7">
        <v>3</v>
      </c>
      <c r="I1404" t="s">
        <v>5</v>
      </c>
      <c r="J1404">
        <v>0.2</v>
      </c>
      <c r="K1404">
        <v>12.23</v>
      </c>
      <c r="L1404">
        <v>13.69</v>
      </c>
      <c r="M1404">
        <v>82.14</v>
      </c>
      <c r="N1404">
        <v>0.02</v>
      </c>
      <c r="O1404">
        <v>7.8310940499040296</v>
      </c>
      <c r="P1404">
        <v>0.20254674514385501</v>
      </c>
      <c r="Q1404" t="s">
        <v>101</v>
      </c>
    </row>
    <row r="1405" spans="1:17" ht="16" x14ac:dyDescent="0.2">
      <c r="A1405">
        <v>95</v>
      </c>
      <c r="B1405" t="s">
        <v>100</v>
      </c>
      <c r="C1405" t="s">
        <v>99</v>
      </c>
      <c r="D1405">
        <v>90</v>
      </c>
      <c r="H1405" s="7">
        <v>3</v>
      </c>
      <c r="I1405" t="s">
        <v>5</v>
      </c>
      <c r="J1405">
        <v>0.2</v>
      </c>
      <c r="K1405">
        <v>12.23</v>
      </c>
      <c r="L1405">
        <v>13.69</v>
      </c>
      <c r="M1405">
        <v>82.14</v>
      </c>
      <c r="N1405">
        <v>0.02</v>
      </c>
      <c r="O1405">
        <v>9.98080614203454</v>
      </c>
      <c r="P1405">
        <v>0.243604910878646</v>
      </c>
      <c r="Q1405" t="s">
        <v>101</v>
      </c>
    </row>
    <row r="1406" spans="1:17" ht="16" x14ac:dyDescent="0.2">
      <c r="A1406">
        <v>95</v>
      </c>
      <c r="B1406" t="s">
        <v>100</v>
      </c>
      <c r="C1406" t="s">
        <v>99</v>
      </c>
      <c r="D1406">
        <v>90</v>
      </c>
      <c r="H1406" s="7">
        <v>3</v>
      </c>
      <c r="I1406" t="s">
        <v>5</v>
      </c>
      <c r="J1406">
        <v>0.2</v>
      </c>
      <c r="K1406">
        <v>12.23</v>
      </c>
      <c r="L1406">
        <v>13.69</v>
      </c>
      <c r="M1406">
        <v>82.14</v>
      </c>
      <c r="N1406">
        <v>0.02</v>
      </c>
      <c r="O1406">
        <v>11.8234165067178</v>
      </c>
      <c r="P1406">
        <v>0.30510379900938001</v>
      </c>
      <c r="Q1406" t="s">
        <v>101</v>
      </c>
    </row>
    <row r="1407" spans="1:17" ht="16" x14ac:dyDescent="0.2">
      <c r="A1407">
        <v>95</v>
      </c>
      <c r="B1407" t="s">
        <v>100</v>
      </c>
      <c r="C1407" t="s">
        <v>99</v>
      </c>
      <c r="D1407">
        <v>90</v>
      </c>
      <c r="H1407" s="7">
        <v>3</v>
      </c>
      <c r="I1407" t="s">
        <v>5</v>
      </c>
      <c r="J1407">
        <v>0.2</v>
      </c>
      <c r="K1407">
        <v>12.23</v>
      </c>
      <c r="L1407">
        <v>13.69</v>
      </c>
      <c r="M1407">
        <v>82.14</v>
      </c>
      <c r="N1407">
        <v>0.02</v>
      </c>
      <c r="O1407">
        <v>13.9731285988483</v>
      </c>
      <c r="P1407">
        <v>0.34104687523010502</v>
      </c>
      <c r="Q1407" t="s">
        <v>101</v>
      </c>
    </row>
    <row r="1408" spans="1:17" ht="16" x14ac:dyDescent="0.2">
      <c r="A1408">
        <v>95</v>
      </c>
      <c r="B1408" t="s">
        <v>100</v>
      </c>
      <c r="C1408" t="s">
        <v>99</v>
      </c>
      <c r="D1408">
        <v>90</v>
      </c>
      <c r="H1408" s="7">
        <v>3</v>
      </c>
      <c r="I1408" t="s">
        <v>5</v>
      </c>
      <c r="J1408">
        <v>0.2</v>
      </c>
      <c r="K1408">
        <v>12.23</v>
      </c>
      <c r="L1408">
        <v>13.69</v>
      </c>
      <c r="M1408">
        <v>82.14</v>
      </c>
      <c r="N1408">
        <v>0.02</v>
      </c>
      <c r="O1408">
        <v>15.815738963531601</v>
      </c>
      <c r="P1408">
        <v>0.39487312908973898</v>
      </c>
      <c r="Q1408" t="s">
        <v>101</v>
      </c>
    </row>
    <row r="1409" spans="1:17" ht="16" x14ac:dyDescent="0.2">
      <c r="A1409">
        <v>95</v>
      </c>
      <c r="B1409" t="s">
        <v>100</v>
      </c>
      <c r="C1409" t="s">
        <v>99</v>
      </c>
      <c r="D1409">
        <v>90</v>
      </c>
      <c r="H1409" s="7">
        <v>3</v>
      </c>
      <c r="I1409" t="s">
        <v>5</v>
      </c>
      <c r="J1409">
        <v>0.2</v>
      </c>
      <c r="K1409">
        <v>12.23</v>
      </c>
      <c r="L1409">
        <v>13.69</v>
      </c>
      <c r="M1409">
        <v>82.14</v>
      </c>
      <c r="N1409">
        <v>0.02</v>
      </c>
      <c r="O1409">
        <v>17.8886756238003</v>
      </c>
      <c r="P1409">
        <v>0.438483930666483</v>
      </c>
      <c r="Q1409" t="s">
        <v>101</v>
      </c>
    </row>
    <row r="1410" spans="1:17" ht="16" x14ac:dyDescent="0.2">
      <c r="A1410">
        <v>95</v>
      </c>
      <c r="B1410" t="s">
        <v>100</v>
      </c>
      <c r="C1410" t="s">
        <v>99</v>
      </c>
      <c r="D1410">
        <v>90</v>
      </c>
      <c r="H1410" s="7">
        <v>3</v>
      </c>
      <c r="I1410" t="s">
        <v>5</v>
      </c>
      <c r="J1410">
        <v>0.2</v>
      </c>
      <c r="K1410">
        <v>12.23</v>
      </c>
      <c r="L1410">
        <v>13.69</v>
      </c>
      <c r="M1410">
        <v>82.14</v>
      </c>
      <c r="N1410">
        <v>0.02</v>
      </c>
      <c r="O1410">
        <v>19.961612284068998</v>
      </c>
      <c r="P1410">
        <v>0.49488245602839198</v>
      </c>
      <c r="Q1410" t="s">
        <v>101</v>
      </c>
    </row>
    <row r="1411" spans="1:17" ht="16" x14ac:dyDescent="0.2">
      <c r="A1411">
        <v>95</v>
      </c>
      <c r="B1411" t="s">
        <v>100</v>
      </c>
      <c r="C1411" t="s">
        <v>99</v>
      </c>
      <c r="D1411">
        <v>90</v>
      </c>
      <c r="H1411" s="7">
        <v>3</v>
      </c>
      <c r="I1411" t="s">
        <v>5</v>
      </c>
      <c r="J1411">
        <v>0.2</v>
      </c>
      <c r="K1411">
        <v>12.23</v>
      </c>
      <c r="L1411">
        <v>13.69</v>
      </c>
      <c r="M1411">
        <v>82.14</v>
      </c>
      <c r="N1411">
        <v>0.02</v>
      </c>
      <c r="O1411">
        <v>22.111324376199601</v>
      </c>
      <c r="P1411">
        <v>0.54617080079131697</v>
      </c>
      <c r="Q1411" t="s">
        <v>101</v>
      </c>
    </row>
    <row r="1412" spans="1:17" ht="16" x14ac:dyDescent="0.2">
      <c r="A1412">
        <v>95</v>
      </c>
      <c r="B1412" t="s">
        <v>100</v>
      </c>
      <c r="C1412" t="s">
        <v>99</v>
      </c>
      <c r="D1412">
        <v>90</v>
      </c>
      <c r="H1412" s="7">
        <v>3</v>
      </c>
      <c r="I1412" t="s">
        <v>5</v>
      </c>
      <c r="J1412">
        <v>0.2</v>
      </c>
      <c r="K1412">
        <v>12.23</v>
      </c>
      <c r="L1412">
        <v>13.69</v>
      </c>
      <c r="M1412">
        <v>82.14</v>
      </c>
      <c r="N1412">
        <v>0.02</v>
      </c>
      <c r="O1412">
        <v>23.800383877159302</v>
      </c>
      <c r="P1412">
        <v>0.58464196827859005</v>
      </c>
      <c r="Q1412" t="s">
        <v>101</v>
      </c>
    </row>
    <row r="1413" spans="1:17" ht="16" x14ac:dyDescent="0.2">
      <c r="A1413">
        <v>95</v>
      </c>
      <c r="B1413" t="s">
        <v>100</v>
      </c>
      <c r="C1413" t="s">
        <v>99</v>
      </c>
      <c r="D1413">
        <v>90</v>
      </c>
      <c r="H1413" s="7">
        <v>3</v>
      </c>
      <c r="I1413" t="s">
        <v>5</v>
      </c>
      <c r="J1413">
        <v>0.2</v>
      </c>
      <c r="K1413">
        <v>12.23</v>
      </c>
      <c r="L1413">
        <v>13.69</v>
      </c>
      <c r="M1413">
        <v>82.14</v>
      </c>
      <c r="N1413">
        <v>0.02</v>
      </c>
      <c r="O1413">
        <v>26.1036468330134</v>
      </c>
      <c r="P1413">
        <v>0.63082504135760897</v>
      </c>
      <c r="Q1413" t="s">
        <v>101</v>
      </c>
    </row>
    <row r="1414" spans="1:17" ht="16" x14ac:dyDescent="0.2">
      <c r="A1414">
        <v>95</v>
      </c>
      <c r="B1414" t="s">
        <v>100</v>
      </c>
      <c r="C1414" t="s">
        <v>99</v>
      </c>
      <c r="D1414">
        <v>90</v>
      </c>
      <c r="H1414" s="7">
        <v>3</v>
      </c>
      <c r="I1414" t="s">
        <v>5</v>
      </c>
      <c r="J1414">
        <v>0.2</v>
      </c>
      <c r="K1414">
        <v>12.23</v>
      </c>
      <c r="L1414">
        <v>13.69</v>
      </c>
      <c r="M1414">
        <v>82.14</v>
      </c>
      <c r="N1414">
        <v>0.02</v>
      </c>
      <c r="O1414">
        <v>28.0230326295585</v>
      </c>
      <c r="P1414">
        <v>0.70255901743155702</v>
      </c>
      <c r="Q1414" t="s">
        <v>101</v>
      </c>
    </row>
    <row r="1415" spans="1:17" ht="16" x14ac:dyDescent="0.2">
      <c r="A1415">
        <v>95</v>
      </c>
      <c r="B1415" t="s">
        <v>100</v>
      </c>
      <c r="C1415" t="s">
        <v>99</v>
      </c>
      <c r="D1415">
        <v>90</v>
      </c>
      <c r="H1415" s="7">
        <v>3</v>
      </c>
      <c r="I1415" t="s">
        <v>5</v>
      </c>
      <c r="J1415">
        <v>0.2</v>
      </c>
      <c r="K1415">
        <v>12.23</v>
      </c>
      <c r="L1415">
        <v>13.69</v>
      </c>
      <c r="M1415">
        <v>82.14</v>
      </c>
      <c r="N1415">
        <v>0.02</v>
      </c>
      <c r="O1415">
        <v>30.095969289827199</v>
      </c>
      <c r="P1415">
        <v>0.76663017706456604</v>
      </c>
      <c r="Q1415" t="s">
        <v>101</v>
      </c>
    </row>
    <row r="1416" spans="1:17" ht="16" x14ac:dyDescent="0.2">
      <c r="A1416">
        <v>95</v>
      </c>
      <c r="B1416" t="s">
        <v>100</v>
      </c>
      <c r="C1416" t="s">
        <v>99</v>
      </c>
      <c r="D1416">
        <v>90</v>
      </c>
      <c r="H1416" s="7">
        <v>3</v>
      </c>
      <c r="I1416" t="s">
        <v>5</v>
      </c>
      <c r="J1416">
        <v>0.2</v>
      </c>
      <c r="K1416">
        <v>12.23</v>
      </c>
      <c r="L1416">
        <v>13.69</v>
      </c>
      <c r="M1416">
        <v>82.14</v>
      </c>
      <c r="N1416">
        <v>0.02</v>
      </c>
      <c r="O1416">
        <v>32.015355086372303</v>
      </c>
      <c r="P1416">
        <v>0.80767361605411503</v>
      </c>
      <c r="Q1416" t="s">
        <v>101</v>
      </c>
    </row>
    <row r="1417" spans="1:17" ht="16" x14ac:dyDescent="0.2">
      <c r="A1417">
        <v>95</v>
      </c>
      <c r="B1417" t="s">
        <v>100</v>
      </c>
      <c r="C1417" t="s">
        <v>99</v>
      </c>
      <c r="D1417">
        <v>90</v>
      </c>
      <c r="H1417" s="7">
        <v>3</v>
      </c>
      <c r="I1417" t="s">
        <v>5</v>
      </c>
      <c r="J1417">
        <v>0.2</v>
      </c>
      <c r="K1417">
        <v>12.23</v>
      </c>
      <c r="L1417">
        <v>13.69</v>
      </c>
      <c r="M1417">
        <v>82.14</v>
      </c>
      <c r="N1417">
        <v>0.02</v>
      </c>
      <c r="O1417">
        <v>34.0115163147792</v>
      </c>
      <c r="P1417">
        <v>0.90498794861347598</v>
      </c>
      <c r="Q1417" t="s">
        <v>101</v>
      </c>
    </row>
    <row r="1418" spans="1:17" ht="16" x14ac:dyDescent="0.2">
      <c r="A1418">
        <v>95</v>
      </c>
      <c r="B1418" t="s">
        <v>100</v>
      </c>
      <c r="C1418" t="s">
        <v>99</v>
      </c>
      <c r="D1418">
        <v>90</v>
      </c>
      <c r="H1418" s="7">
        <v>3</v>
      </c>
      <c r="I1418" t="s">
        <v>5</v>
      </c>
      <c r="J1418">
        <v>0.2</v>
      </c>
      <c r="K1418">
        <v>12.23</v>
      </c>
      <c r="L1418">
        <v>13.69</v>
      </c>
      <c r="M1418">
        <v>82.14</v>
      </c>
      <c r="N1418">
        <v>0.02</v>
      </c>
      <c r="O1418">
        <v>36.084452975047903</v>
      </c>
      <c r="P1418">
        <v>0.93836857116208705</v>
      </c>
      <c r="Q1418" t="s">
        <v>101</v>
      </c>
    </row>
    <row r="1419" spans="1:17" ht="16" x14ac:dyDescent="0.2">
      <c r="A1419">
        <v>96</v>
      </c>
      <c r="B1419" t="s">
        <v>100</v>
      </c>
      <c r="C1419" t="s">
        <v>99</v>
      </c>
      <c r="D1419">
        <v>90</v>
      </c>
      <c r="H1419" s="7">
        <v>3</v>
      </c>
      <c r="I1419" t="s">
        <v>5</v>
      </c>
      <c r="J1419">
        <f>50/250</f>
        <v>0.2</v>
      </c>
      <c r="K1419">
        <v>9.7100000000000009</v>
      </c>
      <c r="L1419">
        <f>M1419*(50/(50+250))</f>
        <v>13.088333333333333</v>
      </c>
      <c r="M1419">
        <v>78.53</v>
      </c>
      <c r="N1419">
        <v>0.02</v>
      </c>
      <c r="O1419">
        <v>0</v>
      </c>
      <c r="P1419">
        <v>0</v>
      </c>
      <c r="Q1419" t="s">
        <v>101</v>
      </c>
    </row>
    <row r="1420" spans="1:17" ht="16" x14ac:dyDescent="0.2">
      <c r="A1420">
        <v>96</v>
      </c>
      <c r="B1420" t="s">
        <v>100</v>
      </c>
      <c r="C1420" t="s">
        <v>99</v>
      </c>
      <c r="D1420">
        <v>90</v>
      </c>
      <c r="H1420" s="7">
        <v>3</v>
      </c>
      <c r="I1420" t="s">
        <v>5</v>
      </c>
      <c r="J1420">
        <v>0.2</v>
      </c>
      <c r="K1420">
        <v>9.7100000000000009</v>
      </c>
      <c r="L1420">
        <v>13.088333333333333</v>
      </c>
      <c r="M1420">
        <v>78.53</v>
      </c>
      <c r="N1420">
        <v>0.02</v>
      </c>
      <c r="O1420">
        <v>0.92130518234164904</v>
      </c>
      <c r="P1420">
        <v>2.0519265037233801E-2</v>
      </c>
      <c r="Q1420" t="s">
        <v>101</v>
      </c>
    </row>
    <row r="1421" spans="1:17" ht="16" x14ac:dyDescent="0.2">
      <c r="A1421">
        <v>96</v>
      </c>
      <c r="B1421" t="s">
        <v>100</v>
      </c>
      <c r="C1421" t="s">
        <v>99</v>
      </c>
      <c r="D1421">
        <v>90</v>
      </c>
      <c r="H1421" s="7">
        <v>3</v>
      </c>
      <c r="I1421" t="s">
        <v>5</v>
      </c>
      <c r="J1421">
        <v>0.2</v>
      </c>
      <c r="K1421">
        <v>9.7100000000000009</v>
      </c>
      <c r="L1421">
        <v>13.088333333333333</v>
      </c>
      <c r="M1421">
        <v>78.53</v>
      </c>
      <c r="N1421">
        <v>0.02</v>
      </c>
      <c r="O1421">
        <v>1.9193857965451</v>
      </c>
      <c r="P1421">
        <v>3.8485894232515402E-2</v>
      </c>
      <c r="Q1421" t="s">
        <v>101</v>
      </c>
    </row>
    <row r="1422" spans="1:17" ht="16" x14ac:dyDescent="0.2">
      <c r="A1422">
        <v>96</v>
      </c>
      <c r="B1422" t="s">
        <v>100</v>
      </c>
      <c r="C1422" t="s">
        <v>99</v>
      </c>
      <c r="D1422">
        <v>90</v>
      </c>
      <c r="H1422" s="7">
        <v>3</v>
      </c>
      <c r="I1422" t="s">
        <v>5</v>
      </c>
      <c r="J1422">
        <v>0.2</v>
      </c>
      <c r="K1422">
        <v>9.7100000000000009</v>
      </c>
      <c r="L1422">
        <v>13.088333333333333</v>
      </c>
      <c r="M1422">
        <v>78.53</v>
      </c>
      <c r="N1422">
        <v>0.02</v>
      </c>
      <c r="O1422">
        <v>2.9942418426103599</v>
      </c>
      <c r="P1422">
        <v>7.1802700885077203E-2</v>
      </c>
      <c r="Q1422" t="s">
        <v>101</v>
      </c>
    </row>
    <row r="1423" spans="1:17" ht="16" x14ac:dyDescent="0.2">
      <c r="A1423">
        <v>96</v>
      </c>
      <c r="B1423" t="s">
        <v>100</v>
      </c>
      <c r="C1423" t="s">
        <v>99</v>
      </c>
      <c r="D1423">
        <v>90</v>
      </c>
      <c r="H1423" s="7">
        <v>3</v>
      </c>
      <c r="I1423" t="s">
        <v>5</v>
      </c>
      <c r="J1423">
        <v>0.2</v>
      </c>
      <c r="K1423">
        <v>9.7100000000000009</v>
      </c>
      <c r="L1423">
        <v>13.088333333333333</v>
      </c>
      <c r="M1423">
        <v>78.53</v>
      </c>
      <c r="N1423">
        <v>0.02</v>
      </c>
      <c r="O1423">
        <v>3.99232245681381</v>
      </c>
      <c r="P1423">
        <v>0.117902322407724</v>
      </c>
      <c r="Q1423" t="s">
        <v>101</v>
      </c>
    </row>
    <row r="1424" spans="1:17" ht="16" x14ac:dyDescent="0.2">
      <c r="A1424">
        <v>96</v>
      </c>
      <c r="B1424" t="s">
        <v>100</v>
      </c>
      <c r="C1424" t="s">
        <v>99</v>
      </c>
      <c r="D1424">
        <v>90</v>
      </c>
      <c r="H1424" s="7">
        <v>3</v>
      </c>
      <c r="I1424" t="s">
        <v>5</v>
      </c>
      <c r="J1424">
        <v>0.2</v>
      </c>
      <c r="K1424">
        <v>9.7100000000000009</v>
      </c>
      <c r="L1424">
        <v>13.088333333333333</v>
      </c>
      <c r="M1424">
        <v>78.53</v>
      </c>
      <c r="N1424">
        <v>0.02</v>
      </c>
      <c r="O1424">
        <v>6.0652591170825296</v>
      </c>
      <c r="P1424">
        <v>0.16662821349853399</v>
      </c>
      <c r="Q1424" t="s">
        <v>101</v>
      </c>
    </row>
    <row r="1425" spans="1:17" ht="16" x14ac:dyDescent="0.2">
      <c r="A1425">
        <v>96</v>
      </c>
      <c r="B1425" t="s">
        <v>100</v>
      </c>
      <c r="C1425" t="s">
        <v>99</v>
      </c>
      <c r="D1425">
        <v>90</v>
      </c>
      <c r="H1425" s="7">
        <v>3</v>
      </c>
      <c r="I1425" t="s">
        <v>5</v>
      </c>
      <c r="J1425">
        <v>0.2</v>
      </c>
      <c r="K1425">
        <v>9.7100000000000009</v>
      </c>
      <c r="L1425">
        <v>13.088333333333333</v>
      </c>
      <c r="M1425">
        <v>78.53</v>
      </c>
      <c r="N1425">
        <v>0.02</v>
      </c>
      <c r="O1425">
        <v>7.9846449136276298</v>
      </c>
      <c r="P1425">
        <v>0.21278674200215</v>
      </c>
      <c r="Q1425" t="s">
        <v>101</v>
      </c>
    </row>
    <row r="1426" spans="1:17" ht="16" x14ac:dyDescent="0.2">
      <c r="A1426">
        <v>96</v>
      </c>
      <c r="B1426" t="s">
        <v>100</v>
      </c>
      <c r="C1426" t="s">
        <v>99</v>
      </c>
      <c r="D1426">
        <v>90</v>
      </c>
      <c r="H1426" s="7">
        <v>3</v>
      </c>
      <c r="I1426" t="s">
        <v>5</v>
      </c>
      <c r="J1426">
        <v>0.2</v>
      </c>
      <c r="K1426">
        <v>9.7100000000000009</v>
      </c>
      <c r="L1426">
        <v>13.088333333333333</v>
      </c>
      <c r="M1426">
        <v>78.53</v>
      </c>
      <c r="N1426">
        <v>0.02</v>
      </c>
      <c r="O1426">
        <v>9.98080614203454</v>
      </c>
      <c r="P1426">
        <v>0.27685299272007802</v>
      </c>
      <c r="Q1426" t="s">
        <v>101</v>
      </c>
    </row>
    <row r="1427" spans="1:17" ht="16" x14ac:dyDescent="0.2">
      <c r="A1427">
        <v>96</v>
      </c>
      <c r="B1427" t="s">
        <v>100</v>
      </c>
      <c r="C1427" t="s">
        <v>99</v>
      </c>
      <c r="D1427">
        <v>90</v>
      </c>
      <c r="H1427" s="7">
        <v>3</v>
      </c>
      <c r="I1427" t="s">
        <v>5</v>
      </c>
      <c r="J1427">
        <v>0.2</v>
      </c>
      <c r="K1427">
        <v>9.7100000000000009</v>
      </c>
      <c r="L1427">
        <v>13.088333333333333</v>
      </c>
      <c r="M1427">
        <v>78.53</v>
      </c>
      <c r="N1427">
        <v>0.02</v>
      </c>
      <c r="O1427">
        <v>11.9769673704414</v>
      </c>
      <c r="P1427">
        <v>0.34347678819504002</v>
      </c>
      <c r="Q1427" t="s">
        <v>101</v>
      </c>
    </row>
    <row r="1428" spans="1:17" ht="16" x14ac:dyDescent="0.2">
      <c r="A1428">
        <v>96</v>
      </c>
      <c r="B1428" t="s">
        <v>100</v>
      </c>
      <c r="C1428" t="s">
        <v>99</v>
      </c>
      <c r="D1428">
        <v>90</v>
      </c>
      <c r="H1428" s="7">
        <v>3</v>
      </c>
      <c r="I1428" t="s">
        <v>5</v>
      </c>
      <c r="J1428">
        <v>0.2</v>
      </c>
      <c r="K1428">
        <v>9.7100000000000009</v>
      </c>
      <c r="L1428">
        <v>13.088333333333333</v>
      </c>
      <c r="M1428">
        <v>78.53</v>
      </c>
      <c r="N1428">
        <v>0.02</v>
      </c>
      <c r="O1428">
        <v>13.9731285988483</v>
      </c>
      <c r="P1428">
        <v>0.38196759134263703</v>
      </c>
      <c r="Q1428" t="s">
        <v>101</v>
      </c>
    </row>
    <row r="1429" spans="1:17" ht="16" x14ac:dyDescent="0.2">
      <c r="A1429">
        <v>96</v>
      </c>
      <c r="B1429" t="s">
        <v>100</v>
      </c>
      <c r="C1429" t="s">
        <v>99</v>
      </c>
      <c r="D1429">
        <v>90</v>
      </c>
      <c r="H1429" s="7">
        <v>3</v>
      </c>
      <c r="I1429" t="s">
        <v>5</v>
      </c>
      <c r="J1429">
        <v>0.2</v>
      </c>
      <c r="K1429">
        <v>9.7100000000000009</v>
      </c>
      <c r="L1429">
        <v>13.088333333333333</v>
      </c>
      <c r="M1429">
        <v>78.53</v>
      </c>
      <c r="N1429">
        <v>0.02</v>
      </c>
      <c r="O1429">
        <v>16.046065259117</v>
      </c>
      <c r="P1429">
        <v>0.41534821389124699</v>
      </c>
      <c r="Q1429" t="s">
        <v>101</v>
      </c>
    </row>
    <row r="1430" spans="1:17" ht="16" x14ac:dyDescent="0.2">
      <c r="A1430">
        <v>96</v>
      </c>
      <c r="B1430" t="s">
        <v>100</v>
      </c>
      <c r="C1430" t="s">
        <v>99</v>
      </c>
      <c r="D1430">
        <v>90</v>
      </c>
      <c r="H1430" s="7">
        <v>3</v>
      </c>
      <c r="I1430" t="s">
        <v>5</v>
      </c>
      <c r="J1430">
        <v>0.2</v>
      </c>
      <c r="K1430">
        <v>9.7100000000000009</v>
      </c>
      <c r="L1430">
        <v>13.088333333333333</v>
      </c>
      <c r="M1430">
        <v>78.53</v>
      </c>
      <c r="N1430">
        <v>0.02</v>
      </c>
      <c r="O1430">
        <v>17.8886756238003</v>
      </c>
      <c r="P1430">
        <v>0.46917446775088201</v>
      </c>
      <c r="Q1430" t="s">
        <v>101</v>
      </c>
    </row>
    <row r="1431" spans="1:17" ht="16" x14ac:dyDescent="0.2">
      <c r="A1431">
        <v>96</v>
      </c>
      <c r="B1431" t="s">
        <v>100</v>
      </c>
      <c r="C1431" t="s">
        <v>99</v>
      </c>
      <c r="D1431">
        <v>90</v>
      </c>
      <c r="H1431" s="7">
        <v>3</v>
      </c>
      <c r="I1431" t="s">
        <v>5</v>
      </c>
      <c r="J1431">
        <v>0.2</v>
      </c>
      <c r="K1431">
        <v>9.7100000000000009</v>
      </c>
      <c r="L1431">
        <v>13.088333333333333</v>
      </c>
      <c r="M1431">
        <v>78.53</v>
      </c>
      <c r="N1431">
        <v>0.02</v>
      </c>
      <c r="O1431">
        <v>19.961612284068998</v>
      </c>
      <c r="P1431">
        <v>0.51534281408465898</v>
      </c>
      <c r="Q1431" t="s">
        <v>101</v>
      </c>
    </row>
    <row r="1432" spans="1:17" ht="16" x14ac:dyDescent="0.2">
      <c r="A1432">
        <v>96</v>
      </c>
      <c r="B1432" t="s">
        <v>100</v>
      </c>
      <c r="C1432" t="s">
        <v>99</v>
      </c>
      <c r="D1432">
        <v>90</v>
      </c>
      <c r="H1432" s="7">
        <v>3</v>
      </c>
      <c r="I1432" t="s">
        <v>5</v>
      </c>
      <c r="J1432">
        <v>0.2</v>
      </c>
      <c r="K1432">
        <v>9.7100000000000009</v>
      </c>
      <c r="L1432">
        <v>13.088333333333333</v>
      </c>
      <c r="M1432">
        <v>78.53</v>
      </c>
      <c r="N1432">
        <v>0.02</v>
      </c>
      <c r="O1432">
        <v>21.957773512475999</v>
      </c>
      <c r="P1432">
        <v>0.57173643053148804</v>
      </c>
      <c r="Q1432" t="s">
        <v>101</v>
      </c>
    </row>
    <row r="1433" spans="1:17" ht="16" x14ac:dyDescent="0.2">
      <c r="A1433">
        <v>96</v>
      </c>
      <c r="B1433" t="s">
        <v>100</v>
      </c>
      <c r="C1433" t="s">
        <v>99</v>
      </c>
      <c r="D1433">
        <v>90</v>
      </c>
      <c r="H1433" s="7">
        <v>3</v>
      </c>
      <c r="I1433" t="s">
        <v>5</v>
      </c>
      <c r="J1433">
        <v>0.2</v>
      </c>
      <c r="K1433">
        <v>9.7100000000000009</v>
      </c>
      <c r="L1433">
        <v>13.088333333333333</v>
      </c>
      <c r="M1433">
        <v>78.53</v>
      </c>
      <c r="N1433">
        <v>0.02</v>
      </c>
      <c r="O1433">
        <v>23.9539347408829</v>
      </c>
      <c r="P1433">
        <v>0.60511214416501702</v>
      </c>
      <c r="Q1433" t="s">
        <v>101</v>
      </c>
    </row>
    <row r="1434" spans="1:17" ht="16" x14ac:dyDescent="0.2">
      <c r="A1434">
        <v>96</v>
      </c>
      <c r="B1434" t="s">
        <v>100</v>
      </c>
      <c r="C1434" t="s">
        <v>99</v>
      </c>
      <c r="D1434">
        <v>90</v>
      </c>
      <c r="H1434" s="7">
        <v>3</v>
      </c>
      <c r="I1434" t="s">
        <v>5</v>
      </c>
      <c r="J1434">
        <v>0.2</v>
      </c>
      <c r="K1434">
        <v>9.7100000000000009</v>
      </c>
      <c r="L1434">
        <v>13.088333333333333</v>
      </c>
      <c r="M1434">
        <v>78.53</v>
      </c>
      <c r="N1434">
        <v>0.02</v>
      </c>
      <c r="O1434">
        <v>26.026871401151599</v>
      </c>
      <c r="P1434">
        <v>0.66151066952692705</v>
      </c>
      <c r="Q1434" t="s">
        <v>101</v>
      </c>
    </row>
    <row r="1435" spans="1:17" ht="16" x14ac:dyDescent="0.2">
      <c r="A1435">
        <v>96</v>
      </c>
      <c r="B1435" t="s">
        <v>100</v>
      </c>
      <c r="C1435" t="s">
        <v>99</v>
      </c>
      <c r="D1435">
        <v>90</v>
      </c>
      <c r="H1435" s="7">
        <v>3</v>
      </c>
      <c r="I1435" t="s">
        <v>5</v>
      </c>
      <c r="J1435">
        <v>0.2</v>
      </c>
      <c r="K1435">
        <v>9.7100000000000009</v>
      </c>
      <c r="L1435">
        <v>13.088333333333333</v>
      </c>
      <c r="M1435">
        <v>78.53</v>
      </c>
      <c r="N1435">
        <v>0.02</v>
      </c>
      <c r="O1435">
        <v>28.0230326295585</v>
      </c>
      <c r="P1435">
        <v>0.73580709927298904</v>
      </c>
      <c r="Q1435" t="s">
        <v>101</v>
      </c>
    </row>
    <row r="1436" spans="1:17" ht="16" x14ac:dyDescent="0.2">
      <c r="A1436">
        <v>96</v>
      </c>
      <c r="B1436" t="s">
        <v>100</v>
      </c>
      <c r="C1436" t="s">
        <v>99</v>
      </c>
      <c r="D1436">
        <v>90</v>
      </c>
      <c r="H1436" s="7">
        <v>3</v>
      </c>
      <c r="I1436" t="s">
        <v>5</v>
      </c>
      <c r="J1436">
        <v>0.2</v>
      </c>
      <c r="K1436">
        <v>9.7100000000000009</v>
      </c>
      <c r="L1436">
        <v>13.088333333333333</v>
      </c>
      <c r="M1436">
        <v>78.53</v>
      </c>
      <c r="N1436">
        <v>0.02</v>
      </c>
      <c r="O1436">
        <v>30.019193857965401</v>
      </c>
      <c r="P1436">
        <v>0.78197053669168504</v>
      </c>
      <c r="Q1436" t="s">
        <v>101</v>
      </c>
    </row>
    <row r="1437" spans="1:17" ht="16" x14ac:dyDescent="0.2">
      <c r="A1437">
        <v>96</v>
      </c>
      <c r="B1437" t="s">
        <v>100</v>
      </c>
      <c r="C1437" t="s">
        <v>99</v>
      </c>
      <c r="D1437">
        <v>90</v>
      </c>
      <c r="H1437" s="7">
        <v>3</v>
      </c>
      <c r="I1437" t="s">
        <v>5</v>
      </c>
      <c r="J1437">
        <v>0.2</v>
      </c>
      <c r="K1437">
        <v>9.7100000000000009</v>
      </c>
      <c r="L1437">
        <v>13.088333333333333</v>
      </c>
      <c r="M1437">
        <v>78.53</v>
      </c>
      <c r="N1437">
        <v>0.02</v>
      </c>
      <c r="O1437">
        <v>32.015355086372303</v>
      </c>
      <c r="P1437">
        <v>0.82813397411038103</v>
      </c>
      <c r="Q1437" t="s">
        <v>101</v>
      </c>
    </row>
    <row r="1438" spans="1:17" ht="16" x14ac:dyDescent="0.2">
      <c r="A1438">
        <v>96</v>
      </c>
      <c r="B1438" t="s">
        <v>100</v>
      </c>
      <c r="C1438" t="s">
        <v>99</v>
      </c>
      <c r="D1438">
        <v>90</v>
      </c>
      <c r="H1438" s="7">
        <v>3</v>
      </c>
      <c r="I1438" t="s">
        <v>5</v>
      </c>
      <c r="J1438">
        <v>0.2</v>
      </c>
      <c r="K1438">
        <v>9.7100000000000009</v>
      </c>
      <c r="L1438">
        <v>13.088333333333333</v>
      </c>
      <c r="M1438">
        <v>78.53</v>
      </c>
      <c r="N1438">
        <v>0.02</v>
      </c>
      <c r="O1438">
        <v>34.0115163147792</v>
      </c>
      <c r="P1438">
        <v>0.92289076191270902</v>
      </c>
      <c r="Q1438" t="s">
        <v>101</v>
      </c>
    </row>
    <row r="1439" spans="1:17" ht="16" x14ac:dyDescent="0.2">
      <c r="A1439">
        <v>96</v>
      </c>
      <c r="B1439" t="s">
        <v>100</v>
      </c>
      <c r="C1439" t="s">
        <v>99</v>
      </c>
      <c r="D1439">
        <v>90</v>
      </c>
      <c r="H1439" s="7">
        <v>3</v>
      </c>
      <c r="I1439" t="s">
        <v>5</v>
      </c>
      <c r="J1439">
        <v>0.2</v>
      </c>
      <c r="K1439">
        <v>9.7100000000000009</v>
      </c>
      <c r="L1439">
        <v>13.088333333333333</v>
      </c>
      <c r="M1439">
        <v>78.53</v>
      </c>
      <c r="N1439">
        <v>0.02</v>
      </c>
      <c r="O1439">
        <v>36.084452975047903</v>
      </c>
      <c r="P1439">
        <v>0.93836857116208705</v>
      </c>
      <c r="Q1439" t="s">
        <v>101</v>
      </c>
    </row>
    <row r="1440" spans="1:17" ht="16" x14ac:dyDescent="0.2">
      <c r="A1440">
        <v>97</v>
      </c>
      <c r="B1440" t="s">
        <v>103</v>
      </c>
      <c r="C1440" t="s">
        <v>102</v>
      </c>
      <c r="F1440">
        <v>51</v>
      </c>
      <c r="H1440" s="7">
        <v>3</v>
      </c>
      <c r="I1440" t="s">
        <v>24</v>
      </c>
      <c r="J1440">
        <f>1/8</f>
        <v>0.125</v>
      </c>
      <c r="K1440">
        <v>71.717438423645305</v>
      </c>
      <c r="L1440">
        <v>5.48</v>
      </c>
      <c r="M1440">
        <v>70.2</v>
      </c>
      <c r="N1440">
        <v>0</v>
      </c>
      <c r="O1440">
        <v>0</v>
      </c>
      <c r="P1440">
        <v>0</v>
      </c>
      <c r="Q1440" t="s">
        <v>104</v>
      </c>
    </row>
    <row r="1441" spans="1:17" ht="16" x14ac:dyDescent="0.2">
      <c r="A1441">
        <v>97</v>
      </c>
      <c r="B1441" t="s">
        <v>103</v>
      </c>
      <c r="C1441" t="s">
        <v>102</v>
      </c>
      <c r="F1441">
        <v>51</v>
      </c>
      <c r="H1441" s="7">
        <v>3</v>
      </c>
      <c r="I1441" t="s">
        <v>24</v>
      </c>
      <c r="J1441">
        <v>0.125</v>
      </c>
      <c r="K1441">
        <v>71.717438423645305</v>
      </c>
      <c r="L1441">
        <v>5.48</v>
      </c>
      <c r="M1441">
        <v>70.2</v>
      </c>
      <c r="N1441">
        <v>0</v>
      </c>
      <c r="O1441">
        <v>2.1791483113068999</v>
      </c>
      <c r="P1441">
        <v>0.286012526096033</v>
      </c>
      <c r="Q1441" t="s">
        <v>104</v>
      </c>
    </row>
    <row r="1442" spans="1:17" ht="16" x14ac:dyDescent="0.2">
      <c r="A1442">
        <v>97</v>
      </c>
      <c r="B1442" t="s">
        <v>103</v>
      </c>
      <c r="C1442" t="s">
        <v>102</v>
      </c>
      <c r="F1442">
        <v>51</v>
      </c>
      <c r="H1442" s="7">
        <v>3</v>
      </c>
      <c r="I1442" t="s">
        <v>24</v>
      </c>
      <c r="J1442">
        <v>0.125</v>
      </c>
      <c r="K1442">
        <v>71.717438423645305</v>
      </c>
      <c r="L1442">
        <v>5.48</v>
      </c>
      <c r="M1442">
        <v>70.2</v>
      </c>
      <c r="N1442">
        <v>0</v>
      </c>
      <c r="O1442">
        <v>4.2349486049926499</v>
      </c>
      <c r="P1442">
        <v>0.47807933194154401</v>
      </c>
      <c r="Q1442" t="s">
        <v>104</v>
      </c>
    </row>
    <row r="1443" spans="1:17" ht="16" x14ac:dyDescent="0.2">
      <c r="A1443">
        <v>97</v>
      </c>
      <c r="B1443" t="s">
        <v>103</v>
      </c>
      <c r="C1443" t="s">
        <v>102</v>
      </c>
      <c r="F1443">
        <v>51</v>
      </c>
      <c r="H1443" s="7">
        <v>3</v>
      </c>
      <c r="I1443" t="s">
        <v>24</v>
      </c>
      <c r="J1443">
        <v>0.125</v>
      </c>
      <c r="K1443">
        <v>71.717438423645305</v>
      </c>
      <c r="L1443">
        <v>5.48</v>
      </c>
      <c r="M1443">
        <v>70.2</v>
      </c>
      <c r="N1443">
        <v>0</v>
      </c>
      <c r="O1443">
        <v>6.4963289280469896</v>
      </c>
      <c r="P1443">
        <v>0.60125260960334004</v>
      </c>
      <c r="Q1443" t="s">
        <v>104</v>
      </c>
    </row>
    <row r="1444" spans="1:17" ht="16" x14ac:dyDescent="0.2">
      <c r="A1444">
        <v>97</v>
      </c>
      <c r="B1444" t="s">
        <v>103</v>
      </c>
      <c r="C1444" t="s">
        <v>102</v>
      </c>
      <c r="F1444">
        <v>51</v>
      </c>
      <c r="H1444" s="7">
        <v>3</v>
      </c>
      <c r="I1444" t="s">
        <v>24</v>
      </c>
      <c r="J1444">
        <v>0.125</v>
      </c>
      <c r="K1444">
        <v>71.717438423645305</v>
      </c>
      <c r="L1444">
        <v>5.48</v>
      </c>
      <c r="M1444">
        <v>70.2</v>
      </c>
      <c r="N1444">
        <v>0</v>
      </c>
      <c r="O1444">
        <v>8.5932452276064595</v>
      </c>
      <c r="P1444">
        <v>0.68267223382045905</v>
      </c>
      <c r="Q1444" t="s">
        <v>104</v>
      </c>
    </row>
    <row r="1445" spans="1:17" ht="16" x14ac:dyDescent="0.2">
      <c r="A1445">
        <v>97</v>
      </c>
      <c r="B1445" t="s">
        <v>103</v>
      </c>
      <c r="C1445" t="s">
        <v>102</v>
      </c>
      <c r="F1445">
        <v>51</v>
      </c>
      <c r="H1445" s="7">
        <v>3</v>
      </c>
      <c r="I1445" t="s">
        <v>24</v>
      </c>
      <c r="J1445">
        <v>0.125</v>
      </c>
      <c r="K1445">
        <v>71.717438423645305</v>
      </c>
      <c r="L1445">
        <v>5.48</v>
      </c>
      <c r="M1445">
        <v>70.2</v>
      </c>
      <c r="N1445">
        <v>0</v>
      </c>
      <c r="O1445">
        <v>15.0484581497797</v>
      </c>
      <c r="P1445">
        <v>0.73903966597077198</v>
      </c>
      <c r="Q1445" t="s">
        <v>104</v>
      </c>
    </row>
    <row r="1446" spans="1:17" ht="16" x14ac:dyDescent="0.2">
      <c r="A1446">
        <v>97</v>
      </c>
      <c r="B1446" t="s">
        <v>103</v>
      </c>
      <c r="C1446" t="s">
        <v>102</v>
      </c>
      <c r="F1446">
        <v>51</v>
      </c>
      <c r="H1446" s="7">
        <v>3</v>
      </c>
      <c r="I1446" t="s">
        <v>24</v>
      </c>
      <c r="J1446">
        <v>0.125</v>
      </c>
      <c r="K1446">
        <v>71.717438423645305</v>
      </c>
      <c r="L1446">
        <v>5.48</v>
      </c>
      <c r="M1446">
        <v>70.2</v>
      </c>
      <c r="N1446">
        <v>0</v>
      </c>
      <c r="O1446">
        <v>21.544787077826701</v>
      </c>
      <c r="P1446">
        <v>0.78705636743215002</v>
      </c>
      <c r="Q1446" t="s">
        <v>104</v>
      </c>
    </row>
    <row r="1447" spans="1:17" ht="16" x14ac:dyDescent="0.2">
      <c r="A1447">
        <v>97</v>
      </c>
      <c r="B1447" t="s">
        <v>103</v>
      </c>
      <c r="C1447" t="s">
        <v>102</v>
      </c>
      <c r="F1447">
        <v>51</v>
      </c>
      <c r="H1447" s="7">
        <v>3</v>
      </c>
      <c r="I1447" t="s">
        <v>24</v>
      </c>
      <c r="J1447">
        <v>0.125</v>
      </c>
      <c r="K1447">
        <v>71.717438423645305</v>
      </c>
      <c r="L1447">
        <v>5.48</v>
      </c>
      <c r="M1447">
        <v>70.2</v>
      </c>
      <c r="N1447">
        <v>0</v>
      </c>
      <c r="O1447">
        <v>28</v>
      </c>
      <c r="P1447">
        <v>0.81837160751565696</v>
      </c>
      <c r="Q1447" t="s">
        <v>104</v>
      </c>
    </row>
    <row r="1448" spans="1:17" ht="16" x14ac:dyDescent="0.2">
      <c r="A1448">
        <v>98</v>
      </c>
      <c r="B1448" t="s">
        <v>103</v>
      </c>
      <c r="C1448" t="s">
        <v>102</v>
      </c>
      <c r="F1448">
        <v>51</v>
      </c>
      <c r="H1448" s="7">
        <v>3</v>
      </c>
      <c r="I1448" t="s">
        <v>24</v>
      </c>
      <c r="J1448">
        <f>1/4</f>
        <v>0.25</v>
      </c>
      <c r="K1448">
        <v>65.821773399014745</v>
      </c>
      <c r="L1448">
        <v>8.3367020830000005</v>
      </c>
      <c r="M1448">
        <v>63.632469135802452</v>
      </c>
      <c r="N1448">
        <v>0</v>
      </c>
      <c r="O1448">
        <v>0</v>
      </c>
      <c r="P1448">
        <v>0</v>
      </c>
      <c r="Q1448" t="s">
        <v>104</v>
      </c>
    </row>
    <row r="1449" spans="1:17" ht="16" x14ac:dyDescent="0.2">
      <c r="A1449">
        <v>98</v>
      </c>
      <c r="B1449" t="s">
        <v>103</v>
      </c>
      <c r="C1449" t="s">
        <v>102</v>
      </c>
      <c r="F1449">
        <v>51</v>
      </c>
      <c r="H1449" s="7">
        <v>3</v>
      </c>
      <c r="I1449" t="s">
        <v>24</v>
      </c>
      <c r="J1449">
        <v>0.25</v>
      </c>
      <c r="K1449">
        <v>65.821773399014745</v>
      </c>
      <c r="L1449">
        <v>8.3367020830000005</v>
      </c>
      <c r="M1449">
        <v>63.632469135802452</v>
      </c>
      <c r="N1449">
        <v>0</v>
      </c>
      <c r="O1449">
        <v>2.1791483113068999</v>
      </c>
      <c r="P1449">
        <v>0.36951983298538599</v>
      </c>
      <c r="Q1449" t="s">
        <v>104</v>
      </c>
    </row>
    <row r="1450" spans="1:17" ht="16" x14ac:dyDescent="0.2">
      <c r="A1450">
        <v>98</v>
      </c>
      <c r="B1450" t="s">
        <v>103</v>
      </c>
      <c r="C1450" t="s">
        <v>102</v>
      </c>
      <c r="F1450">
        <v>51</v>
      </c>
      <c r="H1450" s="7">
        <v>3</v>
      </c>
      <c r="I1450" t="s">
        <v>24</v>
      </c>
      <c r="J1450">
        <v>0.25</v>
      </c>
      <c r="K1450">
        <v>65.821773399014745</v>
      </c>
      <c r="L1450">
        <v>8.3367020830000005</v>
      </c>
      <c r="M1450">
        <v>63.632469135802452</v>
      </c>
      <c r="N1450">
        <v>0</v>
      </c>
      <c r="O1450">
        <v>4.2349486049926499</v>
      </c>
      <c r="P1450">
        <v>0.49686847599164902</v>
      </c>
      <c r="Q1450" t="s">
        <v>104</v>
      </c>
    </row>
    <row r="1451" spans="1:17" ht="16" x14ac:dyDescent="0.2">
      <c r="A1451">
        <v>98</v>
      </c>
      <c r="B1451" t="s">
        <v>103</v>
      </c>
      <c r="C1451" t="s">
        <v>102</v>
      </c>
      <c r="F1451">
        <v>51</v>
      </c>
      <c r="H1451" s="7">
        <v>3</v>
      </c>
      <c r="I1451" t="s">
        <v>24</v>
      </c>
      <c r="J1451">
        <v>0.25</v>
      </c>
      <c r="K1451">
        <v>65.821773399014745</v>
      </c>
      <c r="L1451">
        <v>8.3367020830000005</v>
      </c>
      <c r="M1451">
        <v>63.632469135802452</v>
      </c>
      <c r="N1451">
        <v>0</v>
      </c>
      <c r="O1451">
        <v>6.4140969162995596</v>
      </c>
      <c r="P1451">
        <v>0.63465553235908101</v>
      </c>
      <c r="Q1451" t="s">
        <v>104</v>
      </c>
    </row>
    <row r="1452" spans="1:17" ht="16" x14ac:dyDescent="0.2">
      <c r="A1452">
        <v>98</v>
      </c>
      <c r="B1452" t="s">
        <v>103</v>
      </c>
      <c r="C1452" t="s">
        <v>102</v>
      </c>
      <c r="F1452">
        <v>51</v>
      </c>
      <c r="H1452" s="7">
        <v>3</v>
      </c>
      <c r="I1452" t="s">
        <v>24</v>
      </c>
      <c r="J1452">
        <v>0.25</v>
      </c>
      <c r="K1452">
        <v>65.821773399014745</v>
      </c>
      <c r="L1452">
        <v>8.3367020830000005</v>
      </c>
      <c r="M1452">
        <v>63.632469135802452</v>
      </c>
      <c r="N1452">
        <v>0</v>
      </c>
      <c r="O1452">
        <v>14.966226138032299</v>
      </c>
      <c r="P1452">
        <v>0.73068893528183698</v>
      </c>
      <c r="Q1452" t="s">
        <v>104</v>
      </c>
    </row>
    <row r="1453" spans="1:17" ht="16" x14ac:dyDescent="0.2">
      <c r="A1453">
        <v>98</v>
      </c>
      <c r="B1453" t="s">
        <v>103</v>
      </c>
      <c r="C1453" t="s">
        <v>102</v>
      </c>
      <c r="F1453">
        <v>51</v>
      </c>
      <c r="H1453" s="7">
        <v>3</v>
      </c>
      <c r="I1453" t="s">
        <v>24</v>
      </c>
      <c r="J1453">
        <v>0.25</v>
      </c>
      <c r="K1453">
        <v>65.821773399014745</v>
      </c>
      <c r="L1453">
        <v>8.3367020830000005</v>
      </c>
      <c r="M1453">
        <v>63.632469135802452</v>
      </c>
      <c r="N1453">
        <v>0</v>
      </c>
      <c r="O1453">
        <v>21.503671071953001</v>
      </c>
      <c r="P1453">
        <v>0.78705636743215002</v>
      </c>
      <c r="Q1453" t="s">
        <v>104</v>
      </c>
    </row>
    <row r="1454" spans="1:17" ht="16" x14ac:dyDescent="0.2">
      <c r="A1454">
        <v>98</v>
      </c>
      <c r="B1454" t="s">
        <v>103</v>
      </c>
      <c r="C1454" t="s">
        <v>102</v>
      </c>
      <c r="F1454">
        <v>51</v>
      </c>
      <c r="H1454" s="7">
        <v>3</v>
      </c>
      <c r="I1454" t="s">
        <v>24</v>
      </c>
      <c r="J1454">
        <v>0.25</v>
      </c>
      <c r="K1454">
        <v>65.821773399014745</v>
      </c>
      <c r="L1454">
        <v>8.3367020830000005</v>
      </c>
      <c r="M1454">
        <v>63.632469135802452</v>
      </c>
      <c r="N1454">
        <v>0</v>
      </c>
      <c r="O1454">
        <v>28</v>
      </c>
      <c r="P1454">
        <v>0.87265135699373697</v>
      </c>
      <c r="Q1454" t="s">
        <v>104</v>
      </c>
    </row>
    <row r="1455" spans="1:17" ht="16" x14ac:dyDescent="0.2">
      <c r="A1455">
        <v>99</v>
      </c>
      <c r="B1455" t="s">
        <v>103</v>
      </c>
      <c r="C1455" t="s">
        <v>102</v>
      </c>
      <c r="F1455">
        <v>51</v>
      </c>
      <c r="H1455" s="7">
        <v>3</v>
      </c>
      <c r="I1455" t="s">
        <v>24</v>
      </c>
      <c r="J1455">
        <v>0.5</v>
      </c>
      <c r="K1455">
        <v>80.342783251231509</v>
      </c>
      <c r="L1455">
        <v>16.98</v>
      </c>
      <c r="M1455">
        <v>60.37</v>
      </c>
      <c r="N1455">
        <v>0</v>
      </c>
      <c r="O1455">
        <v>0</v>
      </c>
      <c r="P1455">
        <v>0</v>
      </c>
      <c r="Q1455" t="s">
        <v>104</v>
      </c>
    </row>
    <row r="1456" spans="1:17" ht="16" x14ac:dyDescent="0.2">
      <c r="A1456">
        <v>99</v>
      </c>
      <c r="B1456" t="s">
        <v>103</v>
      </c>
      <c r="C1456" t="s">
        <v>102</v>
      </c>
      <c r="F1456">
        <v>51</v>
      </c>
      <c r="H1456" s="7">
        <v>3</v>
      </c>
      <c r="I1456" t="s">
        <v>24</v>
      </c>
      <c r="J1456">
        <v>0.5</v>
      </c>
      <c r="K1456">
        <v>80.342783251231509</v>
      </c>
      <c r="L1456">
        <v>16.98</v>
      </c>
      <c r="M1456">
        <v>60.37</v>
      </c>
      <c r="N1456">
        <v>0</v>
      </c>
      <c r="O1456">
        <v>2.13803230543318</v>
      </c>
      <c r="P1456">
        <v>0.34864300626304801</v>
      </c>
      <c r="Q1456" t="s">
        <v>104</v>
      </c>
    </row>
    <row r="1457" spans="1:17" ht="16" x14ac:dyDescent="0.2">
      <c r="A1457">
        <v>99</v>
      </c>
      <c r="B1457" t="s">
        <v>103</v>
      </c>
      <c r="C1457" t="s">
        <v>102</v>
      </c>
      <c r="F1457">
        <v>51</v>
      </c>
      <c r="H1457" s="7">
        <v>3</v>
      </c>
      <c r="I1457" t="s">
        <v>24</v>
      </c>
      <c r="J1457">
        <v>0.5</v>
      </c>
      <c r="K1457">
        <v>80.342783251231509</v>
      </c>
      <c r="L1457">
        <v>16.98</v>
      </c>
      <c r="M1457">
        <v>60.37</v>
      </c>
      <c r="N1457">
        <v>0</v>
      </c>
      <c r="O1457">
        <v>4.2760646108663698</v>
      </c>
      <c r="P1457">
        <v>0.49269311064718102</v>
      </c>
      <c r="Q1457" t="s">
        <v>104</v>
      </c>
    </row>
    <row r="1458" spans="1:17" ht="16" x14ac:dyDescent="0.2">
      <c r="A1458">
        <v>99</v>
      </c>
      <c r="B1458" t="s">
        <v>103</v>
      </c>
      <c r="C1458" t="s">
        <v>102</v>
      </c>
      <c r="F1458">
        <v>51</v>
      </c>
      <c r="H1458" s="7">
        <v>3</v>
      </c>
      <c r="I1458" t="s">
        <v>24</v>
      </c>
      <c r="J1458">
        <v>0.5</v>
      </c>
      <c r="K1458">
        <v>80.342783251231509</v>
      </c>
      <c r="L1458">
        <v>16.98</v>
      </c>
      <c r="M1458">
        <v>60.37</v>
      </c>
      <c r="N1458">
        <v>0</v>
      </c>
      <c r="O1458">
        <v>6.4140969162995596</v>
      </c>
      <c r="P1458">
        <v>0.57411273486430003</v>
      </c>
      <c r="Q1458" t="s">
        <v>104</v>
      </c>
    </row>
    <row r="1459" spans="1:17" ht="16" x14ac:dyDescent="0.2">
      <c r="A1459">
        <v>99</v>
      </c>
      <c r="B1459" t="s">
        <v>103</v>
      </c>
      <c r="C1459" t="s">
        <v>102</v>
      </c>
      <c r="F1459">
        <v>51</v>
      </c>
      <c r="H1459" s="7">
        <v>3</v>
      </c>
      <c r="I1459" t="s">
        <v>24</v>
      </c>
      <c r="J1459">
        <v>0.5</v>
      </c>
      <c r="K1459">
        <v>80.342783251231509</v>
      </c>
      <c r="L1459">
        <v>16.98</v>
      </c>
      <c r="M1459">
        <v>60.37</v>
      </c>
      <c r="N1459">
        <v>0</v>
      </c>
      <c r="O1459">
        <v>8.6343612334801705</v>
      </c>
      <c r="P1459">
        <v>0.58872651356993699</v>
      </c>
      <c r="Q1459" t="s">
        <v>104</v>
      </c>
    </row>
    <row r="1460" spans="1:17" ht="16" x14ac:dyDescent="0.2">
      <c r="A1460">
        <v>99</v>
      </c>
      <c r="B1460" t="s">
        <v>103</v>
      </c>
      <c r="C1460" t="s">
        <v>102</v>
      </c>
      <c r="F1460">
        <v>51</v>
      </c>
      <c r="H1460" s="7">
        <v>3</v>
      </c>
      <c r="I1460" t="s">
        <v>24</v>
      </c>
      <c r="J1460">
        <v>0.5</v>
      </c>
      <c r="K1460">
        <v>80.342783251231509</v>
      </c>
      <c r="L1460">
        <v>16.98</v>
      </c>
      <c r="M1460">
        <v>60.37</v>
      </c>
      <c r="N1460">
        <v>0</v>
      </c>
      <c r="O1460">
        <v>15.0895741556534</v>
      </c>
      <c r="P1460">
        <v>0.705636743215031</v>
      </c>
      <c r="Q1460" t="s">
        <v>104</v>
      </c>
    </row>
    <row r="1461" spans="1:17" ht="16" x14ac:dyDescent="0.2">
      <c r="A1461">
        <v>99</v>
      </c>
      <c r="B1461" t="s">
        <v>103</v>
      </c>
      <c r="C1461" t="s">
        <v>102</v>
      </c>
      <c r="F1461">
        <v>51</v>
      </c>
      <c r="H1461" s="7">
        <v>3</v>
      </c>
      <c r="I1461" t="s">
        <v>24</v>
      </c>
      <c r="J1461">
        <v>0.5</v>
      </c>
      <c r="K1461">
        <v>80.342783251231509</v>
      </c>
      <c r="L1461">
        <v>16.98</v>
      </c>
      <c r="M1461">
        <v>60.37</v>
      </c>
      <c r="N1461">
        <v>0</v>
      </c>
      <c r="O1461">
        <v>21.503671071953001</v>
      </c>
      <c r="P1461">
        <v>0.78496868475991599</v>
      </c>
      <c r="Q1461" t="s">
        <v>104</v>
      </c>
    </row>
    <row r="1462" spans="1:17" ht="16" x14ac:dyDescent="0.2">
      <c r="A1462">
        <v>99</v>
      </c>
      <c r="B1462" t="s">
        <v>103</v>
      </c>
      <c r="C1462" t="s">
        <v>102</v>
      </c>
      <c r="F1462">
        <v>51</v>
      </c>
      <c r="H1462" s="7">
        <v>3</v>
      </c>
      <c r="I1462" t="s">
        <v>24</v>
      </c>
      <c r="J1462">
        <v>0.5</v>
      </c>
      <c r="K1462">
        <v>80.342783251231509</v>
      </c>
      <c r="L1462">
        <v>16.98</v>
      </c>
      <c r="M1462">
        <v>60.37</v>
      </c>
      <c r="N1462">
        <v>0</v>
      </c>
      <c r="O1462">
        <v>28</v>
      </c>
      <c r="P1462">
        <v>0.84551148225469697</v>
      </c>
      <c r="Q1462" t="s">
        <v>104</v>
      </c>
    </row>
    <row r="1463" spans="1:17" ht="16" x14ac:dyDescent="0.2">
      <c r="A1463">
        <v>100</v>
      </c>
      <c r="B1463" t="s">
        <v>106</v>
      </c>
      <c r="C1463" t="s">
        <v>105</v>
      </c>
      <c r="D1463">
        <f>(54+69)/2</f>
        <v>61.5</v>
      </c>
      <c r="H1463" s="7">
        <v>1</v>
      </c>
      <c r="I1463" t="s">
        <v>24</v>
      </c>
      <c r="J1463">
        <f>10/90</f>
        <v>0.1111111111111111</v>
      </c>
      <c r="K1463">
        <v>133.6</v>
      </c>
      <c r="L1463">
        <v>9.44</v>
      </c>
      <c r="M1463">
        <v>94.45</v>
      </c>
      <c r="N1463">
        <v>0</v>
      </c>
      <c r="O1463">
        <v>0</v>
      </c>
      <c r="P1463">
        <v>0</v>
      </c>
      <c r="Q1463" t="s">
        <v>107</v>
      </c>
    </row>
    <row r="1464" spans="1:17" ht="16" x14ac:dyDescent="0.2">
      <c r="A1464">
        <v>100</v>
      </c>
      <c r="B1464" t="s">
        <v>106</v>
      </c>
      <c r="C1464" t="s">
        <v>105</v>
      </c>
      <c r="D1464">
        <v>61.5</v>
      </c>
      <c r="H1464" s="7">
        <v>1</v>
      </c>
      <c r="I1464" t="s">
        <v>24</v>
      </c>
      <c r="J1464">
        <v>0.1111111111111111</v>
      </c>
      <c r="K1464">
        <v>133.6</v>
      </c>
      <c r="L1464">
        <v>9.44</v>
      </c>
      <c r="M1464">
        <v>94.45</v>
      </c>
      <c r="N1464">
        <v>0</v>
      </c>
      <c r="O1464">
        <v>1.06502785374911</v>
      </c>
      <c r="P1464">
        <v>1.11057271730965E-2</v>
      </c>
      <c r="Q1464" t="s">
        <v>107</v>
      </c>
    </row>
    <row r="1465" spans="1:17" ht="16" x14ac:dyDescent="0.2">
      <c r="A1465">
        <v>100</v>
      </c>
      <c r="B1465" t="s">
        <v>106</v>
      </c>
      <c r="C1465" t="s">
        <v>105</v>
      </c>
      <c r="D1465">
        <v>61.5</v>
      </c>
      <c r="H1465" s="7">
        <v>1</v>
      </c>
      <c r="I1465" t="s">
        <v>24</v>
      </c>
      <c r="J1465">
        <v>0.1111111111111111</v>
      </c>
      <c r="K1465">
        <v>133.6</v>
      </c>
      <c r="L1465">
        <v>9.44</v>
      </c>
      <c r="M1465">
        <v>94.45</v>
      </c>
      <c r="N1465">
        <v>0</v>
      </c>
      <c r="O1465">
        <v>3.19804292046478</v>
      </c>
      <c r="P1465">
        <v>6.7011600037723704E-2</v>
      </c>
      <c r="Q1465" t="s">
        <v>107</v>
      </c>
    </row>
    <row r="1466" spans="1:17" ht="16" x14ac:dyDescent="0.2">
      <c r="A1466">
        <v>100</v>
      </c>
      <c r="B1466" t="s">
        <v>106</v>
      </c>
      <c r="C1466" t="s">
        <v>105</v>
      </c>
      <c r="D1466">
        <v>61.5</v>
      </c>
      <c r="H1466" s="7">
        <v>1</v>
      </c>
      <c r="I1466" t="s">
        <v>24</v>
      </c>
      <c r="J1466">
        <v>0.1111111111111111</v>
      </c>
      <c r="K1466">
        <v>133.6</v>
      </c>
      <c r="L1466">
        <v>9.44</v>
      </c>
      <c r="M1466">
        <v>94.45</v>
      </c>
      <c r="N1466">
        <v>0</v>
      </c>
      <c r="O1466">
        <v>5.1277727732447902</v>
      </c>
      <c r="P1466">
        <v>0.11620200390895501</v>
      </c>
      <c r="Q1466" t="s">
        <v>107</v>
      </c>
    </row>
    <row r="1467" spans="1:17" ht="16" x14ac:dyDescent="0.2">
      <c r="A1467">
        <v>100</v>
      </c>
      <c r="B1467" t="s">
        <v>106</v>
      </c>
      <c r="C1467" t="s">
        <v>105</v>
      </c>
      <c r="D1467">
        <v>61.5</v>
      </c>
      <c r="H1467" s="7">
        <v>1</v>
      </c>
      <c r="I1467" t="s">
        <v>24</v>
      </c>
      <c r="J1467">
        <v>0.1111111111111111</v>
      </c>
      <c r="K1467">
        <v>133.6</v>
      </c>
      <c r="L1467">
        <v>9.44</v>
      </c>
      <c r="M1467">
        <v>94.45</v>
      </c>
      <c r="N1467">
        <v>0</v>
      </c>
      <c r="O1467">
        <v>10.0511221174703</v>
      </c>
      <c r="P1467">
        <v>0.216693387620772</v>
      </c>
      <c r="Q1467" t="s">
        <v>107</v>
      </c>
    </row>
    <row r="1468" spans="1:17" ht="16" x14ac:dyDescent="0.2">
      <c r="A1468">
        <v>100</v>
      </c>
      <c r="B1468" t="s">
        <v>106</v>
      </c>
      <c r="C1468" t="s">
        <v>105</v>
      </c>
      <c r="D1468">
        <v>61.5</v>
      </c>
      <c r="H1468" s="7">
        <v>1</v>
      </c>
      <c r="I1468" t="s">
        <v>24</v>
      </c>
      <c r="J1468">
        <v>0.1111111111111111</v>
      </c>
      <c r="K1468">
        <v>133.6</v>
      </c>
      <c r="L1468">
        <v>9.44</v>
      </c>
      <c r="M1468">
        <v>94.45</v>
      </c>
      <c r="N1468">
        <v>0</v>
      </c>
      <c r="O1468">
        <v>15.139171184296501</v>
      </c>
      <c r="P1468">
        <v>0.443006318719735</v>
      </c>
      <c r="Q1468" t="s">
        <v>107</v>
      </c>
    </row>
    <row r="1469" spans="1:17" ht="16" x14ac:dyDescent="0.2">
      <c r="A1469">
        <v>100</v>
      </c>
      <c r="B1469" t="s">
        <v>106</v>
      </c>
      <c r="C1469" t="s">
        <v>105</v>
      </c>
      <c r="D1469">
        <v>61.5</v>
      </c>
      <c r="H1469" s="7">
        <v>1</v>
      </c>
      <c r="I1469" t="s">
        <v>24</v>
      </c>
      <c r="J1469">
        <v>0.1111111111111111</v>
      </c>
      <c r="K1469">
        <v>133.6</v>
      </c>
      <c r="L1469">
        <v>9.44</v>
      </c>
      <c r="M1469">
        <v>94.45</v>
      </c>
      <c r="N1469">
        <v>0</v>
      </c>
      <c r="O1469">
        <v>20.314635169545198</v>
      </c>
      <c r="P1469">
        <v>0.53222937310365204</v>
      </c>
      <c r="Q1469" t="s">
        <v>107</v>
      </c>
    </row>
    <row r="1470" spans="1:17" ht="16" x14ac:dyDescent="0.2">
      <c r="A1470">
        <v>100</v>
      </c>
      <c r="B1470" t="s">
        <v>106</v>
      </c>
      <c r="C1470" t="s">
        <v>105</v>
      </c>
      <c r="D1470">
        <v>61.5</v>
      </c>
      <c r="H1470" s="7">
        <v>1</v>
      </c>
      <c r="I1470" t="s">
        <v>24</v>
      </c>
      <c r="J1470">
        <v>0.1111111111111111</v>
      </c>
      <c r="K1470">
        <v>133.6</v>
      </c>
      <c r="L1470">
        <v>9.44</v>
      </c>
      <c r="M1470">
        <v>94.45</v>
      </c>
      <c r="N1470">
        <v>0</v>
      </c>
      <c r="O1470">
        <v>25.133724012110601</v>
      </c>
      <c r="P1470">
        <v>0.60352066185581099</v>
      </c>
      <c r="Q1470" t="s">
        <v>107</v>
      </c>
    </row>
    <row r="1471" spans="1:17" ht="16" x14ac:dyDescent="0.2">
      <c r="A1471">
        <v>100</v>
      </c>
      <c r="B1471" t="s">
        <v>106</v>
      </c>
      <c r="C1471" t="s">
        <v>105</v>
      </c>
      <c r="D1471">
        <v>61.5</v>
      </c>
      <c r="H1471" s="7">
        <v>1</v>
      </c>
      <c r="I1471" t="s">
        <v>24</v>
      </c>
      <c r="J1471">
        <v>0.1111111111111111</v>
      </c>
      <c r="K1471">
        <v>133.6</v>
      </c>
      <c r="L1471">
        <v>9.44</v>
      </c>
      <c r="M1471">
        <v>94.45</v>
      </c>
      <c r="N1471">
        <v>0</v>
      </c>
      <c r="O1471">
        <v>30.2530739937365</v>
      </c>
      <c r="P1471">
        <v>0.63881833762061002</v>
      </c>
      <c r="Q1471" t="s">
        <v>107</v>
      </c>
    </row>
    <row r="1472" spans="1:17" ht="16" x14ac:dyDescent="0.2">
      <c r="A1472">
        <v>101</v>
      </c>
      <c r="B1472" t="s">
        <v>106</v>
      </c>
      <c r="C1472" t="s">
        <v>105</v>
      </c>
      <c r="D1472">
        <f>(54+69)/2</f>
        <v>61.5</v>
      </c>
      <c r="H1472" s="7">
        <v>1</v>
      </c>
      <c r="I1472" t="s">
        <v>24</v>
      </c>
      <c r="J1472">
        <f>15/85</f>
        <v>0.17647058823529413</v>
      </c>
      <c r="K1472">
        <v>153.72</v>
      </c>
      <c r="L1472">
        <v>13.44</v>
      </c>
      <c r="M1472">
        <v>89.63</v>
      </c>
      <c r="N1472">
        <v>0</v>
      </c>
      <c r="O1472">
        <v>0</v>
      </c>
      <c r="P1472">
        <v>0</v>
      </c>
      <c r="Q1472" t="s">
        <v>107</v>
      </c>
    </row>
    <row r="1473" spans="1:17" ht="16" x14ac:dyDescent="0.2">
      <c r="A1473">
        <v>101</v>
      </c>
      <c r="B1473" t="s">
        <v>106</v>
      </c>
      <c r="C1473" t="s">
        <v>105</v>
      </c>
      <c r="D1473">
        <v>61.5</v>
      </c>
      <c r="H1473" s="7">
        <v>1</v>
      </c>
      <c r="I1473" t="s">
        <v>24</v>
      </c>
      <c r="J1473">
        <v>0.17647058823529413</v>
      </c>
      <c r="K1473">
        <v>153.72</v>
      </c>
      <c r="L1473">
        <v>13.44</v>
      </c>
      <c r="M1473">
        <v>89.63</v>
      </c>
      <c r="N1473">
        <v>0</v>
      </c>
      <c r="O1473">
        <v>1.1211418573718901</v>
      </c>
      <c r="P1473">
        <v>6.5031105792213897E-2</v>
      </c>
      <c r="Q1473" t="s">
        <v>107</v>
      </c>
    </row>
    <row r="1474" spans="1:17" ht="16" x14ac:dyDescent="0.2">
      <c r="A1474">
        <v>101</v>
      </c>
      <c r="B1474" t="s">
        <v>106</v>
      </c>
      <c r="C1474" t="s">
        <v>105</v>
      </c>
      <c r="D1474">
        <v>61.5</v>
      </c>
      <c r="H1474" s="7">
        <v>1</v>
      </c>
      <c r="I1474" t="s">
        <v>24</v>
      </c>
      <c r="J1474">
        <v>0.17647058823529413</v>
      </c>
      <c r="K1474">
        <v>153.72</v>
      </c>
      <c r="L1474">
        <v>13.44</v>
      </c>
      <c r="M1474">
        <v>89.63</v>
      </c>
      <c r="N1474">
        <v>0</v>
      </c>
      <c r="O1474">
        <v>3.15627042689569</v>
      </c>
      <c r="P1474">
        <v>0.154657413520043</v>
      </c>
      <c r="Q1474" t="s">
        <v>107</v>
      </c>
    </row>
    <row r="1475" spans="1:17" ht="16" x14ac:dyDescent="0.2">
      <c r="A1475">
        <v>101</v>
      </c>
      <c r="B1475" t="s">
        <v>106</v>
      </c>
      <c r="C1475" t="s">
        <v>105</v>
      </c>
      <c r="D1475">
        <v>61.5</v>
      </c>
      <c r="H1475" s="7">
        <v>1</v>
      </c>
      <c r="I1475" t="s">
        <v>24</v>
      </c>
      <c r="J1475">
        <v>0.17647058823529413</v>
      </c>
      <c r="K1475">
        <v>153.72</v>
      </c>
      <c r="L1475">
        <v>13.44</v>
      </c>
      <c r="M1475">
        <v>89.63</v>
      </c>
      <c r="N1475">
        <v>0</v>
      </c>
      <c r="O1475">
        <v>5.13642320788035</v>
      </c>
      <c r="P1475">
        <v>0.20159415152569601</v>
      </c>
      <c r="Q1475" t="s">
        <v>107</v>
      </c>
    </row>
    <row r="1476" spans="1:17" ht="16" x14ac:dyDescent="0.2">
      <c r="A1476">
        <v>101</v>
      </c>
      <c r="B1476" t="s">
        <v>106</v>
      </c>
      <c r="C1476" t="s">
        <v>105</v>
      </c>
      <c r="D1476">
        <v>61.5</v>
      </c>
      <c r="H1476" s="7">
        <v>1</v>
      </c>
      <c r="I1476" t="s">
        <v>24</v>
      </c>
      <c r="J1476">
        <v>0.17647058823529413</v>
      </c>
      <c r="K1476">
        <v>153.72</v>
      </c>
      <c r="L1476">
        <v>13.44</v>
      </c>
      <c r="M1476">
        <v>89.63</v>
      </c>
      <c r="N1476">
        <v>0</v>
      </c>
      <c r="O1476">
        <v>10.2235617026396</v>
      </c>
      <c r="P1476">
        <v>0.418918435507107</v>
      </c>
      <c r="Q1476" t="s">
        <v>107</v>
      </c>
    </row>
    <row r="1477" spans="1:17" ht="16" x14ac:dyDescent="0.2">
      <c r="A1477">
        <v>101</v>
      </c>
      <c r="B1477" t="s">
        <v>106</v>
      </c>
      <c r="C1477" t="s">
        <v>105</v>
      </c>
      <c r="D1477">
        <v>61.5</v>
      </c>
      <c r="H1477" s="7">
        <v>1</v>
      </c>
      <c r="I1477" t="s">
        <v>24</v>
      </c>
      <c r="J1477">
        <v>0.17647058823529413</v>
      </c>
      <c r="K1477">
        <v>153.72</v>
      </c>
      <c r="L1477">
        <v>13.44</v>
      </c>
      <c r="M1477">
        <v>89.63</v>
      </c>
      <c r="N1477">
        <v>0</v>
      </c>
      <c r="O1477">
        <v>15.096715761677199</v>
      </c>
      <c r="P1477">
        <v>0.52391064686389199</v>
      </c>
      <c r="Q1477" t="s">
        <v>107</v>
      </c>
    </row>
    <row r="1478" spans="1:17" ht="16" x14ac:dyDescent="0.2">
      <c r="A1478">
        <v>101</v>
      </c>
      <c r="B1478" t="s">
        <v>106</v>
      </c>
      <c r="C1478" t="s">
        <v>105</v>
      </c>
      <c r="D1478">
        <v>61.5</v>
      </c>
      <c r="H1478" s="7">
        <v>1</v>
      </c>
      <c r="I1478" t="s">
        <v>24</v>
      </c>
      <c r="J1478">
        <v>0.17647058823529413</v>
      </c>
      <c r="K1478">
        <v>153.72</v>
      </c>
      <c r="L1478">
        <v>13.44</v>
      </c>
      <c r="M1478">
        <v>89.63</v>
      </c>
      <c r="N1478">
        <v>0</v>
      </c>
      <c r="O1478">
        <v>20.220390960621</v>
      </c>
      <c r="P1478">
        <v>0.60190439643706095</v>
      </c>
      <c r="Q1478" t="s">
        <v>107</v>
      </c>
    </row>
    <row r="1479" spans="1:17" ht="16" x14ac:dyDescent="0.2">
      <c r="A1479">
        <v>101</v>
      </c>
      <c r="B1479" t="s">
        <v>106</v>
      </c>
      <c r="C1479" t="s">
        <v>105</v>
      </c>
      <c r="D1479">
        <v>61.5</v>
      </c>
      <c r="H1479" s="7">
        <v>1</v>
      </c>
      <c r="I1479" t="s">
        <v>24</v>
      </c>
      <c r="J1479">
        <v>0.17647058823529413</v>
      </c>
      <c r="K1479">
        <v>153.72</v>
      </c>
      <c r="L1479">
        <v>13.44</v>
      </c>
      <c r="M1479">
        <v>89.63</v>
      </c>
      <c r="N1479">
        <v>0</v>
      </c>
      <c r="O1479">
        <v>25.1941632330511</v>
      </c>
      <c r="P1479">
        <v>0.70014211428329798</v>
      </c>
      <c r="Q1479" t="s">
        <v>107</v>
      </c>
    </row>
    <row r="1480" spans="1:17" ht="16" x14ac:dyDescent="0.2">
      <c r="A1480">
        <v>101</v>
      </c>
      <c r="B1480" t="s">
        <v>106</v>
      </c>
      <c r="C1480" t="s">
        <v>105</v>
      </c>
      <c r="D1480">
        <v>61.5</v>
      </c>
      <c r="H1480" s="7">
        <v>1</v>
      </c>
      <c r="I1480" t="s">
        <v>24</v>
      </c>
      <c r="J1480">
        <v>0.17647058823529413</v>
      </c>
      <c r="K1480">
        <v>153.72</v>
      </c>
      <c r="L1480">
        <v>13.44</v>
      </c>
      <c r="M1480">
        <v>89.63</v>
      </c>
      <c r="N1480">
        <v>0</v>
      </c>
      <c r="O1480">
        <v>30.317610788978101</v>
      </c>
      <c r="P1480">
        <v>0.77588870207708005</v>
      </c>
      <c r="Q1480" t="s">
        <v>107</v>
      </c>
    </row>
    <row r="1481" spans="1:17" ht="16" x14ac:dyDescent="0.2">
      <c r="A1481">
        <v>102</v>
      </c>
      <c r="B1481" t="s">
        <v>106</v>
      </c>
      <c r="C1481" t="s">
        <v>105</v>
      </c>
      <c r="D1481">
        <f>(54+69)/2</f>
        <v>61.5</v>
      </c>
      <c r="H1481" s="7">
        <v>1</v>
      </c>
      <c r="I1481" t="s">
        <v>24</v>
      </c>
      <c r="J1481">
        <f>10/90</f>
        <v>0.1111111111111111</v>
      </c>
      <c r="K1481">
        <v>125.03</v>
      </c>
      <c r="L1481">
        <v>9.4499999999999993</v>
      </c>
      <c r="M1481">
        <v>94.53</v>
      </c>
      <c r="N1481">
        <v>0</v>
      </c>
      <c r="O1481">
        <v>0</v>
      </c>
      <c r="P1481">
        <v>0</v>
      </c>
      <c r="Q1481" t="s">
        <v>107</v>
      </c>
    </row>
    <row r="1482" spans="1:17" ht="16" x14ac:dyDescent="0.2">
      <c r="A1482">
        <v>102</v>
      </c>
      <c r="B1482" t="s">
        <v>106</v>
      </c>
      <c r="C1482" t="s">
        <v>105</v>
      </c>
      <c r="D1482">
        <v>61.5</v>
      </c>
      <c r="H1482" s="7">
        <v>1</v>
      </c>
      <c r="I1482" t="s">
        <v>24</v>
      </c>
      <c r="J1482">
        <v>0.1111111111111111</v>
      </c>
      <c r="K1482">
        <v>125.03</v>
      </c>
      <c r="L1482">
        <v>9.4499999999999993</v>
      </c>
      <c r="M1482">
        <v>94.53</v>
      </c>
      <c r="N1482">
        <v>0</v>
      </c>
      <c r="O1482">
        <v>1.0934521121273599</v>
      </c>
      <c r="P1482">
        <v>2.5522041763341E-2</v>
      </c>
      <c r="Q1482" t="s">
        <v>107</v>
      </c>
    </row>
    <row r="1483" spans="1:17" ht="16" x14ac:dyDescent="0.2">
      <c r="A1483">
        <v>102</v>
      </c>
      <c r="B1483" t="s">
        <v>106</v>
      </c>
      <c r="C1483" t="s">
        <v>105</v>
      </c>
      <c r="D1483">
        <v>61.5</v>
      </c>
      <c r="H1483" s="7">
        <v>1</v>
      </c>
      <c r="I1483" t="s">
        <v>24</v>
      </c>
      <c r="J1483">
        <v>0.1111111111111111</v>
      </c>
      <c r="K1483">
        <v>125.03</v>
      </c>
      <c r="L1483">
        <v>9.4499999999999993</v>
      </c>
      <c r="M1483">
        <v>94.53</v>
      </c>
      <c r="N1483">
        <v>0</v>
      </c>
      <c r="O1483">
        <v>2.91691804883766</v>
      </c>
      <c r="P1483">
        <v>8.8167053364269096E-2</v>
      </c>
      <c r="Q1483" t="s">
        <v>107</v>
      </c>
    </row>
    <row r="1484" spans="1:17" ht="16" x14ac:dyDescent="0.2">
      <c r="A1484">
        <v>102</v>
      </c>
      <c r="B1484" t="s">
        <v>106</v>
      </c>
      <c r="C1484" t="s">
        <v>105</v>
      </c>
      <c r="D1484">
        <v>61.5</v>
      </c>
      <c r="H1484" s="7">
        <v>1</v>
      </c>
      <c r="I1484" t="s">
        <v>24</v>
      </c>
      <c r="J1484">
        <v>0.1111111111111111</v>
      </c>
      <c r="K1484">
        <v>125.03</v>
      </c>
      <c r="L1484">
        <v>9.4499999999999993</v>
      </c>
      <c r="M1484">
        <v>94.53</v>
      </c>
      <c r="N1484">
        <v>0</v>
      </c>
      <c r="O1484">
        <v>5.1561902069550296</v>
      </c>
      <c r="P1484">
        <v>0.14617169373549799</v>
      </c>
      <c r="Q1484" t="s">
        <v>107</v>
      </c>
    </row>
    <row r="1485" spans="1:17" ht="16" x14ac:dyDescent="0.2">
      <c r="A1485">
        <v>102</v>
      </c>
      <c r="B1485" t="s">
        <v>106</v>
      </c>
      <c r="C1485" t="s">
        <v>105</v>
      </c>
      <c r="D1485">
        <v>61.5</v>
      </c>
      <c r="H1485" s="7">
        <v>1</v>
      </c>
      <c r="I1485" t="s">
        <v>24</v>
      </c>
      <c r="J1485">
        <v>0.1111111111111111</v>
      </c>
      <c r="K1485">
        <v>125.03</v>
      </c>
      <c r="L1485">
        <v>9.4499999999999993</v>
      </c>
      <c r="M1485">
        <v>94.53</v>
      </c>
      <c r="N1485">
        <v>0</v>
      </c>
      <c r="O1485">
        <v>10.102908678459499</v>
      </c>
      <c r="P1485">
        <v>0.264501160092807</v>
      </c>
      <c r="Q1485" t="s">
        <v>107</v>
      </c>
    </row>
    <row r="1486" spans="1:17" ht="16" x14ac:dyDescent="0.2">
      <c r="A1486">
        <v>102</v>
      </c>
      <c r="B1486" t="s">
        <v>106</v>
      </c>
      <c r="C1486" t="s">
        <v>105</v>
      </c>
      <c r="D1486">
        <v>61.5</v>
      </c>
      <c r="H1486" s="7">
        <v>1</v>
      </c>
      <c r="I1486" t="s">
        <v>24</v>
      </c>
      <c r="J1486">
        <v>0.1111111111111111</v>
      </c>
      <c r="K1486">
        <v>125.03</v>
      </c>
      <c r="L1486">
        <v>9.4499999999999993</v>
      </c>
      <c r="M1486">
        <v>94.53</v>
      </c>
      <c r="N1486">
        <v>0</v>
      </c>
      <c r="O1486">
        <v>15.159430882256601</v>
      </c>
      <c r="P1486">
        <v>0.49419953596287602</v>
      </c>
      <c r="Q1486" t="s">
        <v>107</v>
      </c>
    </row>
    <row r="1487" spans="1:17" ht="16" x14ac:dyDescent="0.2">
      <c r="A1487">
        <v>102</v>
      </c>
      <c r="B1487" t="s">
        <v>106</v>
      </c>
      <c r="C1487" t="s">
        <v>105</v>
      </c>
      <c r="D1487">
        <v>61.5</v>
      </c>
      <c r="H1487" s="7">
        <v>1</v>
      </c>
      <c r="I1487" t="s">
        <v>24</v>
      </c>
      <c r="J1487">
        <v>0.1111111111111111</v>
      </c>
      <c r="K1487">
        <v>125.03</v>
      </c>
      <c r="L1487">
        <v>9.4499999999999993</v>
      </c>
      <c r="M1487">
        <v>94.53</v>
      </c>
      <c r="N1487">
        <v>0</v>
      </c>
      <c r="O1487">
        <v>20.0526954489197</v>
      </c>
      <c r="P1487">
        <v>0.58468677494199495</v>
      </c>
      <c r="Q1487" t="s">
        <v>107</v>
      </c>
    </row>
    <row r="1488" spans="1:17" ht="16" x14ac:dyDescent="0.2">
      <c r="A1488">
        <v>102</v>
      </c>
      <c r="B1488" t="s">
        <v>106</v>
      </c>
      <c r="C1488" t="s">
        <v>105</v>
      </c>
      <c r="D1488">
        <v>61.5</v>
      </c>
      <c r="H1488" s="7">
        <v>1</v>
      </c>
      <c r="I1488" t="s">
        <v>24</v>
      </c>
      <c r="J1488">
        <v>0.1111111111111111</v>
      </c>
      <c r="K1488">
        <v>125.03</v>
      </c>
      <c r="L1488">
        <v>9.4499999999999993</v>
      </c>
      <c r="M1488">
        <v>94.53</v>
      </c>
      <c r="N1488">
        <v>0</v>
      </c>
      <c r="O1488">
        <v>25.153621799402099</v>
      </c>
      <c r="P1488">
        <v>0.66821345707656599</v>
      </c>
      <c r="Q1488" t="s">
        <v>107</v>
      </c>
    </row>
    <row r="1489" spans="1:17" ht="16" x14ac:dyDescent="0.2">
      <c r="A1489">
        <v>102</v>
      </c>
      <c r="B1489" t="s">
        <v>106</v>
      </c>
      <c r="C1489" t="s">
        <v>105</v>
      </c>
      <c r="D1489">
        <v>61.5</v>
      </c>
      <c r="H1489" s="7">
        <v>1</v>
      </c>
      <c r="I1489" t="s">
        <v>24</v>
      </c>
      <c r="J1489">
        <v>0.1111111111111111</v>
      </c>
      <c r="K1489">
        <v>125.03</v>
      </c>
      <c r="L1489">
        <v>9.4499999999999993</v>
      </c>
      <c r="M1489">
        <v>94.53</v>
      </c>
      <c r="N1489">
        <v>0</v>
      </c>
      <c r="O1489">
        <v>30.147399013317699</v>
      </c>
      <c r="P1489">
        <v>0.691415313225057</v>
      </c>
      <c r="Q1489" t="s">
        <v>107</v>
      </c>
    </row>
    <row r="1490" spans="1:17" ht="16" x14ac:dyDescent="0.2">
      <c r="A1490">
        <v>103</v>
      </c>
      <c r="B1490" t="s">
        <v>106</v>
      </c>
      <c r="C1490" t="s">
        <v>105</v>
      </c>
      <c r="D1490">
        <f>(54+69)/2</f>
        <v>61.5</v>
      </c>
      <c r="H1490" s="7">
        <v>1</v>
      </c>
      <c r="I1490" t="s">
        <v>24</v>
      </c>
      <c r="J1490">
        <f>10/90</f>
        <v>0.1111111111111111</v>
      </c>
      <c r="K1490">
        <v>116.9</v>
      </c>
      <c r="L1490">
        <v>9.5500000000000007</v>
      </c>
      <c r="M1490">
        <v>95.5</v>
      </c>
      <c r="N1490">
        <v>0</v>
      </c>
      <c r="O1490">
        <v>0</v>
      </c>
      <c r="P1490">
        <v>0</v>
      </c>
      <c r="Q1490" t="s">
        <v>107</v>
      </c>
    </row>
    <row r="1491" spans="1:17" ht="16" x14ac:dyDescent="0.2">
      <c r="A1491">
        <v>103</v>
      </c>
      <c r="B1491" t="s">
        <v>106</v>
      </c>
      <c r="C1491" t="s">
        <v>105</v>
      </c>
      <c r="D1491">
        <v>61.5</v>
      </c>
      <c r="H1491" s="7">
        <v>1</v>
      </c>
      <c r="I1491" t="s">
        <v>24</v>
      </c>
      <c r="J1491">
        <v>0.1111111111111111</v>
      </c>
      <c r="K1491">
        <v>116.9</v>
      </c>
      <c r="L1491">
        <v>9.5500000000000007</v>
      </c>
      <c r="M1491">
        <v>95.5</v>
      </c>
      <c r="N1491">
        <v>0</v>
      </c>
      <c r="O1491">
        <v>1.1975846626422499</v>
      </c>
      <c r="P1491">
        <v>2.7842227378190199E-2</v>
      </c>
      <c r="Q1491" t="s">
        <v>107</v>
      </c>
    </row>
    <row r="1492" spans="1:17" ht="16" x14ac:dyDescent="0.2">
      <c r="A1492">
        <v>103</v>
      </c>
      <c r="B1492" t="s">
        <v>106</v>
      </c>
      <c r="C1492" t="s">
        <v>105</v>
      </c>
      <c r="D1492">
        <v>61.5</v>
      </c>
      <c r="H1492" s="7">
        <v>1</v>
      </c>
      <c r="I1492" t="s">
        <v>24</v>
      </c>
      <c r="J1492">
        <v>0.1111111111111111</v>
      </c>
      <c r="K1492">
        <v>116.9</v>
      </c>
      <c r="L1492">
        <v>9.5500000000000007</v>
      </c>
      <c r="M1492">
        <v>95.5</v>
      </c>
      <c r="N1492">
        <v>0</v>
      </c>
      <c r="O1492">
        <v>3.1238558520045601</v>
      </c>
      <c r="P1492">
        <v>6.7285382830626295E-2</v>
      </c>
      <c r="Q1492" t="s">
        <v>107</v>
      </c>
    </row>
    <row r="1493" spans="1:17" ht="16" x14ac:dyDescent="0.2">
      <c r="A1493">
        <v>103</v>
      </c>
      <c r="B1493" t="s">
        <v>106</v>
      </c>
      <c r="C1493" t="s">
        <v>105</v>
      </c>
      <c r="D1493">
        <v>61.5</v>
      </c>
      <c r="H1493" s="7">
        <v>1</v>
      </c>
      <c r="I1493" t="s">
        <v>24</v>
      </c>
      <c r="J1493">
        <v>0.1111111111111111</v>
      </c>
      <c r="K1493">
        <v>116.9</v>
      </c>
      <c r="L1493">
        <v>9.5500000000000007</v>
      </c>
      <c r="M1493">
        <v>95.5</v>
      </c>
      <c r="N1493">
        <v>0</v>
      </c>
      <c r="O1493">
        <v>5.2078341601652003</v>
      </c>
      <c r="P1493">
        <v>0.13921113689095099</v>
      </c>
      <c r="Q1493" t="s">
        <v>107</v>
      </c>
    </row>
    <row r="1494" spans="1:17" ht="16" x14ac:dyDescent="0.2">
      <c r="A1494">
        <v>103</v>
      </c>
      <c r="B1494" t="s">
        <v>106</v>
      </c>
      <c r="C1494" t="s">
        <v>105</v>
      </c>
      <c r="D1494">
        <v>61.5</v>
      </c>
      <c r="H1494" s="7">
        <v>1</v>
      </c>
      <c r="I1494" t="s">
        <v>24</v>
      </c>
      <c r="J1494">
        <v>0.1111111111111111</v>
      </c>
      <c r="K1494">
        <v>116.9</v>
      </c>
      <c r="L1494">
        <v>9.5500000000000007</v>
      </c>
      <c r="M1494">
        <v>95.5</v>
      </c>
      <c r="N1494">
        <v>0</v>
      </c>
      <c r="O1494">
        <v>10.362576405815201</v>
      </c>
      <c r="P1494">
        <v>0.257540603248259</v>
      </c>
      <c r="Q1494" t="s">
        <v>107</v>
      </c>
    </row>
    <row r="1495" spans="1:17" ht="16" x14ac:dyDescent="0.2">
      <c r="A1495">
        <v>103</v>
      </c>
      <c r="B1495" t="s">
        <v>106</v>
      </c>
      <c r="C1495" t="s">
        <v>105</v>
      </c>
      <c r="D1495">
        <v>61.5</v>
      </c>
      <c r="H1495" s="7">
        <v>1</v>
      </c>
      <c r="I1495" t="s">
        <v>24</v>
      </c>
      <c r="J1495">
        <v>0.1111111111111111</v>
      </c>
      <c r="K1495">
        <v>116.9</v>
      </c>
      <c r="L1495">
        <v>9.5500000000000007</v>
      </c>
      <c r="M1495">
        <v>95.5</v>
      </c>
      <c r="N1495">
        <v>0</v>
      </c>
      <c r="O1495">
        <v>15.2133674408662</v>
      </c>
      <c r="P1495">
        <v>0.53132250580046403</v>
      </c>
      <c r="Q1495" t="s">
        <v>107</v>
      </c>
    </row>
    <row r="1496" spans="1:17" ht="16" x14ac:dyDescent="0.2">
      <c r="A1496">
        <v>103</v>
      </c>
      <c r="B1496" t="s">
        <v>106</v>
      </c>
      <c r="C1496" t="s">
        <v>105</v>
      </c>
      <c r="D1496">
        <v>61.5</v>
      </c>
      <c r="H1496" s="7">
        <v>1</v>
      </c>
      <c r="I1496" t="s">
        <v>24</v>
      </c>
      <c r="J1496">
        <v>0.1111111111111111</v>
      </c>
      <c r="K1496">
        <v>116.9</v>
      </c>
      <c r="L1496">
        <v>9.5500000000000007</v>
      </c>
      <c r="M1496">
        <v>95.5</v>
      </c>
      <c r="N1496">
        <v>0</v>
      </c>
      <c r="O1496">
        <v>20.1588792779499</v>
      </c>
      <c r="P1496">
        <v>0.62645011600928002</v>
      </c>
      <c r="Q1496" t="s">
        <v>107</v>
      </c>
    </row>
    <row r="1497" spans="1:17" ht="16" x14ac:dyDescent="0.2">
      <c r="A1497">
        <v>103</v>
      </c>
      <c r="B1497" t="s">
        <v>106</v>
      </c>
      <c r="C1497" t="s">
        <v>105</v>
      </c>
      <c r="D1497">
        <v>61.5</v>
      </c>
      <c r="H1497" s="7">
        <v>1</v>
      </c>
      <c r="I1497" t="s">
        <v>24</v>
      </c>
      <c r="J1497">
        <v>0.1111111111111111</v>
      </c>
      <c r="K1497">
        <v>116.9</v>
      </c>
      <c r="L1497">
        <v>9.5500000000000007</v>
      </c>
      <c r="M1497">
        <v>95.5</v>
      </c>
      <c r="N1497">
        <v>0</v>
      </c>
      <c r="O1497">
        <v>25.154225116612501</v>
      </c>
      <c r="P1497">
        <v>0.67981438515081205</v>
      </c>
      <c r="Q1497" t="s">
        <v>107</v>
      </c>
    </row>
    <row r="1498" spans="1:17" ht="16" x14ac:dyDescent="0.2">
      <c r="A1498">
        <v>103</v>
      </c>
      <c r="B1498" t="s">
        <v>106</v>
      </c>
      <c r="C1498" t="s">
        <v>105</v>
      </c>
      <c r="D1498">
        <v>61.5</v>
      </c>
      <c r="H1498" s="7">
        <v>1</v>
      </c>
      <c r="I1498" t="s">
        <v>24</v>
      </c>
      <c r="J1498">
        <v>0.1111111111111111</v>
      </c>
      <c r="K1498">
        <v>116.9</v>
      </c>
      <c r="L1498">
        <v>9.5500000000000007</v>
      </c>
      <c r="M1498">
        <v>95.5</v>
      </c>
      <c r="N1498">
        <v>0</v>
      </c>
      <c r="O1498">
        <v>30.3554227874634</v>
      </c>
      <c r="P1498">
        <v>0.691415313225057</v>
      </c>
      <c r="Q1498" t="s">
        <v>107</v>
      </c>
    </row>
    <row r="1499" spans="1:17" ht="16" x14ac:dyDescent="0.2">
      <c r="A1499">
        <v>104</v>
      </c>
      <c r="B1499" t="s">
        <v>106</v>
      </c>
      <c r="C1499" t="s">
        <v>105</v>
      </c>
      <c r="D1499">
        <f>(54+69)/2</f>
        <v>61.5</v>
      </c>
      <c r="H1499" s="7">
        <v>1</v>
      </c>
      <c r="I1499" t="s">
        <v>24</v>
      </c>
      <c r="J1499">
        <f>10/90</f>
        <v>0.1111111111111111</v>
      </c>
      <c r="K1499">
        <v>99.26</v>
      </c>
      <c r="L1499">
        <v>9.75</v>
      </c>
      <c r="M1499">
        <v>97.53</v>
      </c>
      <c r="N1499">
        <v>0</v>
      </c>
      <c r="O1499">
        <v>0</v>
      </c>
      <c r="P1499">
        <v>0</v>
      </c>
      <c r="Q1499" t="s">
        <v>107</v>
      </c>
    </row>
    <row r="1500" spans="1:17" ht="16" x14ac:dyDescent="0.2">
      <c r="A1500">
        <v>104</v>
      </c>
      <c r="B1500" t="s">
        <v>106</v>
      </c>
      <c r="C1500" t="s">
        <v>105</v>
      </c>
      <c r="D1500">
        <v>61.5</v>
      </c>
      <c r="H1500" s="7">
        <v>1</v>
      </c>
      <c r="I1500" t="s">
        <v>24</v>
      </c>
      <c r="J1500">
        <v>0.1111111111111111</v>
      </c>
      <c r="K1500">
        <v>99.26</v>
      </c>
      <c r="L1500">
        <v>9.75</v>
      </c>
      <c r="M1500">
        <v>97.53</v>
      </c>
      <c r="N1500">
        <v>0</v>
      </c>
      <c r="O1500">
        <v>1.16703803001315</v>
      </c>
      <c r="P1500">
        <v>3.8404111139915799E-2</v>
      </c>
      <c r="Q1500" t="s">
        <v>107</v>
      </c>
    </row>
    <row r="1501" spans="1:17" ht="16" x14ac:dyDescent="0.2">
      <c r="A1501">
        <v>104</v>
      </c>
      <c r="B1501" t="s">
        <v>106</v>
      </c>
      <c r="C1501" t="s">
        <v>105</v>
      </c>
      <c r="D1501">
        <v>61.5</v>
      </c>
      <c r="H1501" s="7">
        <v>1</v>
      </c>
      <c r="I1501" t="s">
        <v>24</v>
      </c>
      <c r="J1501">
        <v>0.1111111111111111</v>
      </c>
      <c r="K1501">
        <v>99.26</v>
      </c>
      <c r="L1501">
        <v>9.75</v>
      </c>
      <c r="M1501">
        <v>97.53</v>
      </c>
      <c r="N1501">
        <v>0</v>
      </c>
      <c r="O1501">
        <v>3.0946435075951699</v>
      </c>
      <c r="P1501">
        <v>9.4843682830543397E-2</v>
      </c>
      <c r="Q1501" t="s">
        <v>107</v>
      </c>
    </row>
    <row r="1502" spans="1:17" ht="16" x14ac:dyDescent="0.2">
      <c r="A1502">
        <v>104</v>
      </c>
      <c r="B1502" t="s">
        <v>106</v>
      </c>
      <c r="C1502" t="s">
        <v>105</v>
      </c>
      <c r="D1502">
        <v>61.5</v>
      </c>
      <c r="H1502" s="7">
        <v>1</v>
      </c>
      <c r="I1502" t="s">
        <v>24</v>
      </c>
      <c r="J1502">
        <v>0.1111111111111111</v>
      </c>
      <c r="K1502">
        <v>99.26</v>
      </c>
      <c r="L1502">
        <v>9.75</v>
      </c>
      <c r="M1502">
        <v>97.53</v>
      </c>
      <c r="N1502">
        <v>0</v>
      </c>
      <c r="O1502">
        <v>5.0224786944636701</v>
      </c>
      <c r="P1502">
        <v>0.15581837214873301</v>
      </c>
      <c r="Q1502" t="s">
        <v>107</v>
      </c>
    </row>
    <row r="1503" spans="1:17" ht="16" x14ac:dyDescent="0.2">
      <c r="A1503">
        <v>104</v>
      </c>
      <c r="B1503" t="s">
        <v>106</v>
      </c>
      <c r="C1503" t="s">
        <v>105</v>
      </c>
      <c r="D1503">
        <v>61.5</v>
      </c>
      <c r="H1503" s="7">
        <v>1</v>
      </c>
      <c r="I1503" t="s">
        <v>24</v>
      </c>
      <c r="J1503">
        <v>0.1111111111111111</v>
      </c>
      <c r="K1503">
        <v>99.26</v>
      </c>
      <c r="L1503">
        <v>9.75</v>
      </c>
      <c r="M1503">
        <v>97.53</v>
      </c>
      <c r="N1503">
        <v>0</v>
      </c>
      <c r="O1503">
        <v>10.0424305867759</v>
      </c>
      <c r="P1503">
        <v>0.26401144608558902</v>
      </c>
      <c r="Q1503" t="s">
        <v>107</v>
      </c>
    </row>
    <row r="1504" spans="1:17" ht="16" x14ac:dyDescent="0.2">
      <c r="A1504">
        <v>104</v>
      </c>
      <c r="B1504" t="s">
        <v>106</v>
      </c>
      <c r="C1504" t="s">
        <v>105</v>
      </c>
      <c r="D1504">
        <v>61.5</v>
      </c>
      <c r="H1504" s="7">
        <v>1</v>
      </c>
      <c r="I1504" t="s">
        <v>24</v>
      </c>
      <c r="J1504">
        <v>0.1111111111111111</v>
      </c>
      <c r="K1504">
        <v>99.26</v>
      </c>
      <c r="L1504">
        <v>9.75</v>
      </c>
      <c r="M1504">
        <v>97.53</v>
      </c>
      <c r="N1504">
        <v>0</v>
      </c>
      <c r="O1504">
        <v>15.119120672851301</v>
      </c>
      <c r="P1504">
        <v>0.49237857403037999</v>
      </c>
      <c r="Q1504" t="s">
        <v>107</v>
      </c>
    </row>
    <row r="1505" spans="1:17" ht="16" x14ac:dyDescent="0.2">
      <c r="A1505">
        <v>104</v>
      </c>
      <c r="B1505" t="s">
        <v>106</v>
      </c>
      <c r="C1505" t="s">
        <v>105</v>
      </c>
      <c r="D1505">
        <v>61.5</v>
      </c>
      <c r="H1505" s="7">
        <v>1</v>
      </c>
      <c r="I1505" t="s">
        <v>24</v>
      </c>
      <c r="J1505">
        <v>0.1111111111111111</v>
      </c>
      <c r="K1505">
        <v>99.26</v>
      </c>
      <c r="L1505">
        <v>9.75</v>
      </c>
      <c r="M1505">
        <v>97.53</v>
      </c>
      <c r="N1505">
        <v>0</v>
      </c>
      <c r="O1505">
        <v>20.040527281259301</v>
      </c>
      <c r="P1505">
        <v>0.65500618574292901</v>
      </c>
      <c r="Q1505" t="s">
        <v>107</v>
      </c>
    </row>
    <row r="1506" spans="1:17" ht="16" x14ac:dyDescent="0.2">
      <c r="A1506">
        <v>104</v>
      </c>
      <c r="B1506" t="s">
        <v>106</v>
      </c>
      <c r="C1506" t="s">
        <v>105</v>
      </c>
      <c r="D1506">
        <v>61.5</v>
      </c>
      <c r="H1506" s="7">
        <v>1</v>
      </c>
      <c r="I1506" t="s">
        <v>24</v>
      </c>
      <c r="J1506">
        <v>0.1111111111111111</v>
      </c>
      <c r="K1506">
        <v>99.26</v>
      </c>
      <c r="L1506">
        <v>9.75</v>
      </c>
      <c r="M1506">
        <v>97.53</v>
      </c>
      <c r="N1506">
        <v>0</v>
      </c>
      <c r="O1506">
        <v>25.0581820807067</v>
      </c>
      <c r="P1506">
        <v>0.71784808340415995</v>
      </c>
      <c r="Q1506" t="s">
        <v>107</v>
      </c>
    </row>
    <row r="1507" spans="1:17" ht="16" x14ac:dyDescent="0.2">
      <c r="A1507">
        <v>104</v>
      </c>
      <c r="B1507" t="s">
        <v>106</v>
      </c>
      <c r="C1507" t="s">
        <v>105</v>
      </c>
      <c r="D1507">
        <v>61.5</v>
      </c>
      <c r="H1507" s="7">
        <v>1</v>
      </c>
      <c r="I1507" t="s">
        <v>24</v>
      </c>
      <c r="J1507">
        <v>0.1111111111111111</v>
      </c>
      <c r="K1507">
        <v>99.26</v>
      </c>
      <c r="L1507">
        <v>9.75</v>
      </c>
      <c r="M1507">
        <v>97.53</v>
      </c>
      <c r="N1507">
        <v>0</v>
      </c>
      <c r="O1507">
        <v>30.022888889618098</v>
      </c>
      <c r="P1507">
        <v>0.73534536791223803</v>
      </c>
      <c r="Q1507" t="s">
        <v>107</v>
      </c>
    </row>
    <row r="1508" spans="1:17" ht="16" x14ac:dyDescent="0.2">
      <c r="A1508">
        <v>105</v>
      </c>
      <c r="B1508" t="s">
        <v>106</v>
      </c>
      <c r="C1508" t="s">
        <v>105</v>
      </c>
      <c r="D1508">
        <f t="shared" ref="D1508" si="21">(54+69)/2</f>
        <v>61.5</v>
      </c>
      <c r="H1508" s="7">
        <v>1</v>
      </c>
      <c r="I1508" t="s">
        <v>24</v>
      </c>
      <c r="J1508">
        <f>10/90</f>
        <v>0.1111111111111111</v>
      </c>
      <c r="K1508">
        <v>91.57</v>
      </c>
      <c r="L1508">
        <v>9.8800000000000008</v>
      </c>
      <c r="M1508">
        <v>98.84</v>
      </c>
      <c r="N1508">
        <v>0</v>
      </c>
      <c r="O1508">
        <v>0</v>
      </c>
      <c r="P1508">
        <v>0</v>
      </c>
      <c r="Q1508" t="s">
        <v>107</v>
      </c>
    </row>
    <row r="1509" spans="1:17" ht="16" x14ac:dyDescent="0.2">
      <c r="A1509">
        <v>105</v>
      </c>
      <c r="B1509" t="s">
        <v>106</v>
      </c>
      <c r="C1509" t="s">
        <v>105</v>
      </c>
      <c r="D1509">
        <v>61.5</v>
      </c>
      <c r="H1509" s="7">
        <v>1</v>
      </c>
      <c r="I1509" t="s">
        <v>24</v>
      </c>
      <c r="J1509">
        <v>0.1111111111111111</v>
      </c>
      <c r="K1509">
        <v>91.57</v>
      </c>
      <c r="L1509">
        <v>9.8800000000000008</v>
      </c>
      <c r="M1509">
        <v>98.84</v>
      </c>
      <c r="N1509">
        <v>0</v>
      </c>
      <c r="O1509">
        <v>1.0152001916431701</v>
      </c>
      <c r="P1509">
        <v>4.06913593211106E-2</v>
      </c>
      <c r="Q1509" t="s">
        <v>107</v>
      </c>
    </row>
    <row r="1510" spans="1:17" ht="16" x14ac:dyDescent="0.2">
      <c r="A1510">
        <v>105</v>
      </c>
      <c r="B1510" t="s">
        <v>106</v>
      </c>
      <c r="C1510" t="s">
        <v>105</v>
      </c>
      <c r="D1510">
        <v>61.5</v>
      </c>
      <c r="H1510" s="7">
        <v>1</v>
      </c>
      <c r="I1510" t="s">
        <v>24</v>
      </c>
      <c r="J1510">
        <v>0.1111111111111111</v>
      </c>
      <c r="K1510">
        <v>91.57</v>
      </c>
      <c r="L1510">
        <v>9.8800000000000008</v>
      </c>
      <c r="M1510">
        <v>98.84</v>
      </c>
      <c r="N1510">
        <v>0</v>
      </c>
      <c r="O1510">
        <v>3.09510292616815</v>
      </c>
      <c r="P1510">
        <v>0.10391391808566799</v>
      </c>
      <c r="Q1510" t="s">
        <v>107</v>
      </c>
    </row>
    <row r="1511" spans="1:17" ht="16" x14ac:dyDescent="0.2">
      <c r="A1511">
        <v>105</v>
      </c>
      <c r="B1511" t="s">
        <v>106</v>
      </c>
      <c r="C1511" t="s">
        <v>105</v>
      </c>
      <c r="D1511">
        <v>61.5</v>
      </c>
      <c r="H1511" s="7">
        <v>1</v>
      </c>
      <c r="I1511" t="s">
        <v>24</v>
      </c>
      <c r="J1511">
        <v>0.1111111111111111</v>
      </c>
      <c r="K1511">
        <v>91.57</v>
      </c>
      <c r="L1511">
        <v>9.8800000000000008</v>
      </c>
      <c r="M1511">
        <v>98.84</v>
      </c>
      <c r="N1511">
        <v>0</v>
      </c>
      <c r="O1511">
        <v>5.0730147374914996</v>
      </c>
      <c r="P1511">
        <v>0.153544250212481</v>
      </c>
      <c r="Q1511" t="s">
        <v>107</v>
      </c>
    </row>
    <row r="1512" spans="1:17" ht="16" x14ac:dyDescent="0.2">
      <c r="A1512">
        <v>105</v>
      </c>
      <c r="B1512" t="s">
        <v>106</v>
      </c>
      <c r="C1512" t="s">
        <v>105</v>
      </c>
      <c r="D1512">
        <v>61.5</v>
      </c>
      <c r="H1512" s="7">
        <v>1</v>
      </c>
      <c r="I1512" t="s">
        <v>24</v>
      </c>
      <c r="J1512">
        <v>0.1111111111111111</v>
      </c>
      <c r="K1512">
        <v>91.57</v>
      </c>
      <c r="L1512">
        <v>9.8800000000000008</v>
      </c>
      <c r="M1512">
        <v>98.84</v>
      </c>
      <c r="N1512">
        <v>0</v>
      </c>
      <c r="O1512">
        <v>9.8915115855519407</v>
      </c>
      <c r="P1512">
        <v>0.28443916477703401</v>
      </c>
      <c r="Q1512" t="s">
        <v>107</v>
      </c>
    </row>
    <row r="1513" spans="1:17" ht="16" x14ac:dyDescent="0.2">
      <c r="A1513">
        <v>105</v>
      </c>
      <c r="B1513" t="s">
        <v>106</v>
      </c>
      <c r="C1513" t="s">
        <v>105</v>
      </c>
      <c r="D1513">
        <v>61.5</v>
      </c>
      <c r="H1513" s="7">
        <v>1</v>
      </c>
      <c r="I1513" t="s">
        <v>24</v>
      </c>
      <c r="J1513">
        <v>0.1111111111111111</v>
      </c>
      <c r="K1513">
        <v>91.57</v>
      </c>
      <c r="L1513">
        <v>9.8800000000000008</v>
      </c>
      <c r="M1513">
        <v>98.84</v>
      </c>
      <c r="N1513">
        <v>0</v>
      </c>
      <c r="O1513">
        <v>15.020919952876699</v>
      </c>
      <c r="P1513">
        <v>0.55361578824741597</v>
      </c>
      <c r="Q1513" t="s">
        <v>107</v>
      </c>
    </row>
    <row r="1514" spans="1:17" ht="16" x14ac:dyDescent="0.2">
      <c r="A1514">
        <v>105</v>
      </c>
      <c r="B1514" t="s">
        <v>106</v>
      </c>
      <c r="C1514" t="s">
        <v>105</v>
      </c>
      <c r="D1514">
        <v>61.5</v>
      </c>
      <c r="H1514" s="7">
        <v>1</v>
      </c>
      <c r="I1514" t="s">
        <v>24</v>
      </c>
      <c r="J1514">
        <v>0.1111111111111111</v>
      </c>
      <c r="K1514">
        <v>91.57</v>
      </c>
      <c r="L1514">
        <v>9.8800000000000008</v>
      </c>
      <c r="M1514">
        <v>98.84</v>
      </c>
      <c r="N1514">
        <v>0</v>
      </c>
      <c r="O1514">
        <v>19.991828912523399</v>
      </c>
      <c r="P1514">
        <v>0.69356124869968105</v>
      </c>
      <c r="Q1514" t="s">
        <v>107</v>
      </c>
    </row>
    <row r="1515" spans="1:17" ht="16" x14ac:dyDescent="0.2">
      <c r="A1515">
        <v>105</v>
      </c>
      <c r="B1515" t="s">
        <v>106</v>
      </c>
      <c r="C1515" t="s">
        <v>105</v>
      </c>
      <c r="D1515">
        <v>61.5</v>
      </c>
      <c r="H1515" s="7">
        <v>1</v>
      </c>
      <c r="I1515" t="s">
        <v>24</v>
      </c>
      <c r="J1515">
        <v>0.1111111111111111</v>
      </c>
      <c r="K1515">
        <v>91.57</v>
      </c>
      <c r="L1515">
        <v>9.8800000000000008</v>
      </c>
      <c r="M1515">
        <v>98.84</v>
      </c>
      <c r="N1515">
        <v>0</v>
      </c>
      <c r="O1515">
        <v>24.908871044488102</v>
      </c>
      <c r="P1515">
        <v>0.77002162548854203</v>
      </c>
      <c r="Q1515" t="s">
        <v>107</v>
      </c>
    </row>
    <row r="1516" spans="1:17" ht="16" x14ac:dyDescent="0.2">
      <c r="A1516">
        <v>105</v>
      </c>
      <c r="B1516" t="s">
        <v>106</v>
      </c>
      <c r="C1516" t="s">
        <v>105</v>
      </c>
      <c r="D1516">
        <v>61.5</v>
      </c>
      <c r="H1516" s="7">
        <v>1</v>
      </c>
      <c r="I1516" t="s">
        <v>24</v>
      </c>
      <c r="J1516">
        <v>0.1111111111111111</v>
      </c>
      <c r="K1516">
        <v>91.57</v>
      </c>
      <c r="L1516">
        <v>9.8800000000000008</v>
      </c>
      <c r="M1516">
        <v>98.84</v>
      </c>
      <c r="N1516">
        <v>0</v>
      </c>
      <c r="O1516">
        <v>29.873462998756199</v>
      </c>
      <c r="P1516">
        <v>0.78525135118283795</v>
      </c>
      <c r="Q1516" t="s">
        <v>107</v>
      </c>
    </row>
    <row r="1517" spans="1:17" ht="16" x14ac:dyDescent="0.2">
      <c r="A1517">
        <v>106</v>
      </c>
      <c r="B1517" t="s">
        <v>93</v>
      </c>
      <c r="C1517" t="s">
        <v>92</v>
      </c>
      <c r="D1517">
        <f>6622/1000</f>
        <v>6.6219999999999999</v>
      </c>
      <c r="H1517" s="7">
        <v>1</v>
      </c>
      <c r="I1517" t="s">
        <v>5</v>
      </c>
      <c r="J1517">
        <v>0.25</v>
      </c>
      <c r="K1517">
        <v>9.3000000000000007</v>
      </c>
      <c r="L1517">
        <f>M1517*(112.5/(112.5+450))</f>
        <v>15.64</v>
      </c>
      <c r="M1517">
        <v>78.2</v>
      </c>
      <c r="N1517">
        <v>1</v>
      </c>
      <c r="O1517">
        <v>0</v>
      </c>
      <c r="P1517">
        <v>0</v>
      </c>
      <c r="Q1517" t="s">
        <v>108</v>
      </c>
    </row>
    <row r="1518" spans="1:17" ht="16" x14ac:dyDescent="0.2">
      <c r="A1518">
        <v>106</v>
      </c>
      <c r="B1518" t="s">
        <v>93</v>
      </c>
      <c r="C1518" t="s">
        <v>92</v>
      </c>
      <c r="D1518">
        <v>6.6219999999999999</v>
      </c>
      <c r="H1518" s="7">
        <v>1</v>
      </c>
      <c r="I1518" t="s">
        <v>5</v>
      </c>
      <c r="J1518">
        <v>0.25</v>
      </c>
      <c r="K1518">
        <v>9.3000000000000007</v>
      </c>
      <c r="L1518">
        <v>15.64</v>
      </c>
      <c r="M1518">
        <v>78.2</v>
      </c>
      <c r="N1518">
        <v>1</v>
      </c>
      <c r="O1518">
        <v>6.1255742725880399E-2</v>
      </c>
      <c r="P1518">
        <v>0.35022026431718001</v>
      </c>
      <c r="Q1518" t="s">
        <v>108</v>
      </c>
    </row>
    <row r="1519" spans="1:17" ht="16" x14ac:dyDescent="0.2">
      <c r="A1519">
        <v>106</v>
      </c>
      <c r="B1519" t="s">
        <v>93</v>
      </c>
      <c r="C1519" t="s">
        <v>92</v>
      </c>
      <c r="D1519">
        <v>6.6219999999999999</v>
      </c>
      <c r="H1519" s="7">
        <v>1</v>
      </c>
      <c r="I1519" t="s">
        <v>5</v>
      </c>
      <c r="J1519">
        <v>0.25</v>
      </c>
      <c r="K1519">
        <v>9.3000000000000007</v>
      </c>
      <c r="L1519">
        <v>15.64</v>
      </c>
      <c r="M1519">
        <v>78.2</v>
      </c>
      <c r="N1519">
        <v>1</v>
      </c>
      <c r="O1519">
        <v>0.10719754977029</v>
      </c>
      <c r="P1519">
        <v>0.44713656387665202</v>
      </c>
      <c r="Q1519" t="s">
        <v>108</v>
      </c>
    </row>
    <row r="1520" spans="1:17" ht="16" x14ac:dyDescent="0.2">
      <c r="A1520">
        <v>106</v>
      </c>
      <c r="B1520" t="s">
        <v>93</v>
      </c>
      <c r="C1520" t="s">
        <v>92</v>
      </c>
      <c r="D1520">
        <v>6.6219999999999999</v>
      </c>
      <c r="H1520" s="7">
        <v>1</v>
      </c>
      <c r="I1520" t="s">
        <v>5</v>
      </c>
      <c r="J1520">
        <v>0.25</v>
      </c>
      <c r="K1520">
        <v>9.3000000000000007</v>
      </c>
      <c r="L1520">
        <v>15.64</v>
      </c>
      <c r="M1520">
        <v>78.2</v>
      </c>
      <c r="N1520">
        <v>1</v>
      </c>
      <c r="O1520">
        <v>0.214395099540581</v>
      </c>
      <c r="P1520">
        <v>0.486784140969163</v>
      </c>
      <c r="Q1520" t="s">
        <v>108</v>
      </c>
    </row>
    <row r="1521" spans="1:17" ht="16" x14ac:dyDescent="0.2">
      <c r="A1521">
        <v>106</v>
      </c>
      <c r="B1521" t="s">
        <v>93</v>
      </c>
      <c r="C1521" t="s">
        <v>92</v>
      </c>
      <c r="D1521">
        <v>6.6219999999999999</v>
      </c>
      <c r="H1521" s="7">
        <v>1</v>
      </c>
      <c r="I1521" t="s">
        <v>5</v>
      </c>
      <c r="J1521">
        <v>0.25</v>
      </c>
      <c r="K1521">
        <v>9.3000000000000007</v>
      </c>
      <c r="L1521">
        <v>15.64</v>
      </c>
      <c r="M1521">
        <v>78.2</v>
      </c>
      <c r="N1521">
        <v>1</v>
      </c>
      <c r="O1521">
        <v>1.0260336906584899</v>
      </c>
      <c r="P1521">
        <v>0.70925110132158498</v>
      </c>
      <c r="Q1521" t="s">
        <v>108</v>
      </c>
    </row>
    <row r="1522" spans="1:17" ht="16" x14ac:dyDescent="0.2">
      <c r="A1522">
        <v>106</v>
      </c>
      <c r="B1522" t="s">
        <v>93</v>
      </c>
      <c r="C1522" t="s">
        <v>92</v>
      </c>
      <c r="D1522">
        <v>6.6219999999999999</v>
      </c>
      <c r="H1522" s="7">
        <v>1</v>
      </c>
      <c r="I1522" t="s">
        <v>5</v>
      </c>
      <c r="J1522">
        <v>0.25</v>
      </c>
      <c r="K1522">
        <v>9.3000000000000007</v>
      </c>
      <c r="L1522">
        <v>15.64</v>
      </c>
      <c r="M1522">
        <v>78.2</v>
      </c>
      <c r="N1522">
        <v>1</v>
      </c>
      <c r="O1522">
        <v>2.0367534456355201</v>
      </c>
      <c r="P1522">
        <v>0.83259911894273098</v>
      </c>
      <c r="Q1522" t="s">
        <v>108</v>
      </c>
    </row>
    <row r="1523" spans="1:17" ht="16" x14ac:dyDescent="0.2">
      <c r="A1523">
        <v>106</v>
      </c>
      <c r="B1523" t="s">
        <v>93</v>
      </c>
      <c r="C1523" t="s">
        <v>92</v>
      </c>
      <c r="D1523">
        <v>6.6219999999999999</v>
      </c>
      <c r="H1523" s="7">
        <v>1</v>
      </c>
      <c r="I1523" t="s">
        <v>5</v>
      </c>
      <c r="J1523">
        <v>0.25</v>
      </c>
      <c r="K1523">
        <v>9.3000000000000007</v>
      </c>
      <c r="L1523">
        <v>15.64</v>
      </c>
      <c r="M1523">
        <v>78.2</v>
      </c>
      <c r="N1523">
        <v>1</v>
      </c>
      <c r="O1523">
        <v>3.0321592649310798</v>
      </c>
      <c r="P1523">
        <v>0.90088105726872203</v>
      </c>
      <c r="Q1523" t="s">
        <v>108</v>
      </c>
    </row>
    <row r="1524" spans="1:17" ht="16" x14ac:dyDescent="0.2">
      <c r="A1524">
        <v>106</v>
      </c>
      <c r="B1524" t="s">
        <v>93</v>
      </c>
      <c r="C1524" t="s">
        <v>92</v>
      </c>
      <c r="D1524">
        <v>6.6219999999999999</v>
      </c>
      <c r="H1524" s="7">
        <v>1</v>
      </c>
      <c r="I1524" t="s">
        <v>5</v>
      </c>
      <c r="J1524">
        <v>0.25</v>
      </c>
      <c r="K1524">
        <v>9.3000000000000007</v>
      </c>
      <c r="L1524">
        <v>15.64</v>
      </c>
      <c r="M1524">
        <v>78.2</v>
      </c>
      <c r="N1524">
        <v>1</v>
      </c>
      <c r="O1524">
        <v>3.9969372128637</v>
      </c>
      <c r="P1524">
        <v>0.94713656387665202</v>
      </c>
      <c r="Q1524" t="s">
        <v>108</v>
      </c>
    </row>
    <row r="1525" spans="1:17" ht="16" x14ac:dyDescent="0.2">
      <c r="A1525">
        <v>106</v>
      </c>
      <c r="B1525" t="s">
        <v>93</v>
      </c>
      <c r="C1525" t="s">
        <v>92</v>
      </c>
      <c r="D1525">
        <v>6.6219999999999999</v>
      </c>
      <c r="H1525" s="7">
        <v>1</v>
      </c>
      <c r="I1525" t="s">
        <v>5</v>
      </c>
      <c r="J1525">
        <v>0.25</v>
      </c>
      <c r="K1525">
        <v>9.3000000000000007</v>
      </c>
      <c r="L1525">
        <v>15.64</v>
      </c>
      <c r="M1525">
        <v>78.2</v>
      </c>
      <c r="N1525">
        <v>1</v>
      </c>
      <c r="O1525">
        <v>5.0229709035222001</v>
      </c>
      <c r="P1525">
        <v>0.993392070484581</v>
      </c>
      <c r="Q1525" t="s">
        <v>108</v>
      </c>
    </row>
    <row r="1526" spans="1:17" ht="16" x14ac:dyDescent="0.2">
      <c r="A1526">
        <v>106</v>
      </c>
      <c r="B1526" t="s">
        <v>93</v>
      </c>
      <c r="C1526" t="s">
        <v>92</v>
      </c>
      <c r="D1526">
        <v>6.6219999999999999</v>
      </c>
      <c r="H1526" s="7">
        <v>1</v>
      </c>
      <c r="I1526" t="s">
        <v>5</v>
      </c>
      <c r="J1526">
        <v>0.25</v>
      </c>
      <c r="K1526">
        <v>9.3000000000000007</v>
      </c>
      <c r="L1526">
        <v>15.64</v>
      </c>
      <c r="M1526">
        <v>78.2</v>
      </c>
      <c r="N1526">
        <v>1</v>
      </c>
      <c r="O1526">
        <v>6.0336906584992303</v>
      </c>
      <c r="P1526">
        <v>1.0022026431718001</v>
      </c>
      <c r="Q1526" t="s">
        <v>108</v>
      </c>
    </row>
    <row r="1527" spans="1:17" ht="16" x14ac:dyDescent="0.2">
      <c r="A1527">
        <v>106</v>
      </c>
      <c r="B1527" t="s">
        <v>93</v>
      </c>
      <c r="C1527" t="s">
        <v>92</v>
      </c>
      <c r="D1527">
        <v>6.6219999999999999</v>
      </c>
      <c r="H1527" s="7">
        <v>1</v>
      </c>
      <c r="I1527" t="s">
        <v>5</v>
      </c>
      <c r="J1527">
        <v>0.25</v>
      </c>
      <c r="K1527">
        <v>9.3000000000000007</v>
      </c>
      <c r="L1527">
        <v>15.64</v>
      </c>
      <c r="M1527">
        <v>78.2</v>
      </c>
      <c r="N1527">
        <v>1</v>
      </c>
      <c r="O1527">
        <v>7.0137825421133204</v>
      </c>
      <c r="P1527">
        <v>0.99779735682819304</v>
      </c>
      <c r="Q1527" t="s">
        <v>108</v>
      </c>
    </row>
    <row r="1528" spans="1:17" ht="16" x14ac:dyDescent="0.2">
      <c r="A1528">
        <v>106</v>
      </c>
      <c r="B1528" t="s">
        <v>93</v>
      </c>
      <c r="C1528" t="s">
        <v>92</v>
      </c>
      <c r="D1528">
        <v>6.6219999999999999</v>
      </c>
      <c r="H1528" s="7">
        <v>1</v>
      </c>
      <c r="I1528" t="s">
        <v>5</v>
      </c>
      <c r="J1528">
        <v>0.25</v>
      </c>
      <c r="K1528">
        <v>9.3000000000000007</v>
      </c>
      <c r="L1528">
        <v>15.64</v>
      </c>
      <c r="M1528">
        <v>78.2</v>
      </c>
      <c r="N1528">
        <v>1</v>
      </c>
      <c r="O1528">
        <v>9.0352220520673807</v>
      </c>
      <c r="P1528">
        <v>0.99779735682819304</v>
      </c>
      <c r="Q1528" t="s">
        <v>108</v>
      </c>
    </row>
    <row r="1529" spans="1:17" ht="16" x14ac:dyDescent="0.2">
      <c r="A1529">
        <v>107</v>
      </c>
      <c r="B1529" t="s">
        <v>93</v>
      </c>
      <c r="C1529" t="s">
        <v>92</v>
      </c>
      <c r="D1529">
        <f>6622/1000</f>
        <v>6.6219999999999999</v>
      </c>
      <c r="H1529" s="7">
        <v>1</v>
      </c>
      <c r="I1529" t="s">
        <v>5</v>
      </c>
      <c r="J1529">
        <v>0.25</v>
      </c>
      <c r="K1529">
        <v>71.599999999999994</v>
      </c>
      <c r="L1529">
        <f>M1529*(112.5/(112.5+450))</f>
        <v>17.260000000000002</v>
      </c>
      <c r="M1529">
        <v>86.3</v>
      </c>
      <c r="N1529">
        <v>1</v>
      </c>
      <c r="O1529">
        <v>0</v>
      </c>
      <c r="P1529">
        <v>0</v>
      </c>
      <c r="Q1529" t="s">
        <v>108</v>
      </c>
    </row>
    <row r="1530" spans="1:17" ht="16" x14ac:dyDescent="0.2">
      <c r="A1530">
        <v>107</v>
      </c>
      <c r="B1530" t="s">
        <v>93</v>
      </c>
      <c r="C1530" t="s">
        <v>92</v>
      </c>
      <c r="D1530">
        <v>6.6219999999999999</v>
      </c>
      <c r="H1530" s="7">
        <v>1</v>
      </c>
      <c r="I1530" t="s">
        <v>5</v>
      </c>
      <c r="J1530">
        <v>0.25</v>
      </c>
      <c r="K1530">
        <v>71.599999999999994</v>
      </c>
      <c r="L1530">
        <v>17.260000000000002</v>
      </c>
      <c r="M1530">
        <v>86.3</v>
      </c>
      <c r="N1530">
        <v>1</v>
      </c>
      <c r="O1530">
        <v>4.35410545188075E-2</v>
      </c>
      <c r="P1530">
        <v>0.176444431796353</v>
      </c>
      <c r="Q1530" t="s">
        <v>108</v>
      </c>
    </row>
    <row r="1531" spans="1:17" ht="16" x14ac:dyDescent="0.2">
      <c r="A1531">
        <v>107</v>
      </c>
      <c r="B1531" t="s">
        <v>93</v>
      </c>
      <c r="C1531" t="s">
        <v>92</v>
      </c>
      <c r="D1531">
        <v>6.6219999999999999</v>
      </c>
      <c r="H1531" s="7">
        <v>1</v>
      </c>
      <c r="I1531" t="s">
        <v>5</v>
      </c>
      <c r="J1531">
        <v>0.25</v>
      </c>
      <c r="K1531">
        <v>71.599999999999994</v>
      </c>
      <c r="L1531">
        <v>17.260000000000002</v>
      </c>
      <c r="M1531">
        <v>86.3</v>
      </c>
      <c r="N1531">
        <v>1</v>
      </c>
      <c r="O1531">
        <v>0.14101040858868599</v>
      </c>
      <c r="P1531">
        <v>0.226207161507431</v>
      </c>
      <c r="Q1531" t="s">
        <v>108</v>
      </c>
    </row>
    <row r="1532" spans="1:17" ht="16" x14ac:dyDescent="0.2">
      <c r="A1532">
        <v>107</v>
      </c>
      <c r="B1532" t="s">
        <v>93</v>
      </c>
      <c r="C1532" t="s">
        <v>92</v>
      </c>
      <c r="D1532">
        <v>6.6219999999999999</v>
      </c>
      <c r="H1532" s="7">
        <v>1</v>
      </c>
      <c r="I1532" t="s">
        <v>5</v>
      </c>
      <c r="J1532">
        <v>0.25</v>
      </c>
      <c r="K1532">
        <v>71.599999999999994</v>
      </c>
      <c r="L1532">
        <v>17.260000000000002</v>
      </c>
      <c r="M1532">
        <v>86.3</v>
      </c>
      <c r="N1532">
        <v>1</v>
      </c>
      <c r="O1532">
        <v>0.27049524392239399</v>
      </c>
      <c r="P1532">
        <v>0.28501604331338798</v>
      </c>
      <c r="Q1532" t="s">
        <v>108</v>
      </c>
    </row>
    <row r="1533" spans="1:17" ht="16" x14ac:dyDescent="0.2">
      <c r="A1533">
        <v>107</v>
      </c>
      <c r="B1533" t="s">
        <v>93</v>
      </c>
      <c r="C1533" t="s">
        <v>92</v>
      </c>
      <c r="D1533">
        <v>6.6219999999999999</v>
      </c>
      <c r="H1533" s="7">
        <v>1</v>
      </c>
      <c r="I1533" t="s">
        <v>5</v>
      </c>
      <c r="J1533">
        <v>0.25</v>
      </c>
      <c r="K1533">
        <v>71.599999999999994</v>
      </c>
      <c r="L1533">
        <v>17.260000000000002</v>
      </c>
      <c r="M1533">
        <v>86.3</v>
      </c>
      <c r="N1533">
        <v>1</v>
      </c>
      <c r="O1533">
        <v>1.0000213436541701</v>
      </c>
      <c r="P1533">
        <v>0.38448102904871301</v>
      </c>
      <c r="Q1533" t="s">
        <v>108</v>
      </c>
    </row>
    <row r="1534" spans="1:17" ht="16" x14ac:dyDescent="0.2">
      <c r="A1534">
        <v>107</v>
      </c>
      <c r="B1534" t="s">
        <v>93</v>
      </c>
      <c r="C1534" t="s">
        <v>92</v>
      </c>
      <c r="D1534">
        <v>6.6219999999999999</v>
      </c>
      <c r="H1534" s="7">
        <v>1</v>
      </c>
      <c r="I1534" t="s">
        <v>5</v>
      </c>
      <c r="J1534">
        <v>0.25</v>
      </c>
      <c r="K1534">
        <v>71.599999999999994</v>
      </c>
      <c r="L1534">
        <v>17.260000000000002</v>
      </c>
      <c r="M1534">
        <v>86.3</v>
      </c>
      <c r="N1534">
        <v>1</v>
      </c>
      <c r="O1534">
        <v>2.01156826056333</v>
      </c>
      <c r="P1534">
        <v>0.46807700790426598</v>
      </c>
      <c r="Q1534" t="s">
        <v>108</v>
      </c>
    </row>
    <row r="1535" spans="1:17" ht="16" x14ac:dyDescent="0.2">
      <c r="A1535">
        <v>107</v>
      </c>
      <c r="B1535" t="s">
        <v>93</v>
      </c>
      <c r="C1535" t="s">
        <v>92</v>
      </c>
      <c r="D1535">
        <v>6.6219999999999999</v>
      </c>
      <c r="H1535" s="7">
        <v>1</v>
      </c>
      <c r="I1535" t="s">
        <v>5</v>
      </c>
      <c r="J1535">
        <v>0.25</v>
      </c>
      <c r="K1535">
        <v>71.599999999999994</v>
      </c>
      <c r="L1535">
        <v>17.260000000000002</v>
      </c>
      <c r="M1535">
        <v>86.3</v>
      </c>
      <c r="N1535">
        <v>1</v>
      </c>
      <c r="O1535">
        <v>3.0219768492497701</v>
      </c>
      <c r="P1535">
        <v>0.53357356801866795</v>
      </c>
      <c r="Q1535" t="s">
        <v>108</v>
      </c>
    </row>
    <row r="1536" spans="1:17" ht="16" x14ac:dyDescent="0.2">
      <c r="A1536">
        <v>107</v>
      </c>
      <c r="B1536" t="s">
        <v>93</v>
      </c>
      <c r="C1536" t="s">
        <v>92</v>
      </c>
      <c r="D1536">
        <v>6.6219999999999999</v>
      </c>
      <c r="H1536" s="7">
        <v>1</v>
      </c>
      <c r="I1536" t="s">
        <v>5</v>
      </c>
      <c r="J1536">
        <v>0.25</v>
      </c>
      <c r="K1536">
        <v>71.599999999999994</v>
      </c>
      <c r="L1536">
        <v>17.260000000000002</v>
      </c>
      <c r="M1536">
        <v>86.3</v>
      </c>
      <c r="N1536">
        <v>1</v>
      </c>
      <c r="O1536">
        <v>4.0319585648526903</v>
      </c>
      <c r="P1536">
        <v>0.59228284610513804</v>
      </c>
      <c r="Q1536" t="s">
        <v>108</v>
      </c>
    </row>
    <row r="1537" spans="1:17" ht="16" x14ac:dyDescent="0.2">
      <c r="A1537">
        <v>107</v>
      </c>
      <c r="B1537" t="s">
        <v>93</v>
      </c>
      <c r="C1537" t="s">
        <v>92</v>
      </c>
      <c r="D1537">
        <v>6.6219999999999999</v>
      </c>
      <c r="H1537" s="7">
        <v>1</v>
      </c>
      <c r="I1537" t="s">
        <v>5</v>
      </c>
      <c r="J1537">
        <v>0.25</v>
      </c>
      <c r="K1537">
        <v>71.599999999999994</v>
      </c>
      <c r="L1537">
        <v>17.260000000000002</v>
      </c>
      <c r="M1537">
        <v>86.3</v>
      </c>
      <c r="N1537">
        <v>1</v>
      </c>
      <c r="O1537">
        <v>7.05564290643653</v>
      </c>
      <c r="P1537">
        <v>0.66886387728821695</v>
      </c>
      <c r="Q1537" t="s">
        <v>108</v>
      </c>
    </row>
    <row r="1538" spans="1:17" ht="16" x14ac:dyDescent="0.2">
      <c r="A1538">
        <v>107</v>
      </c>
      <c r="B1538" t="s">
        <v>93</v>
      </c>
      <c r="C1538" t="s">
        <v>92</v>
      </c>
      <c r="D1538">
        <v>6.6219999999999999</v>
      </c>
      <c r="H1538" s="7">
        <v>1</v>
      </c>
      <c r="I1538" t="s">
        <v>5</v>
      </c>
      <c r="J1538">
        <v>0.25</v>
      </c>
      <c r="K1538">
        <v>71.599999999999994</v>
      </c>
      <c r="L1538">
        <v>17.260000000000002</v>
      </c>
      <c r="M1538">
        <v>86.3</v>
      </c>
      <c r="N1538">
        <v>1</v>
      </c>
      <c r="O1538">
        <v>9.1033530880710298</v>
      </c>
      <c r="P1538">
        <v>0.72745576527671996</v>
      </c>
      <c r="Q1538" t="s">
        <v>108</v>
      </c>
    </row>
    <row r="1539" spans="1:17" ht="16" x14ac:dyDescent="0.2">
      <c r="A1539">
        <v>107</v>
      </c>
      <c r="B1539" t="s">
        <v>93</v>
      </c>
      <c r="C1539" t="s">
        <v>92</v>
      </c>
      <c r="D1539">
        <v>6.6219999999999999</v>
      </c>
      <c r="H1539" s="7">
        <v>1</v>
      </c>
      <c r="I1539" t="s">
        <v>5</v>
      </c>
      <c r="J1539">
        <v>0.25</v>
      </c>
      <c r="K1539">
        <v>71.599999999999994</v>
      </c>
      <c r="L1539">
        <v>17.260000000000002</v>
      </c>
      <c r="M1539">
        <v>86.3</v>
      </c>
      <c r="N1539">
        <v>1</v>
      </c>
      <c r="O1539">
        <v>11.027554657541</v>
      </c>
      <c r="P1539">
        <v>0.82226071985030902</v>
      </c>
      <c r="Q1539" t="s">
        <v>108</v>
      </c>
    </row>
    <row r="1540" spans="1:17" ht="16" x14ac:dyDescent="0.2">
      <c r="A1540">
        <v>107</v>
      </c>
      <c r="B1540" t="s">
        <v>93</v>
      </c>
      <c r="C1540" t="s">
        <v>92</v>
      </c>
      <c r="D1540">
        <v>6.6219999999999999</v>
      </c>
      <c r="H1540" s="7">
        <v>1</v>
      </c>
      <c r="I1540" t="s">
        <v>5</v>
      </c>
      <c r="J1540">
        <v>0.25</v>
      </c>
      <c r="K1540">
        <v>71.599999999999994</v>
      </c>
      <c r="L1540">
        <v>17.260000000000002</v>
      </c>
      <c r="M1540">
        <v>86.3</v>
      </c>
      <c r="N1540">
        <v>1</v>
      </c>
      <c r="O1540">
        <v>14.022353920473501</v>
      </c>
      <c r="P1540">
        <v>0.93956900047667502</v>
      </c>
      <c r="Q1540" t="s">
        <v>108</v>
      </c>
    </row>
    <row r="1541" spans="1:17" ht="16" x14ac:dyDescent="0.2">
      <c r="A1541">
        <v>107</v>
      </c>
      <c r="B1541" t="s">
        <v>93</v>
      </c>
      <c r="C1541" t="s">
        <v>92</v>
      </c>
      <c r="D1541">
        <v>6.6219999999999999</v>
      </c>
      <c r="H1541" s="7">
        <v>1</v>
      </c>
      <c r="I1541" t="s">
        <v>5</v>
      </c>
      <c r="J1541">
        <v>0.25</v>
      </c>
      <c r="K1541">
        <v>71.599999999999994</v>
      </c>
      <c r="L1541">
        <v>17.260000000000002</v>
      </c>
      <c r="M1541">
        <v>86.3</v>
      </c>
      <c r="N1541">
        <v>1</v>
      </c>
      <c r="O1541">
        <v>16.132102990245901</v>
      </c>
      <c r="P1541">
        <v>0.98457920985792202</v>
      </c>
      <c r="Q1541" t="s">
        <v>108</v>
      </c>
    </row>
    <row r="1542" spans="1:17" ht="16" x14ac:dyDescent="0.2">
      <c r="A1542">
        <v>107</v>
      </c>
      <c r="B1542" t="s">
        <v>93</v>
      </c>
      <c r="C1542" t="s">
        <v>92</v>
      </c>
      <c r="D1542">
        <v>6.6219999999999999</v>
      </c>
      <c r="H1542" s="7">
        <v>1</v>
      </c>
      <c r="I1542" t="s">
        <v>5</v>
      </c>
      <c r="J1542">
        <v>0.25</v>
      </c>
      <c r="K1542">
        <v>71.599999999999994</v>
      </c>
      <c r="L1542">
        <v>17.260000000000002</v>
      </c>
      <c r="M1542">
        <v>86.3</v>
      </c>
      <c r="N1542">
        <v>1</v>
      </c>
      <c r="O1542">
        <v>18.019593474533401</v>
      </c>
      <c r="P1542">
        <v>0.995677910029383</v>
      </c>
      <c r="Q1542" t="s">
        <v>108</v>
      </c>
    </row>
    <row r="1543" spans="1:17" ht="16" x14ac:dyDescent="0.2">
      <c r="A1543">
        <v>108</v>
      </c>
      <c r="B1543" t="s">
        <v>93</v>
      </c>
      <c r="C1543" t="s">
        <v>92</v>
      </c>
      <c r="D1543">
        <f>6622/1000</f>
        <v>6.6219999999999999</v>
      </c>
      <c r="H1543" s="7">
        <v>1</v>
      </c>
      <c r="I1543" t="s">
        <v>5</v>
      </c>
      <c r="J1543">
        <v>0.25</v>
      </c>
      <c r="K1543">
        <v>131.30000000000001</v>
      </c>
      <c r="L1543">
        <f>M1543*(112.5/(112.5+450))</f>
        <v>15.780000000000001</v>
      </c>
      <c r="M1543">
        <v>78.900000000000006</v>
      </c>
      <c r="N1543">
        <v>1</v>
      </c>
      <c r="O1543">
        <v>0</v>
      </c>
      <c r="P1543">
        <v>0</v>
      </c>
      <c r="Q1543" t="s">
        <v>108</v>
      </c>
    </row>
    <row r="1544" spans="1:17" ht="16" x14ac:dyDescent="0.2">
      <c r="A1544">
        <v>108</v>
      </c>
      <c r="B1544" t="s">
        <v>93</v>
      </c>
      <c r="C1544" t="s">
        <v>92</v>
      </c>
      <c r="D1544">
        <v>6.6219999999999999</v>
      </c>
      <c r="H1544" s="7">
        <v>1</v>
      </c>
      <c r="I1544" t="s">
        <v>5</v>
      </c>
      <c r="J1544">
        <v>0.25</v>
      </c>
      <c r="K1544">
        <v>131.30000000000001</v>
      </c>
      <c r="L1544">
        <v>15.780000000000001</v>
      </c>
      <c r="M1544">
        <v>78.900000000000006</v>
      </c>
      <c r="N1544">
        <v>1</v>
      </c>
      <c r="O1544">
        <v>0.23328149300155701</v>
      </c>
      <c r="P1544">
        <v>2.9001721468478299E-2</v>
      </c>
      <c r="Q1544" t="s">
        <v>108</v>
      </c>
    </row>
    <row r="1545" spans="1:17" ht="16" x14ac:dyDescent="0.2">
      <c r="A1545">
        <v>108</v>
      </c>
      <c r="B1545" t="s">
        <v>93</v>
      </c>
      <c r="C1545" t="s">
        <v>92</v>
      </c>
      <c r="D1545">
        <v>6.6219999999999999</v>
      </c>
      <c r="H1545" s="7">
        <v>1</v>
      </c>
      <c r="I1545" t="s">
        <v>5</v>
      </c>
      <c r="J1545">
        <v>0.25</v>
      </c>
      <c r="K1545">
        <v>131.30000000000001</v>
      </c>
      <c r="L1545">
        <v>15.780000000000001</v>
      </c>
      <c r="M1545">
        <v>78.900000000000006</v>
      </c>
      <c r="N1545">
        <v>1</v>
      </c>
      <c r="O1545">
        <v>1.0108864696733999</v>
      </c>
      <c r="P1545">
        <v>8.6977454651255295E-2</v>
      </c>
      <c r="Q1545" t="s">
        <v>108</v>
      </c>
    </row>
    <row r="1546" spans="1:17" ht="16" x14ac:dyDescent="0.2">
      <c r="A1546">
        <v>108</v>
      </c>
      <c r="B1546" t="s">
        <v>93</v>
      </c>
      <c r="C1546" t="s">
        <v>92</v>
      </c>
      <c r="D1546">
        <v>6.6219999999999999</v>
      </c>
      <c r="H1546" s="7">
        <v>1</v>
      </c>
      <c r="I1546" t="s">
        <v>5</v>
      </c>
      <c r="J1546">
        <v>0.25</v>
      </c>
      <c r="K1546">
        <v>131.30000000000001</v>
      </c>
      <c r="L1546">
        <v>15.780000000000001</v>
      </c>
      <c r="M1546">
        <v>78.900000000000006</v>
      </c>
      <c r="N1546">
        <v>1</v>
      </c>
      <c r="O1546">
        <v>4.04354587869362</v>
      </c>
      <c r="P1546">
        <v>0.16074428399727</v>
      </c>
      <c r="Q1546" t="s">
        <v>108</v>
      </c>
    </row>
    <row r="1547" spans="1:17" ht="16" x14ac:dyDescent="0.2">
      <c r="A1547">
        <v>108</v>
      </c>
      <c r="B1547" t="s">
        <v>93</v>
      </c>
      <c r="C1547" t="s">
        <v>92</v>
      </c>
      <c r="D1547">
        <v>6.6219999999999999</v>
      </c>
      <c r="H1547" s="7">
        <v>1</v>
      </c>
      <c r="I1547" t="s">
        <v>5</v>
      </c>
      <c r="J1547">
        <v>0.25</v>
      </c>
      <c r="K1547">
        <v>131.30000000000001</v>
      </c>
      <c r="L1547">
        <v>15.780000000000001</v>
      </c>
      <c r="M1547">
        <v>78.900000000000006</v>
      </c>
      <c r="N1547">
        <v>1</v>
      </c>
      <c r="O1547">
        <v>7.0762052877138304</v>
      </c>
      <c r="P1547">
        <v>0.19442202648359699</v>
      </c>
      <c r="Q1547" t="s">
        <v>108</v>
      </c>
    </row>
    <row r="1548" spans="1:17" ht="16" x14ac:dyDescent="0.2">
      <c r="A1548">
        <v>108</v>
      </c>
      <c r="B1548" t="s">
        <v>93</v>
      </c>
      <c r="C1548" t="s">
        <v>92</v>
      </c>
      <c r="D1548">
        <v>6.6219999999999999</v>
      </c>
      <c r="H1548" s="7">
        <v>1</v>
      </c>
      <c r="I1548" t="s">
        <v>5</v>
      </c>
      <c r="J1548">
        <v>0.25</v>
      </c>
      <c r="K1548">
        <v>131.30000000000001</v>
      </c>
      <c r="L1548">
        <v>15.780000000000001</v>
      </c>
      <c r="M1548">
        <v>78.900000000000006</v>
      </c>
      <c r="N1548">
        <v>1</v>
      </c>
      <c r="O1548">
        <v>11.119751166407401</v>
      </c>
      <c r="P1548">
        <v>0.246007197608648</v>
      </c>
      <c r="Q1548" t="s">
        <v>108</v>
      </c>
    </row>
    <row r="1549" spans="1:17" ht="16" x14ac:dyDescent="0.2">
      <c r="A1549">
        <v>108</v>
      </c>
      <c r="B1549" t="s">
        <v>93</v>
      </c>
      <c r="C1549" t="s">
        <v>92</v>
      </c>
      <c r="D1549">
        <v>6.6219999999999999</v>
      </c>
      <c r="H1549" s="7">
        <v>1</v>
      </c>
      <c r="I1549" t="s">
        <v>5</v>
      </c>
      <c r="J1549">
        <v>0.25</v>
      </c>
      <c r="K1549">
        <v>131.30000000000001</v>
      </c>
      <c r="L1549">
        <v>15.780000000000001</v>
      </c>
      <c r="M1549">
        <v>78.900000000000006</v>
      </c>
      <c r="N1549">
        <v>1</v>
      </c>
      <c r="O1549">
        <v>14.1524105754276</v>
      </c>
      <c r="P1549">
        <v>0.27300342561836</v>
      </c>
      <c r="Q1549" t="s">
        <v>108</v>
      </c>
    </row>
    <row r="1550" spans="1:17" ht="16" x14ac:dyDescent="0.2">
      <c r="A1550">
        <v>108</v>
      </c>
      <c r="B1550" t="s">
        <v>93</v>
      </c>
      <c r="C1550" t="s">
        <v>92</v>
      </c>
      <c r="D1550">
        <v>6.6219999999999999</v>
      </c>
      <c r="H1550" s="7">
        <v>1</v>
      </c>
      <c r="I1550" t="s">
        <v>5</v>
      </c>
      <c r="J1550">
        <v>0.25</v>
      </c>
      <c r="K1550">
        <v>131.30000000000001</v>
      </c>
      <c r="L1550">
        <v>15.780000000000001</v>
      </c>
      <c r="M1550">
        <v>78.900000000000006</v>
      </c>
      <c r="N1550">
        <v>1</v>
      </c>
      <c r="O1550">
        <v>18.040435458786899</v>
      </c>
      <c r="P1550">
        <v>0.34461928529616498</v>
      </c>
      <c r="Q1550" t="s">
        <v>108</v>
      </c>
    </row>
    <row r="1551" spans="1:17" ht="16" x14ac:dyDescent="0.2">
      <c r="A1551">
        <v>108</v>
      </c>
      <c r="B1551" t="s">
        <v>93</v>
      </c>
      <c r="C1551" t="s">
        <v>92</v>
      </c>
      <c r="D1551">
        <v>6.6219999999999999</v>
      </c>
      <c r="H1551" s="7">
        <v>1</v>
      </c>
      <c r="I1551" t="s">
        <v>5</v>
      </c>
      <c r="J1551">
        <v>0.25</v>
      </c>
      <c r="K1551">
        <v>131.30000000000001</v>
      </c>
      <c r="L1551">
        <v>15.780000000000001</v>
      </c>
      <c r="M1551">
        <v>78.900000000000006</v>
      </c>
      <c r="N1551">
        <v>1</v>
      </c>
      <c r="O1551">
        <v>21.1508553654743</v>
      </c>
      <c r="P1551">
        <v>0.41616587058852</v>
      </c>
      <c r="Q1551" t="s">
        <v>108</v>
      </c>
    </row>
    <row r="1552" spans="1:17" ht="16" x14ac:dyDescent="0.2">
      <c r="A1552">
        <v>108</v>
      </c>
      <c r="B1552" t="s">
        <v>93</v>
      </c>
      <c r="C1552" t="s">
        <v>92</v>
      </c>
      <c r="D1552">
        <v>6.6219999999999999</v>
      </c>
      <c r="H1552" s="7">
        <v>1</v>
      </c>
      <c r="I1552" t="s">
        <v>5</v>
      </c>
      <c r="J1552">
        <v>0.25</v>
      </c>
      <c r="K1552">
        <v>131.30000000000001</v>
      </c>
      <c r="L1552">
        <v>15.780000000000001</v>
      </c>
      <c r="M1552">
        <v>78.900000000000006</v>
      </c>
      <c r="N1552">
        <v>1</v>
      </c>
      <c r="O1552">
        <v>28.071539657853801</v>
      </c>
      <c r="P1552">
        <v>0.85108085359897701</v>
      </c>
      <c r="Q1552" t="s">
        <v>108</v>
      </c>
    </row>
    <row r="1553" spans="1:17" ht="16" x14ac:dyDescent="0.2">
      <c r="A1553">
        <v>108</v>
      </c>
      <c r="B1553" t="s">
        <v>93</v>
      </c>
      <c r="C1553" t="s">
        <v>92</v>
      </c>
      <c r="D1553">
        <v>6.6219999999999999</v>
      </c>
      <c r="H1553" s="7">
        <v>1</v>
      </c>
      <c r="I1553" t="s">
        <v>5</v>
      </c>
      <c r="J1553">
        <v>0.25</v>
      </c>
      <c r="K1553">
        <v>131.30000000000001</v>
      </c>
      <c r="L1553">
        <v>15.780000000000001</v>
      </c>
      <c r="M1553">
        <v>78.900000000000006</v>
      </c>
      <c r="N1553">
        <v>1</v>
      </c>
      <c r="O1553">
        <v>35.147744945567602</v>
      </c>
      <c r="P1553">
        <v>0.96084265362460897</v>
      </c>
      <c r="Q1553" t="s">
        <v>108</v>
      </c>
    </row>
    <row r="1554" spans="1:17" ht="16" x14ac:dyDescent="0.2">
      <c r="A1554">
        <v>108</v>
      </c>
      <c r="B1554" t="s">
        <v>93</v>
      </c>
      <c r="C1554" t="s">
        <v>92</v>
      </c>
      <c r="D1554">
        <v>6.6219999999999999</v>
      </c>
      <c r="H1554" s="7">
        <v>1</v>
      </c>
      <c r="I1554" t="s">
        <v>5</v>
      </c>
      <c r="J1554">
        <v>0.25</v>
      </c>
      <c r="K1554">
        <v>131.30000000000001</v>
      </c>
      <c r="L1554">
        <v>15.780000000000001</v>
      </c>
      <c r="M1554">
        <v>78.900000000000006</v>
      </c>
      <c r="N1554">
        <v>1</v>
      </c>
      <c r="O1554">
        <v>42.301710730948599</v>
      </c>
      <c r="P1554">
        <v>1.00825057930704</v>
      </c>
      <c r="Q1554" t="s">
        <v>108</v>
      </c>
    </row>
    <row r="1555" spans="1:17" ht="16" x14ac:dyDescent="0.2">
      <c r="A1555">
        <v>108</v>
      </c>
      <c r="B1555" t="s">
        <v>93</v>
      </c>
      <c r="C1555" t="s">
        <v>92</v>
      </c>
      <c r="D1555">
        <v>6.6219999999999999</v>
      </c>
      <c r="H1555" s="7">
        <v>1</v>
      </c>
      <c r="I1555" t="s">
        <v>5</v>
      </c>
      <c r="J1555">
        <v>0.25</v>
      </c>
      <c r="K1555">
        <v>131.30000000000001</v>
      </c>
      <c r="L1555">
        <v>15.780000000000001</v>
      </c>
      <c r="M1555">
        <v>78.900000000000006</v>
      </c>
      <c r="N1555">
        <v>1</v>
      </c>
      <c r="O1555">
        <v>48.289269051321902</v>
      </c>
      <c r="P1555">
        <v>0.993193791629575</v>
      </c>
      <c r="Q1555" t="s">
        <v>108</v>
      </c>
    </row>
    <row r="1556" spans="1:17" ht="16" x14ac:dyDescent="0.2">
      <c r="A1556">
        <v>109</v>
      </c>
      <c r="B1556" t="s">
        <v>110</v>
      </c>
      <c r="C1556" t="s">
        <v>109</v>
      </c>
      <c r="F1556">
        <v>20</v>
      </c>
      <c r="H1556" s="7">
        <v>3</v>
      </c>
      <c r="I1556" t="s">
        <v>24</v>
      </c>
      <c r="J1556">
        <f>80/300</f>
        <v>0.26666666666666666</v>
      </c>
      <c r="K1556">
        <v>30.9</v>
      </c>
      <c r="L1556">
        <v>15.66</v>
      </c>
      <c r="M1556">
        <v>74.400000000000006</v>
      </c>
      <c r="N1556">
        <v>0</v>
      </c>
      <c r="O1556">
        <v>0</v>
      </c>
      <c r="P1556">
        <v>0</v>
      </c>
      <c r="Q1556" t="s">
        <v>111</v>
      </c>
    </row>
    <row r="1557" spans="1:17" ht="16" x14ac:dyDescent="0.2">
      <c r="A1557">
        <v>109</v>
      </c>
      <c r="B1557" t="s">
        <v>110</v>
      </c>
      <c r="C1557" t="s">
        <v>109</v>
      </c>
      <c r="F1557">
        <v>20</v>
      </c>
      <c r="H1557" s="7">
        <v>3</v>
      </c>
      <c r="I1557" t="s">
        <v>24</v>
      </c>
      <c r="J1557">
        <v>0.26666666666666666</v>
      </c>
      <c r="K1557">
        <v>30.9</v>
      </c>
      <c r="L1557">
        <v>15.66</v>
      </c>
      <c r="M1557">
        <v>74.400000000000006</v>
      </c>
      <c r="N1557">
        <v>0</v>
      </c>
      <c r="O1557">
        <v>1.08180556460219</v>
      </c>
      <c r="P1557">
        <v>3.7127410651207997E-2</v>
      </c>
      <c r="Q1557" t="s">
        <v>111</v>
      </c>
    </row>
    <row r="1558" spans="1:17" ht="16" x14ac:dyDescent="0.2">
      <c r="A1558">
        <v>109</v>
      </c>
      <c r="B1558" t="s">
        <v>110</v>
      </c>
      <c r="C1558" t="s">
        <v>109</v>
      </c>
      <c r="F1558">
        <v>20</v>
      </c>
      <c r="H1558" s="7">
        <v>3</v>
      </c>
      <c r="I1558" t="s">
        <v>24</v>
      </c>
      <c r="J1558">
        <v>0.26666666666666666</v>
      </c>
      <c r="K1558">
        <v>30.9</v>
      </c>
      <c r="L1558">
        <v>15.66</v>
      </c>
      <c r="M1558">
        <v>74.400000000000006</v>
      </c>
      <c r="N1558">
        <v>0</v>
      </c>
      <c r="O1558">
        <v>1.87861691627042</v>
      </c>
      <c r="P1558">
        <v>6.1007200012025399E-2</v>
      </c>
      <c r="Q1558" t="s">
        <v>111</v>
      </c>
    </row>
    <row r="1559" spans="1:17" ht="16" x14ac:dyDescent="0.2">
      <c r="A1559">
        <v>109</v>
      </c>
      <c r="B1559" t="s">
        <v>110</v>
      </c>
      <c r="C1559" t="s">
        <v>109</v>
      </c>
      <c r="F1559">
        <v>20</v>
      </c>
      <c r="H1559" s="7">
        <v>3</v>
      </c>
      <c r="I1559" t="s">
        <v>24</v>
      </c>
      <c r="J1559">
        <v>0.26666666666666666</v>
      </c>
      <c r="K1559">
        <v>30.9</v>
      </c>
      <c r="L1559">
        <v>15.66</v>
      </c>
      <c r="M1559">
        <v>74.400000000000006</v>
      </c>
      <c r="N1559">
        <v>0</v>
      </c>
      <c r="O1559">
        <v>3.0160384401477001</v>
      </c>
      <c r="P1559">
        <v>7.9626020252225996E-2</v>
      </c>
      <c r="Q1559" t="s">
        <v>111</v>
      </c>
    </row>
    <row r="1560" spans="1:17" ht="16" x14ac:dyDescent="0.2">
      <c r="A1560">
        <v>109</v>
      </c>
      <c r="B1560" t="s">
        <v>110</v>
      </c>
      <c r="C1560" t="s">
        <v>109</v>
      </c>
      <c r="F1560">
        <v>20</v>
      </c>
      <c r="H1560" s="7">
        <v>3</v>
      </c>
      <c r="I1560" t="s">
        <v>24</v>
      </c>
      <c r="J1560">
        <v>0.26666666666666666</v>
      </c>
      <c r="K1560">
        <v>30.9</v>
      </c>
      <c r="L1560">
        <v>15.66</v>
      </c>
      <c r="M1560">
        <v>74.400000000000006</v>
      </c>
      <c r="N1560">
        <v>0</v>
      </c>
      <c r="O1560">
        <v>4.1525580836043101</v>
      </c>
      <c r="P1560">
        <v>8.2371745088509696E-2</v>
      </c>
      <c r="Q1560" t="s">
        <v>111</v>
      </c>
    </row>
    <row r="1561" spans="1:17" ht="16" x14ac:dyDescent="0.2">
      <c r="A1561">
        <v>109</v>
      </c>
      <c r="B1561" t="s">
        <v>110</v>
      </c>
      <c r="C1561" t="s">
        <v>109</v>
      </c>
      <c r="F1561">
        <v>20</v>
      </c>
      <c r="H1561" s="7">
        <v>3</v>
      </c>
      <c r="I1561" t="s">
        <v>24</v>
      </c>
      <c r="J1561">
        <v>0.26666666666666666</v>
      </c>
      <c r="K1561">
        <v>30.9</v>
      </c>
      <c r="L1561">
        <v>15.66</v>
      </c>
      <c r="M1561">
        <v>74.400000000000006</v>
      </c>
      <c r="N1561">
        <v>0</v>
      </c>
      <c r="O1561">
        <v>6.0846865715015799</v>
      </c>
      <c r="P1561">
        <v>8.7833132080387705E-2</v>
      </c>
      <c r="Q1561" t="s">
        <v>111</v>
      </c>
    </row>
    <row r="1562" spans="1:17" ht="16" x14ac:dyDescent="0.2">
      <c r="A1562">
        <v>109</v>
      </c>
      <c r="B1562" t="s">
        <v>110</v>
      </c>
      <c r="C1562" t="s">
        <v>109</v>
      </c>
      <c r="F1562">
        <v>20</v>
      </c>
      <c r="H1562" s="7">
        <v>3</v>
      </c>
      <c r="I1562" t="s">
        <v>24</v>
      </c>
      <c r="J1562">
        <v>0.26666666666666666</v>
      </c>
      <c r="K1562">
        <v>30.9</v>
      </c>
      <c r="L1562">
        <v>15.66</v>
      </c>
      <c r="M1562">
        <v>74.400000000000006</v>
      </c>
      <c r="N1562">
        <v>0</v>
      </c>
      <c r="O1562">
        <v>8.0739341527083894</v>
      </c>
      <c r="P1562">
        <v>9.8590561320353001E-2</v>
      </c>
      <c r="Q1562" t="s">
        <v>111</v>
      </c>
    </row>
    <row r="1563" spans="1:17" ht="16" x14ac:dyDescent="0.2">
      <c r="A1563">
        <v>109</v>
      </c>
      <c r="B1563" t="s">
        <v>110</v>
      </c>
      <c r="C1563" t="s">
        <v>109</v>
      </c>
      <c r="F1563">
        <v>20</v>
      </c>
      <c r="H1563" s="7">
        <v>3</v>
      </c>
      <c r="I1563" t="s">
        <v>24</v>
      </c>
      <c r="J1563">
        <v>0.26666666666666666</v>
      </c>
      <c r="K1563">
        <v>30.9</v>
      </c>
      <c r="L1563">
        <v>15.66</v>
      </c>
      <c r="M1563">
        <v>74.400000000000006</v>
      </c>
      <c r="N1563">
        <v>0</v>
      </c>
      <c r="O1563">
        <v>10.007415461236601</v>
      </c>
      <c r="P1563">
        <v>0.12786159141810699</v>
      </c>
      <c r="Q1563" t="s">
        <v>111</v>
      </c>
    </row>
    <row r="1564" spans="1:17" ht="16" x14ac:dyDescent="0.2">
      <c r="A1564">
        <v>109</v>
      </c>
      <c r="B1564" t="s">
        <v>110</v>
      </c>
      <c r="C1564" t="s">
        <v>109</v>
      </c>
      <c r="F1564">
        <v>20</v>
      </c>
      <c r="H1564" s="7">
        <v>3</v>
      </c>
      <c r="I1564" t="s">
        <v>24</v>
      </c>
      <c r="J1564">
        <v>0.26666666666666666</v>
      </c>
      <c r="K1564">
        <v>30.9</v>
      </c>
      <c r="L1564">
        <v>15.66</v>
      </c>
      <c r="M1564">
        <v>74.400000000000006</v>
      </c>
      <c r="N1564">
        <v>0</v>
      </c>
      <c r="O1564">
        <v>14.044382537590799</v>
      </c>
      <c r="P1564">
        <v>0.17848213525199999</v>
      </c>
      <c r="Q1564" t="s">
        <v>111</v>
      </c>
    </row>
    <row r="1565" spans="1:17" ht="16" x14ac:dyDescent="0.2">
      <c r="A1565">
        <v>109</v>
      </c>
      <c r="B1565" t="s">
        <v>110</v>
      </c>
      <c r="C1565" t="s">
        <v>109</v>
      </c>
      <c r="F1565">
        <v>20</v>
      </c>
      <c r="H1565" s="7">
        <v>3</v>
      </c>
      <c r="I1565" t="s">
        <v>24</v>
      </c>
      <c r="J1565">
        <v>0.26666666666666666</v>
      </c>
      <c r="K1565">
        <v>30.9</v>
      </c>
      <c r="L1565">
        <v>15.66</v>
      </c>
      <c r="M1565">
        <v>74.400000000000006</v>
      </c>
      <c r="N1565">
        <v>0</v>
      </c>
      <c r="O1565">
        <v>18.057149155990199</v>
      </c>
      <c r="P1565">
        <v>0.80317461908078303</v>
      </c>
      <c r="Q1565" t="s">
        <v>111</v>
      </c>
    </row>
    <row r="1566" spans="1:17" ht="16" x14ac:dyDescent="0.2">
      <c r="A1566">
        <v>109</v>
      </c>
      <c r="B1566" t="s">
        <v>110</v>
      </c>
      <c r="C1566" t="s">
        <v>109</v>
      </c>
      <c r="F1566">
        <v>20</v>
      </c>
      <c r="H1566" s="7">
        <v>3</v>
      </c>
      <c r="I1566" t="s">
        <v>24</v>
      </c>
      <c r="J1566">
        <v>0.26666666666666666</v>
      </c>
      <c r="K1566">
        <v>30.9</v>
      </c>
      <c r="L1566">
        <v>15.66</v>
      </c>
      <c r="M1566">
        <v>74.400000000000006</v>
      </c>
      <c r="N1566">
        <v>0</v>
      </c>
      <c r="O1566">
        <v>22.0439115555934</v>
      </c>
      <c r="P1566">
        <v>0.97019285209662098</v>
      </c>
      <c r="Q1566" t="s">
        <v>111</v>
      </c>
    </row>
    <row r="1567" spans="1:17" ht="16" x14ac:dyDescent="0.2">
      <c r="A1567">
        <v>109</v>
      </c>
      <c r="B1567" t="s">
        <v>110</v>
      </c>
      <c r="C1567" t="s">
        <v>109</v>
      </c>
      <c r="F1567">
        <v>20</v>
      </c>
      <c r="H1567" s="7">
        <v>3</v>
      </c>
      <c r="I1567" t="s">
        <v>24</v>
      </c>
      <c r="J1567">
        <v>0.26666666666666666</v>
      </c>
      <c r="K1567">
        <v>30.9</v>
      </c>
      <c r="L1567">
        <v>15.66</v>
      </c>
      <c r="M1567">
        <v>74.400000000000006</v>
      </c>
      <c r="N1567">
        <v>0</v>
      </c>
      <c r="O1567">
        <v>25.9672416989422</v>
      </c>
      <c r="P1567">
        <v>1.0208033750369501</v>
      </c>
      <c r="Q1567" t="s">
        <v>111</v>
      </c>
    </row>
    <row r="1568" spans="1:17" ht="16" x14ac:dyDescent="0.2">
      <c r="A1568">
        <v>110</v>
      </c>
      <c r="B1568" t="s">
        <v>113</v>
      </c>
      <c r="C1568" t="s">
        <v>112</v>
      </c>
      <c r="F1568">
        <f>(38+54)/2</f>
        <v>46</v>
      </c>
      <c r="H1568" s="7">
        <v>1</v>
      </c>
      <c r="I1568" t="s">
        <v>24</v>
      </c>
      <c r="J1568">
        <f>12/250</f>
        <v>4.8000000000000001E-2</v>
      </c>
      <c r="K1568">
        <f>(1+21)/2</f>
        <v>11</v>
      </c>
      <c r="L1568">
        <f>M1568*(12/(12+250))</f>
        <v>3.9206106870229007</v>
      </c>
      <c r="M1568">
        <v>85.6</v>
      </c>
      <c r="N1568">
        <v>0</v>
      </c>
      <c r="O1568">
        <v>0</v>
      </c>
      <c r="P1568">
        <v>0</v>
      </c>
      <c r="Q1568" t="s">
        <v>114</v>
      </c>
    </row>
    <row r="1569" spans="1:17" ht="16" x14ac:dyDescent="0.2">
      <c r="A1569">
        <v>110</v>
      </c>
      <c r="B1569" t="s">
        <v>113</v>
      </c>
      <c r="C1569" t="s">
        <v>112</v>
      </c>
      <c r="F1569">
        <v>46</v>
      </c>
      <c r="H1569" s="7">
        <v>1</v>
      </c>
      <c r="I1569" t="s">
        <v>24</v>
      </c>
      <c r="J1569">
        <v>4.8000000000000001E-2</v>
      </c>
      <c r="K1569">
        <v>11</v>
      </c>
      <c r="L1569">
        <v>3.9206106870229007</v>
      </c>
      <c r="M1569">
        <v>85.6</v>
      </c>
      <c r="N1569">
        <v>0</v>
      </c>
      <c r="O1569">
        <v>0.99447577662721798</v>
      </c>
      <c r="P1569">
        <v>0.207589285714285</v>
      </c>
      <c r="Q1569" t="s">
        <v>114</v>
      </c>
    </row>
    <row r="1570" spans="1:17" ht="16" x14ac:dyDescent="0.2">
      <c r="A1570">
        <v>110</v>
      </c>
      <c r="B1570" t="s">
        <v>113</v>
      </c>
      <c r="C1570" t="s">
        <v>112</v>
      </c>
      <c r="F1570">
        <v>46</v>
      </c>
      <c r="H1570" s="7">
        <v>1</v>
      </c>
      <c r="I1570" t="s">
        <v>24</v>
      </c>
      <c r="J1570">
        <v>4.8000000000000001E-2</v>
      </c>
      <c r="K1570">
        <v>11</v>
      </c>
      <c r="L1570">
        <v>3.9206106870229007</v>
      </c>
      <c r="M1570">
        <v>85.6</v>
      </c>
      <c r="N1570">
        <v>0</v>
      </c>
      <c r="O1570">
        <v>3.1254622781064998</v>
      </c>
      <c r="P1570">
        <v>0.36607142857142799</v>
      </c>
      <c r="Q1570" t="s">
        <v>114</v>
      </c>
    </row>
    <row r="1571" spans="1:17" ht="16" x14ac:dyDescent="0.2">
      <c r="A1571">
        <v>110</v>
      </c>
      <c r="B1571" t="s">
        <v>113</v>
      </c>
      <c r="C1571" t="s">
        <v>112</v>
      </c>
      <c r="F1571">
        <v>46</v>
      </c>
      <c r="H1571" s="7">
        <v>1</v>
      </c>
      <c r="I1571" t="s">
        <v>24</v>
      </c>
      <c r="J1571">
        <v>4.8000000000000001E-2</v>
      </c>
      <c r="K1571">
        <v>11</v>
      </c>
      <c r="L1571">
        <v>3.9206106870229007</v>
      </c>
      <c r="M1571">
        <v>85.6</v>
      </c>
      <c r="N1571">
        <v>0</v>
      </c>
      <c r="O1571">
        <v>5.0476146449704098</v>
      </c>
      <c r="P1571">
        <v>0.49107142857142799</v>
      </c>
      <c r="Q1571" t="s">
        <v>114</v>
      </c>
    </row>
    <row r="1572" spans="1:17" ht="16" x14ac:dyDescent="0.2">
      <c r="A1572">
        <v>110</v>
      </c>
      <c r="B1572" t="s">
        <v>113</v>
      </c>
      <c r="C1572" t="s">
        <v>112</v>
      </c>
      <c r="F1572">
        <v>46</v>
      </c>
      <c r="H1572" s="7">
        <v>1</v>
      </c>
      <c r="I1572" t="s">
        <v>24</v>
      </c>
      <c r="J1572">
        <v>4.8000000000000001E-2</v>
      </c>
      <c r="K1572">
        <v>11</v>
      </c>
      <c r="L1572">
        <v>3.9206106870229007</v>
      </c>
      <c r="M1572">
        <v>85.6</v>
      </c>
      <c r="N1572">
        <v>0</v>
      </c>
      <c r="O1572">
        <v>7.0704280695266197</v>
      </c>
      <c r="P1572">
        <v>0.56026785714285698</v>
      </c>
      <c r="Q1572" t="s">
        <v>114</v>
      </c>
    </row>
    <row r="1573" spans="1:17" ht="16" x14ac:dyDescent="0.2">
      <c r="A1573">
        <v>110</v>
      </c>
      <c r="B1573" t="s">
        <v>113</v>
      </c>
      <c r="C1573" t="s">
        <v>112</v>
      </c>
      <c r="F1573">
        <v>46</v>
      </c>
      <c r="H1573" s="7">
        <v>1</v>
      </c>
      <c r="I1573" t="s">
        <v>24</v>
      </c>
      <c r="J1573">
        <v>4.8000000000000001E-2</v>
      </c>
      <c r="K1573">
        <v>11</v>
      </c>
      <c r="L1573">
        <v>3.9206106870229007</v>
      </c>
      <c r="M1573">
        <v>85.6</v>
      </c>
      <c r="N1573">
        <v>0</v>
      </c>
      <c r="O1573">
        <v>10.0769693047337</v>
      </c>
      <c r="P1573">
        <v>0.62946428571428503</v>
      </c>
      <c r="Q1573" t="s">
        <v>114</v>
      </c>
    </row>
    <row r="1574" spans="1:17" ht="16" x14ac:dyDescent="0.2">
      <c r="A1574">
        <v>110</v>
      </c>
      <c r="B1574" t="s">
        <v>113</v>
      </c>
      <c r="C1574" t="s">
        <v>112</v>
      </c>
      <c r="F1574">
        <v>46</v>
      </c>
      <c r="H1574" s="7">
        <v>1</v>
      </c>
      <c r="I1574" t="s">
        <v>24</v>
      </c>
      <c r="J1574">
        <v>4.8000000000000001E-2</v>
      </c>
      <c r="K1574">
        <v>11</v>
      </c>
      <c r="L1574">
        <v>3.9206106870229007</v>
      </c>
      <c r="M1574">
        <v>85.6</v>
      </c>
      <c r="N1574">
        <v>0</v>
      </c>
      <c r="O1574">
        <v>14.0692030325443</v>
      </c>
      <c r="P1574">
        <v>0.73660714285714202</v>
      </c>
      <c r="Q1574" t="s">
        <v>114</v>
      </c>
    </row>
    <row r="1575" spans="1:17" ht="16" x14ac:dyDescent="0.2">
      <c r="A1575">
        <v>110</v>
      </c>
      <c r="B1575" t="s">
        <v>113</v>
      </c>
      <c r="C1575" t="s">
        <v>112</v>
      </c>
      <c r="F1575">
        <v>46</v>
      </c>
      <c r="H1575" s="7">
        <v>1</v>
      </c>
      <c r="I1575" t="s">
        <v>24</v>
      </c>
      <c r="J1575">
        <v>4.8000000000000001E-2</v>
      </c>
      <c r="K1575">
        <v>11</v>
      </c>
      <c r="L1575">
        <v>3.9206106870229007</v>
      </c>
      <c r="M1575">
        <v>85.6</v>
      </c>
      <c r="N1575">
        <v>0</v>
      </c>
      <c r="O1575">
        <v>18.0068879437869</v>
      </c>
      <c r="P1575">
        <v>0.79017857142857095</v>
      </c>
      <c r="Q1575" t="s">
        <v>114</v>
      </c>
    </row>
    <row r="1576" spans="1:17" ht="16" x14ac:dyDescent="0.2">
      <c r="A1576">
        <v>110</v>
      </c>
      <c r="B1576" t="s">
        <v>113</v>
      </c>
      <c r="C1576" t="s">
        <v>112</v>
      </c>
      <c r="F1576">
        <v>46</v>
      </c>
      <c r="H1576" s="7">
        <v>1</v>
      </c>
      <c r="I1576" t="s">
        <v>24</v>
      </c>
      <c r="J1576">
        <v>4.8000000000000001E-2</v>
      </c>
      <c r="K1576">
        <v>11</v>
      </c>
      <c r="L1576">
        <v>3.9206106870229007</v>
      </c>
      <c r="M1576">
        <v>85.6</v>
      </c>
      <c r="N1576">
        <v>0</v>
      </c>
      <c r="O1576">
        <v>22.099436020710002</v>
      </c>
      <c r="P1576">
        <v>0.83482142857142805</v>
      </c>
      <c r="Q1576" t="s">
        <v>114</v>
      </c>
    </row>
    <row r="1577" spans="1:17" ht="16" x14ac:dyDescent="0.2">
      <c r="A1577">
        <v>110</v>
      </c>
      <c r="B1577" t="s">
        <v>113</v>
      </c>
      <c r="C1577" t="s">
        <v>112</v>
      </c>
      <c r="F1577">
        <v>46</v>
      </c>
      <c r="H1577" s="7">
        <v>1</v>
      </c>
      <c r="I1577" t="s">
        <v>24</v>
      </c>
      <c r="J1577">
        <v>4.8000000000000001E-2</v>
      </c>
      <c r="K1577">
        <v>11</v>
      </c>
      <c r="L1577">
        <v>3.9206106870229007</v>
      </c>
      <c r="M1577">
        <v>85.6</v>
      </c>
      <c r="N1577">
        <v>0</v>
      </c>
      <c r="O1577">
        <v>26.0879715236686</v>
      </c>
      <c r="P1577">
        <v>0.87053571428571397</v>
      </c>
      <c r="Q1577" t="s">
        <v>114</v>
      </c>
    </row>
    <row r="1578" spans="1:17" ht="16" x14ac:dyDescent="0.2">
      <c r="A1578">
        <v>110</v>
      </c>
      <c r="B1578" t="s">
        <v>113</v>
      </c>
      <c r="C1578" t="s">
        <v>112</v>
      </c>
      <c r="F1578">
        <v>46</v>
      </c>
      <c r="H1578" s="7">
        <v>1</v>
      </c>
      <c r="I1578" t="s">
        <v>24</v>
      </c>
      <c r="J1578">
        <v>4.8000000000000001E-2</v>
      </c>
      <c r="K1578">
        <v>11</v>
      </c>
      <c r="L1578">
        <v>3.9206106870229007</v>
      </c>
      <c r="M1578">
        <v>85.6</v>
      </c>
      <c r="N1578">
        <v>0</v>
      </c>
      <c r="O1578">
        <v>30.0761603180473</v>
      </c>
      <c r="P1578">
        <v>0.89955357142857095</v>
      </c>
      <c r="Q1578" t="s">
        <v>114</v>
      </c>
    </row>
    <row r="1579" spans="1:17" ht="16" x14ac:dyDescent="0.2">
      <c r="A1579">
        <v>111</v>
      </c>
      <c r="B1579" t="s">
        <v>116</v>
      </c>
      <c r="C1579" t="s">
        <v>115</v>
      </c>
      <c r="F1579">
        <f>(15+30)/2</f>
        <v>22.5</v>
      </c>
      <c r="H1579" s="7">
        <v>3</v>
      </c>
      <c r="I1579" t="s">
        <v>5</v>
      </c>
      <c r="J1579">
        <f>1/50</f>
        <v>0.02</v>
      </c>
      <c r="K1579">
        <v>26.38</v>
      </c>
      <c r="L1579">
        <f>M1579*(10/(10+500))</f>
        <v>1.8490196078431371</v>
      </c>
      <c r="M1579">
        <v>94.3</v>
      </c>
      <c r="N1579">
        <v>0</v>
      </c>
      <c r="O1579">
        <v>0</v>
      </c>
      <c r="P1579">
        <v>0</v>
      </c>
      <c r="Q1579" t="s">
        <v>117</v>
      </c>
    </row>
    <row r="1580" spans="1:17" ht="16" x14ac:dyDescent="0.2">
      <c r="A1580">
        <v>111</v>
      </c>
      <c r="B1580" t="s">
        <v>116</v>
      </c>
      <c r="C1580" t="s">
        <v>115</v>
      </c>
      <c r="F1580">
        <v>22.5</v>
      </c>
      <c r="H1580" s="7">
        <v>3</v>
      </c>
      <c r="I1580" t="s">
        <v>5</v>
      </c>
      <c r="J1580">
        <v>0.02</v>
      </c>
      <c r="K1580">
        <v>26.38</v>
      </c>
      <c r="L1580">
        <v>1.8490196078431371</v>
      </c>
      <c r="M1580">
        <v>94.3</v>
      </c>
      <c r="N1580">
        <v>0</v>
      </c>
      <c r="O1580">
        <v>0.98911996604580499</v>
      </c>
      <c r="P1580">
        <v>0.14249742894921499</v>
      </c>
      <c r="Q1580" t="s">
        <v>117</v>
      </c>
    </row>
    <row r="1581" spans="1:17" ht="16" x14ac:dyDescent="0.2">
      <c r="A1581">
        <v>111</v>
      </c>
      <c r="B1581" t="s">
        <v>116</v>
      </c>
      <c r="C1581" t="s">
        <v>115</v>
      </c>
      <c r="F1581">
        <v>22.5</v>
      </c>
      <c r="H1581" s="7">
        <v>3</v>
      </c>
      <c r="I1581" t="s">
        <v>5</v>
      </c>
      <c r="J1581">
        <v>0.02</v>
      </c>
      <c r="K1581">
        <v>26.38</v>
      </c>
      <c r="L1581">
        <v>1.8490196078431371</v>
      </c>
      <c r="M1581">
        <v>94.3</v>
      </c>
      <c r="N1581">
        <v>0</v>
      </c>
      <c r="O1581">
        <v>3.0000489723958901</v>
      </c>
      <c r="P1581">
        <v>0.29805416346985703</v>
      </c>
      <c r="Q1581" t="s">
        <v>117</v>
      </c>
    </row>
    <row r="1582" spans="1:17" ht="16" x14ac:dyDescent="0.2">
      <c r="A1582">
        <v>111</v>
      </c>
      <c r="B1582" t="s">
        <v>116</v>
      </c>
      <c r="C1582" t="s">
        <v>115</v>
      </c>
      <c r="F1582">
        <v>22.5</v>
      </c>
      <c r="H1582" s="7">
        <v>3</v>
      </c>
      <c r="I1582" t="s">
        <v>5</v>
      </c>
      <c r="J1582">
        <v>0.02</v>
      </c>
      <c r="K1582">
        <v>26.38</v>
      </c>
      <c r="L1582">
        <v>1.8490196078431371</v>
      </c>
      <c r="M1582">
        <v>94.3</v>
      </c>
      <c r="N1582">
        <v>0</v>
      </c>
      <c r="O1582">
        <v>7.0556979382621297</v>
      </c>
      <c r="P1582">
        <v>0.50237516120080195</v>
      </c>
      <c r="Q1582" t="s">
        <v>117</v>
      </c>
    </row>
    <row r="1583" spans="1:17" ht="16" x14ac:dyDescent="0.2">
      <c r="A1583">
        <v>111</v>
      </c>
      <c r="B1583" t="s">
        <v>116</v>
      </c>
      <c r="C1583" t="s">
        <v>115</v>
      </c>
      <c r="F1583">
        <v>22.5</v>
      </c>
      <c r="H1583" s="7">
        <v>3</v>
      </c>
      <c r="I1583" t="s">
        <v>5</v>
      </c>
      <c r="J1583">
        <v>0.02</v>
      </c>
      <c r="K1583">
        <v>26.38</v>
      </c>
      <c r="L1583">
        <v>1.8490196078431371</v>
      </c>
      <c r="M1583">
        <v>94.3</v>
      </c>
      <c r="N1583">
        <v>0</v>
      </c>
      <c r="O1583">
        <v>14.061933756672399</v>
      </c>
      <c r="P1583">
        <v>0.70054196118121403</v>
      </c>
      <c r="Q1583" t="s">
        <v>117</v>
      </c>
    </row>
    <row r="1584" spans="1:17" ht="16" x14ac:dyDescent="0.2">
      <c r="A1584">
        <v>111</v>
      </c>
      <c r="B1584" t="s">
        <v>116</v>
      </c>
      <c r="C1584" t="s">
        <v>115</v>
      </c>
      <c r="F1584">
        <v>22.5</v>
      </c>
      <c r="H1584" s="7">
        <v>3</v>
      </c>
      <c r="I1584" t="s">
        <v>5</v>
      </c>
      <c r="J1584">
        <v>0.02</v>
      </c>
      <c r="K1584">
        <v>26.38</v>
      </c>
      <c r="L1584">
        <v>1.8490196078431371</v>
      </c>
      <c r="M1584">
        <v>94.3</v>
      </c>
      <c r="N1584">
        <v>0</v>
      </c>
      <c r="O1584">
        <v>21.103062407156401</v>
      </c>
      <c r="P1584">
        <v>0.82104262230855796</v>
      </c>
      <c r="Q1584" t="s">
        <v>117</v>
      </c>
    </row>
    <row r="1585" spans="1:17" ht="16" x14ac:dyDescent="0.2">
      <c r="A1585">
        <v>111</v>
      </c>
      <c r="B1585" t="s">
        <v>116</v>
      </c>
      <c r="C1585" t="s">
        <v>115</v>
      </c>
      <c r="F1585">
        <v>22.5</v>
      </c>
      <c r="H1585" s="7">
        <v>3</v>
      </c>
      <c r="I1585" t="s">
        <v>5</v>
      </c>
      <c r="J1585">
        <v>0.02</v>
      </c>
      <c r="K1585">
        <v>26.38</v>
      </c>
      <c r="L1585">
        <v>1.8490196078431371</v>
      </c>
      <c r="M1585">
        <v>94.3</v>
      </c>
      <c r="N1585">
        <v>0</v>
      </c>
      <c r="O1585">
        <v>28.068161413016799</v>
      </c>
      <c r="P1585">
        <v>0.93182634388416297</v>
      </c>
      <c r="Q1585" t="s">
        <v>117</v>
      </c>
    </row>
    <row r="1586" spans="1:17" ht="16" x14ac:dyDescent="0.2">
      <c r="A1586">
        <v>112</v>
      </c>
      <c r="B1586" t="s">
        <v>119</v>
      </c>
      <c r="C1586" t="s">
        <v>118</v>
      </c>
      <c r="D1586">
        <f>(38+54)/2</f>
        <v>46</v>
      </c>
      <c r="H1586" s="7">
        <v>1</v>
      </c>
      <c r="I1586" t="s">
        <v>24</v>
      </c>
      <c r="J1586">
        <f>60/840</f>
        <v>7.1428571428571425E-2</v>
      </c>
      <c r="K1586">
        <v>69.790000000000006</v>
      </c>
      <c r="L1586">
        <v>2.61</v>
      </c>
      <c r="M1586">
        <f>L1586/(60/(60+840))</f>
        <v>39.15</v>
      </c>
      <c r="N1586">
        <v>0.05</v>
      </c>
      <c r="O1586">
        <v>0</v>
      </c>
      <c r="P1586">
        <v>0</v>
      </c>
      <c r="Q1586" t="s">
        <v>306</v>
      </c>
    </row>
    <row r="1587" spans="1:17" ht="16" x14ac:dyDescent="0.2">
      <c r="A1587">
        <v>112</v>
      </c>
      <c r="B1587" t="s">
        <v>119</v>
      </c>
      <c r="C1587" t="s">
        <v>118</v>
      </c>
      <c r="D1587">
        <v>46</v>
      </c>
      <c r="H1587" s="7">
        <v>1</v>
      </c>
      <c r="I1587" t="s">
        <v>24</v>
      </c>
      <c r="J1587">
        <v>7.1428571428571425E-2</v>
      </c>
      <c r="K1587">
        <v>69.790000000000006</v>
      </c>
      <c r="L1587">
        <v>2.61</v>
      </c>
      <c r="M1587">
        <v>39.15</v>
      </c>
      <c r="N1587">
        <v>0.05</v>
      </c>
      <c r="O1587">
        <v>1.0089667367483</v>
      </c>
      <c r="P1587">
        <v>9.5208922181534594E-2</v>
      </c>
      <c r="Q1587" t="s">
        <v>306</v>
      </c>
    </row>
    <row r="1588" spans="1:17" ht="16" x14ac:dyDescent="0.2">
      <c r="A1588">
        <v>112</v>
      </c>
      <c r="B1588" t="s">
        <v>119</v>
      </c>
      <c r="C1588" t="s">
        <v>118</v>
      </c>
      <c r="D1588">
        <v>46</v>
      </c>
      <c r="H1588" s="7">
        <v>1</v>
      </c>
      <c r="I1588" t="s">
        <v>24</v>
      </c>
      <c r="J1588">
        <v>7.1428571428571425E-2</v>
      </c>
      <c r="K1588">
        <v>69.790000000000006</v>
      </c>
      <c r="L1588">
        <v>2.61</v>
      </c>
      <c r="M1588">
        <v>39.15</v>
      </c>
      <c r="N1588">
        <v>0.05</v>
      </c>
      <c r="O1588">
        <v>2.01970872029072</v>
      </c>
      <c r="P1588">
        <v>0.13427827515629101</v>
      </c>
      <c r="Q1588" t="s">
        <v>306</v>
      </c>
    </row>
    <row r="1589" spans="1:17" ht="16" x14ac:dyDescent="0.2">
      <c r="A1589">
        <v>112</v>
      </c>
      <c r="B1589" t="s">
        <v>119</v>
      </c>
      <c r="C1589" t="s">
        <v>118</v>
      </c>
      <c r="D1589">
        <v>46</v>
      </c>
      <c r="H1589" s="7">
        <v>1</v>
      </c>
      <c r="I1589" t="s">
        <v>24</v>
      </c>
      <c r="J1589">
        <v>7.1428571428571425E-2</v>
      </c>
      <c r="K1589">
        <v>69.790000000000006</v>
      </c>
      <c r="L1589">
        <v>2.61</v>
      </c>
      <c r="M1589">
        <v>39.15</v>
      </c>
      <c r="N1589">
        <v>0.05</v>
      </c>
      <c r="O1589">
        <v>3.0315993929352101</v>
      </c>
      <c r="P1589">
        <v>0.13475167430138801</v>
      </c>
      <c r="Q1589" t="s">
        <v>306</v>
      </c>
    </row>
    <row r="1590" spans="1:17" ht="16" x14ac:dyDescent="0.2">
      <c r="A1590">
        <v>112</v>
      </c>
      <c r="B1590" t="s">
        <v>119</v>
      </c>
      <c r="C1590" t="s">
        <v>118</v>
      </c>
      <c r="D1590">
        <v>46</v>
      </c>
      <c r="H1590" s="7">
        <v>1</v>
      </c>
      <c r="I1590" t="s">
        <v>24</v>
      </c>
      <c r="J1590">
        <v>7.1428571428571425E-2</v>
      </c>
      <c r="K1590">
        <v>69.790000000000006</v>
      </c>
      <c r="L1590">
        <v>2.61</v>
      </c>
      <c r="M1590">
        <v>39.15</v>
      </c>
      <c r="N1590">
        <v>0.05</v>
      </c>
      <c r="O1590">
        <v>4.00871611367148</v>
      </c>
      <c r="P1590">
        <v>0.30362985756255101</v>
      </c>
      <c r="Q1590" t="s">
        <v>306</v>
      </c>
    </row>
    <row r="1591" spans="1:17" ht="16" x14ac:dyDescent="0.2">
      <c r="A1591">
        <v>112</v>
      </c>
      <c r="B1591" t="s">
        <v>119</v>
      </c>
      <c r="C1591" t="s">
        <v>118</v>
      </c>
      <c r="D1591">
        <v>46</v>
      </c>
      <c r="H1591" s="7">
        <v>1</v>
      </c>
      <c r="I1591" t="s">
        <v>24</v>
      </c>
      <c r="J1591">
        <v>7.1428571428571425E-2</v>
      </c>
      <c r="K1591">
        <v>69.790000000000006</v>
      </c>
      <c r="L1591">
        <v>2.61</v>
      </c>
      <c r="M1591">
        <v>39.15</v>
      </c>
      <c r="N1591">
        <v>0.05</v>
      </c>
      <c r="O1591">
        <v>6.0001253115384001</v>
      </c>
      <c r="P1591">
        <v>0.392280809234067</v>
      </c>
      <c r="Q1591" t="s">
        <v>306</v>
      </c>
    </row>
    <row r="1592" spans="1:17" ht="16" x14ac:dyDescent="0.2">
      <c r="A1592">
        <v>112</v>
      </c>
      <c r="B1592" t="s">
        <v>119</v>
      </c>
      <c r="C1592" t="s">
        <v>118</v>
      </c>
      <c r="D1592">
        <v>46</v>
      </c>
      <c r="H1592" s="7">
        <v>1</v>
      </c>
      <c r="I1592" t="s">
        <v>24</v>
      </c>
      <c r="J1592">
        <v>7.1428571428571425E-2</v>
      </c>
      <c r="K1592">
        <v>69.790000000000006</v>
      </c>
      <c r="L1592">
        <v>2.61</v>
      </c>
      <c r="M1592">
        <v>39.15</v>
      </c>
      <c r="N1592">
        <v>0.05</v>
      </c>
      <c r="O1592">
        <v>9.0653499672797597</v>
      </c>
      <c r="P1592">
        <v>0.40073237632447301</v>
      </c>
      <c r="Q1592" t="s">
        <v>306</v>
      </c>
    </row>
    <row r="1593" spans="1:17" ht="16" x14ac:dyDescent="0.2">
      <c r="A1593">
        <v>112</v>
      </c>
      <c r="B1593" t="s">
        <v>119</v>
      </c>
      <c r="C1593" t="s">
        <v>118</v>
      </c>
      <c r="D1593">
        <v>46</v>
      </c>
      <c r="H1593" s="7">
        <v>1</v>
      </c>
      <c r="I1593" t="s">
        <v>24</v>
      </c>
      <c r="J1593">
        <v>7.1428571428571425E-2</v>
      </c>
      <c r="K1593">
        <v>69.790000000000006</v>
      </c>
      <c r="L1593">
        <v>2.61</v>
      </c>
      <c r="M1593">
        <v>39.15</v>
      </c>
      <c r="N1593">
        <v>0.05</v>
      </c>
      <c r="O1593">
        <v>12.007456036535199</v>
      </c>
      <c r="P1593">
        <v>0.54596844933932898</v>
      </c>
      <c r="Q1593" t="s">
        <v>306</v>
      </c>
    </row>
    <row r="1594" spans="1:17" ht="16" x14ac:dyDescent="0.2">
      <c r="A1594">
        <v>112</v>
      </c>
      <c r="B1594" t="s">
        <v>119</v>
      </c>
      <c r="C1594" t="s">
        <v>118</v>
      </c>
      <c r="D1594">
        <v>46</v>
      </c>
      <c r="H1594" s="7">
        <v>1</v>
      </c>
      <c r="I1594" t="s">
        <v>24</v>
      </c>
      <c r="J1594">
        <v>7.1428571428571425E-2</v>
      </c>
      <c r="K1594">
        <v>69.790000000000006</v>
      </c>
      <c r="L1594">
        <v>2.61</v>
      </c>
      <c r="M1594">
        <v>39.15</v>
      </c>
      <c r="N1594">
        <v>0.05</v>
      </c>
      <c r="O1594">
        <v>13.997820971582099</v>
      </c>
      <c r="P1594">
        <v>0.66970663176508205</v>
      </c>
      <c r="Q1594" t="s">
        <v>306</v>
      </c>
    </row>
    <row r="1595" spans="1:17" ht="16" x14ac:dyDescent="0.2">
      <c r="A1595">
        <v>113</v>
      </c>
      <c r="B1595" t="s">
        <v>119</v>
      </c>
      <c r="C1595" t="s">
        <v>118</v>
      </c>
      <c r="D1595">
        <f>(7+17)/2</f>
        <v>12</v>
      </c>
      <c r="H1595" s="7">
        <v>1</v>
      </c>
      <c r="I1595" t="s">
        <v>24</v>
      </c>
      <c r="J1595">
        <f>60/840</f>
        <v>7.1428571428571425E-2</v>
      </c>
      <c r="K1595">
        <v>33.93</v>
      </c>
      <c r="L1595">
        <v>2.27</v>
      </c>
      <c r="M1595">
        <f>L1595/(60/(60+840))</f>
        <v>34.050000000000004</v>
      </c>
      <c r="N1595">
        <v>0.05</v>
      </c>
      <c r="O1595">
        <v>0</v>
      </c>
      <c r="P1595">
        <v>0</v>
      </c>
      <c r="Q1595" t="s">
        <v>306</v>
      </c>
    </row>
    <row r="1596" spans="1:17" ht="16" x14ac:dyDescent="0.2">
      <c r="A1596">
        <v>113</v>
      </c>
      <c r="B1596" t="s">
        <v>119</v>
      </c>
      <c r="C1596" t="s">
        <v>118</v>
      </c>
      <c r="D1596">
        <v>12</v>
      </c>
      <c r="H1596" s="7">
        <v>1</v>
      </c>
      <c r="I1596" t="s">
        <v>24</v>
      </c>
      <c r="J1596">
        <v>7.1428571428571425E-2</v>
      </c>
      <c r="K1596">
        <v>33.93</v>
      </c>
      <c r="L1596">
        <v>2.27</v>
      </c>
      <c r="M1596">
        <v>34.050000000000004</v>
      </c>
      <c r="N1596">
        <v>0.05</v>
      </c>
      <c r="O1596">
        <v>1.03831052199217</v>
      </c>
      <c r="P1596">
        <v>0.109257737987496</v>
      </c>
      <c r="Q1596" t="s">
        <v>306</v>
      </c>
    </row>
    <row r="1597" spans="1:17" ht="16" x14ac:dyDescent="0.2">
      <c r="A1597">
        <v>113</v>
      </c>
      <c r="B1597" t="s">
        <v>119</v>
      </c>
      <c r="C1597" t="s">
        <v>118</v>
      </c>
      <c r="D1597">
        <v>12</v>
      </c>
      <c r="H1597" s="7">
        <v>1</v>
      </c>
      <c r="I1597" t="s">
        <v>24</v>
      </c>
      <c r="J1597">
        <v>7.1428571428571425E-2</v>
      </c>
      <c r="K1597">
        <v>33.93</v>
      </c>
      <c r="L1597">
        <v>2.27</v>
      </c>
      <c r="M1597">
        <v>34.050000000000004</v>
      </c>
      <c r="N1597">
        <v>0.05</v>
      </c>
      <c r="O1597">
        <v>2.0202308517007501</v>
      </c>
      <c r="P1597">
        <v>0.11673465977917299</v>
      </c>
      <c r="Q1597" t="s">
        <v>306</v>
      </c>
    </row>
    <row r="1598" spans="1:17" ht="16" x14ac:dyDescent="0.2">
      <c r="A1598">
        <v>113</v>
      </c>
      <c r="B1598" t="s">
        <v>119</v>
      </c>
      <c r="C1598" t="s">
        <v>118</v>
      </c>
      <c r="D1598">
        <v>12</v>
      </c>
      <c r="H1598" s="7">
        <v>1</v>
      </c>
      <c r="I1598" t="s">
        <v>24</v>
      </c>
      <c r="J1598">
        <v>7.1428571428571425E-2</v>
      </c>
      <c r="K1598">
        <v>33.93</v>
      </c>
      <c r="L1598">
        <v>2.27</v>
      </c>
      <c r="M1598">
        <v>34.050000000000004</v>
      </c>
      <c r="N1598">
        <v>0.05</v>
      </c>
      <c r="O1598">
        <v>3.00183790256331</v>
      </c>
      <c r="P1598">
        <v>0.13473775079712</v>
      </c>
      <c r="Q1598" t="s">
        <v>306</v>
      </c>
    </row>
    <row r="1599" spans="1:17" ht="16" x14ac:dyDescent="0.2">
      <c r="A1599">
        <v>113</v>
      </c>
      <c r="B1599" t="s">
        <v>119</v>
      </c>
      <c r="C1599" t="s">
        <v>118</v>
      </c>
      <c r="D1599">
        <v>12</v>
      </c>
      <c r="H1599" s="7">
        <v>1</v>
      </c>
      <c r="I1599" t="s">
        <v>24</v>
      </c>
      <c r="J1599">
        <v>7.1428571428571425E-2</v>
      </c>
      <c r="K1599">
        <v>33.93</v>
      </c>
      <c r="L1599">
        <v>2.27</v>
      </c>
      <c r="M1599">
        <v>34.050000000000004</v>
      </c>
      <c r="N1599">
        <v>0.05</v>
      </c>
      <c r="O1599">
        <v>4.0980005847871803</v>
      </c>
      <c r="P1599">
        <v>0.30367162807535297</v>
      </c>
      <c r="Q1599" t="s">
        <v>306</v>
      </c>
    </row>
    <row r="1600" spans="1:17" ht="16" x14ac:dyDescent="0.2">
      <c r="A1600">
        <v>113</v>
      </c>
      <c r="B1600" t="s">
        <v>119</v>
      </c>
      <c r="C1600" t="s">
        <v>118</v>
      </c>
      <c r="D1600">
        <v>12</v>
      </c>
      <c r="H1600" s="7">
        <v>1</v>
      </c>
      <c r="I1600" t="s">
        <v>24</v>
      </c>
      <c r="J1600">
        <v>7.1428571428571425E-2</v>
      </c>
      <c r="K1600">
        <v>33.93</v>
      </c>
      <c r="L1600">
        <v>2.27</v>
      </c>
      <c r="M1600">
        <v>34.050000000000004</v>
      </c>
      <c r="N1600">
        <v>0.05</v>
      </c>
      <c r="O1600">
        <v>5.9982456384622802</v>
      </c>
      <c r="P1600">
        <v>0.45543782459169302</v>
      </c>
      <c r="Q1600" t="s">
        <v>306</v>
      </c>
    </row>
    <row r="1601" spans="1:17" ht="16" x14ac:dyDescent="0.2">
      <c r="A1601">
        <v>113</v>
      </c>
      <c r="B1601" t="s">
        <v>119</v>
      </c>
      <c r="C1601" t="s">
        <v>118</v>
      </c>
      <c r="D1601">
        <v>12</v>
      </c>
      <c r="H1601" s="7">
        <v>1</v>
      </c>
      <c r="I1601" t="s">
        <v>24</v>
      </c>
      <c r="J1601">
        <v>7.1428571428571425E-2</v>
      </c>
      <c r="K1601">
        <v>33.93</v>
      </c>
      <c r="L1601">
        <v>2.27</v>
      </c>
      <c r="M1601">
        <v>34.050000000000004</v>
      </c>
      <c r="N1601">
        <v>0.05</v>
      </c>
      <c r="O1601">
        <v>9.0338132301137506</v>
      </c>
      <c r="P1601">
        <v>0.46036674510240699</v>
      </c>
      <c r="Q1601" t="s">
        <v>306</v>
      </c>
    </row>
    <row r="1602" spans="1:17" ht="16" x14ac:dyDescent="0.2">
      <c r="A1602">
        <v>113</v>
      </c>
      <c r="B1602" t="s">
        <v>119</v>
      </c>
      <c r="C1602" t="s">
        <v>118</v>
      </c>
      <c r="D1602">
        <v>12</v>
      </c>
      <c r="H1602" s="7">
        <v>1</v>
      </c>
      <c r="I1602" t="s">
        <v>24</v>
      </c>
      <c r="J1602">
        <v>7.1428571428571425E-2</v>
      </c>
      <c r="K1602">
        <v>33.93</v>
      </c>
      <c r="L1602">
        <v>2.27</v>
      </c>
      <c r="M1602">
        <v>34.050000000000004</v>
      </c>
      <c r="N1602">
        <v>0.05</v>
      </c>
      <c r="O1602">
        <v>12.033771459600899</v>
      </c>
      <c r="P1602">
        <v>0.66177023433257698</v>
      </c>
      <c r="Q1602" t="s">
        <v>306</v>
      </c>
    </row>
    <row r="1603" spans="1:17" ht="16" x14ac:dyDescent="0.2">
      <c r="A1603">
        <v>113</v>
      </c>
      <c r="B1603" t="s">
        <v>119</v>
      </c>
      <c r="C1603" t="s">
        <v>118</v>
      </c>
      <c r="D1603">
        <v>12</v>
      </c>
      <c r="H1603" s="7">
        <v>1</v>
      </c>
      <c r="I1603" t="s">
        <v>24</v>
      </c>
      <c r="J1603">
        <v>7.1428571428571425E-2</v>
      </c>
      <c r="K1603">
        <v>33.93</v>
      </c>
      <c r="L1603">
        <v>2.27</v>
      </c>
      <c r="M1603">
        <v>34.050000000000004</v>
      </c>
      <c r="N1603">
        <v>0.05</v>
      </c>
      <c r="O1603">
        <v>14.0224655741356</v>
      </c>
      <c r="P1603">
        <v>0.84164798596510704</v>
      </c>
      <c r="Q1603" t="s">
        <v>306</v>
      </c>
    </row>
    <row r="1604" spans="1:17" ht="16" x14ac:dyDescent="0.2">
      <c r="A1604">
        <v>114</v>
      </c>
      <c r="B1604" t="s">
        <v>121</v>
      </c>
      <c r="C1604" t="s">
        <v>120</v>
      </c>
      <c r="F1604">
        <v>100</v>
      </c>
      <c r="H1604" s="7">
        <v>3</v>
      </c>
      <c r="I1604" t="s">
        <v>24</v>
      </c>
      <c r="J1604">
        <f>45/450</f>
        <v>0.1</v>
      </c>
      <c r="K1604">
        <v>27.84</v>
      </c>
      <c r="L1604">
        <f>M1604*(45/(45+450))</f>
        <v>5.8699999999999992</v>
      </c>
      <c r="M1604">
        <v>64.569999999999993</v>
      </c>
      <c r="N1604">
        <v>0</v>
      </c>
      <c r="O1604">
        <v>0</v>
      </c>
      <c r="P1604">
        <v>0</v>
      </c>
      <c r="Q1604" t="s">
        <v>122</v>
      </c>
    </row>
    <row r="1605" spans="1:17" ht="16" x14ac:dyDescent="0.2">
      <c r="A1605">
        <v>114</v>
      </c>
      <c r="B1605" t="s">
        <v>121</v>
      </c>
      <c r="C1605" t="s">
        <v>120</v>
      </c>
      <c r="F1605">
        <v>100</v>
      </c>
      <c r="H1605" s="7">
        <v>3</v>
      </c>
      <c r="I1605" t="s">
        <v>24</v>
      </c>
      <c r="J1605">
        <v>0.1</v>
      </c>
      <c r="K1605">
        <v>27.84</v>
      </c>
      <c r="L1605">
        <v>5.8699999999999992</v>
      </c>
      <c r="M1605">
        <v>64.569999999999993</v>
      </c>
      <c r="N1605">
        <v>0</v>
      </c>
      <c r="O1605">
        <v>5.1921079957943901E-3</v>
      </c>
      <c r="P1605">
        <v>3.6956084815596299E-2</v>
      </c>
      <c r="Q1605" t="s">
        <v>122</v>
      </c>
    </row>
    <row r="1606" spans="1:17" ht="16" x14ac:dyDescent="0.2">
      <c r="A1606">
        <v>114</v>
      </c>
      <c r="B1606" t="s">
        <v>121</v>
      </c>
      <c r="C1606" t="s">
        <v>120</v>
      </c>
      <c r="F1606">
        <v>100</v>
      </c>
      <c r="H1606" s="7">
        <v>3</v>
      </c>
      <c r="I1606" t="s">
        <v>24</v>
      </c>
      <c r="J1606">
        <v>0.1</v>
      </c>
      <c r="K1606">
        <v>27.84</v>
      </c>
      <c r="L1606">
        <v>5.8699999999999992</v>
      </c>
      <c r="M1606">
        <v>64.569999999999993</v>
      </c>
      <c r="N1606">
        <v>0</v>
      </c>
      <c r="O1606">
        <v>2.5960539978971901E-2</v>
      </c>
      <c r="P1606">
        <v>9.33742002478814E-2</v>
      </c>
      <c r="Q1606" t="s">
        <v>122</v>
      </c>
    </row>
    <row r="1607" spans="1:17" ht="16" x14ac:dyDescent="0.2">
      <c r="A1607">
        <v>114</v>
      </c>
      <c r="B1607" t="s">
        <v>121</v>
      </c>
      <c r="C1607" t="s">
        <v>120</v>
      </c>
      <c r="F1607">
        <v>100</v>
      </c>
      <c r="H1607" s="7">
        <v>3</v>
      </c>
      <c r="I1607" t="s">
        <v>24</v>
      </c>
      <c r="J1607">
        <v>0.1</v>
      </c>
      <c r="K1607">
        <v>27.84</v>
      </c>
      <c r="L1607">
        <v>5.8699999999999992</v>
      </c>
      <c r="M1607">
        <v>64.569999999999993</v>
      </c>
      <c r="N1607">
        <v>0</v>
      </c>
      <c r="O1607">
        <v>4.15368639663551E-2</v>
      </c>
      <c r="P1607">
        <v>0.163241550262955</v>
      </c>
      <c r="Q1607" t="s">
        <v>122</v>
      </c>
    </row>
    <row r="1608" spans="1:17" ht="16" x14ac:dyDescent="0.2">
      <c r="A1608">
        <v>114</v>
      </c>
      <c r="B1608" t="s">
        <v>121</v>
      </c>
      <c r="C1608" t="s">
        <v>120</v>
      </c>
      <c r="F1608">
        <v>100</v>
      </c>
      <c r="H1608" s="7">
        <v>3</v>
      </c>
      <c r="I1608" t="s">
        <v>24</v>
      </c>
      <c r="J1608">
        <v>0.1</v>
      </c>
      <c r="K1608">
        <v>27.84</v>
      </c>
      <c r="L1608">
        <v>5.8699999999999992</v>
      </c>
      <c r="M1608">
        <v>64.569999999999993</v>
      </c>
      <c r="N1608">
        <v>0</v>
      </c>
      <c r="O1608">
        <v>9.8650051920093407E-2</v>
      </c>
      <c r="P1608">
        <v>0.276052658024319</v>
      </c>
      <c r="Q1608" t="s">
        <v>122</v>
      </c>
    </row>
    <row r="1609" spans="1:17" ht="16" x14ac:dyDescent="0.2">
      <c r="A1609">
        <v>114</v>
      </c>
      <c r="B1609" t="s">
        <v>121</v>
      </c>
      <c r="C1609" t="s">
        <v>120</v>
      </c>
      <c r="F1609">
        <v>100</v>
      </c>
      <c r="H1609" s="7">
        <v>3</v>
      </c>
      <c r="I1609" t="s">
        <v>24</v>
      </c>
      <c r="J1609">
        <v>0.1</v>
      </c>
      <c r="K1609">
        <v>27.84</v>
      </c>
      <c r="L1609">
        <v>5.8699999999999992</v>
      </c>
      <c r="M1609">
        <v>64.569999999999993</v>
      </c>
      <c r="N1609">
        <v>0</v>
      </c>
      <c r="O1609">
        <v>0.17653167185700899</v>
      </c>
      <c r="P1609">
        <v>0.41033564465882799</v>
      </c>
      <c r="Q1609" t="s">
        <v>122</v>
      </c>
    </row>
    <row r="1610" spans="1:17" ht="16" x14ac:dyDescent="0.2">
      <c r="A1610">
        <v>114</v>
      </c>
      <c r="B1610" t="s">
        <v>121</v>
      </c>
      <c r="C1610" t="s">
        <v>120</v>
      </c>
      <c r="F1610">
        <v>100</v>
      </c>
      <c r="H1610" s="7">
        <v>3</v>
      </c>
      <c r="I1610" t="s">
        <v>24</v>
      </c>
      <c r="J1610">
        <v>0.1</v>
      </c>
      <c r="K1610">
        <v>27.84</v>
      </c>
      <c r="L1610">
        <v>5.8699999999999992</v>
      </c>
      <c r="M1610">
        <v>64.569999999999993</v>
      </c>
      <c r="N1610">
        <v>0</v>
      </c>
      <c r="O1610">
        <v>0.33229491173084102</v>
      </c>
      <c r="P1610">
        <v>0.60900914480956603</v>
      </c>
      <c r="Q1610" t="s">
        <v>122</v>
      </c>
    </row>
    <row r="1611" spans="1:17" ht="16" x14ac:dyDescent="0.2">
      <c r="A1611">
        <v>114</v>
      </c>
      <c r="B1611" t="s">
        <v>121</v>
      </c>
      <c r="C1611" t="s">
        <v>120</v>
      </c>
      <c r="F1611">
        <v>100</v>
      </c>
      <c r="H1611" s="7">
        <v>3</v>
      </c>
      <c r="I1611" t="s">
        <v>24</v>
      </c>
      <c r="J1611">
        <v>0.1</v>
      </c>
      <c r="K1611">
        <v>27.84</v>
      </c>
      <c r="L1611">
        <v>5.8699999999999992</v>
      </c>
      <c r="M1611">
        <v>64.569999999999993</v>
      </c>
      <c r="N1611">
        <v>0</v>
      </c>
      <c r="O1611">
        <v>0.50363447559205599</v>
      </c>
      <c r="P1611">
        <v>0.71088332830871204</v>
      </c>
      <c r="Q1611" t="s">
        <v>122</v>
      </c>
    </row>
    <row r="1612" spans="1:17" ht="16" x14ac:dyDescent="0.2">
      <c r="A1612">
        <v>114</v>
      </c>
      <c r="B1612" t="s">
        <v>121</v>
      </c>
      <c r="C1612" t="s">
        <v>120</v>
      </c>
      <c r="F1612">
        <v>100</v>
      </c>
      <c r="H1612" s="7">
        <v>3</v>
      </c>
      <c r="I1612" t="s">
        <v>24</v>
      </c>
      <c r="J1612">
        <v>0.1</v>
      </c>
      <c r="K1612">
        <v>27.84</v>
      </c>
      <c r="L1612">
        <v>5.8699999999999992</v>
      </c>
      <c r="M1612">
        <v>64.569999999999993</v>
      </c>
      <c r="N1612">
        <v>0</v>
      </c>
      <c r="O1612">
        <v>0.99688473519252296</v>
      </c>
      <c r="P1612">
        <v>0.77998023649214399</v>
      </c>
      <c r="Q1612" t="s">
        <v>122</v>
      </c>
    </row>
    <row r="1613" spans="1:17" ht="16" x14ac:dyDescent="0.2">
      <c r="A1613">
        <v>114</v>
      </c>
      <c r="B1613" t="s">
        <v>121</v>
      </c>
      <c r="C1613" t="s">
        <v>120</v>
      </c>
      <c r="F1613">
        <v>100</v>
      </c>
      <c r="H1613" s="7">
        <v>3</v>
      </c>
      <c r="I1613" t="s">
        <v>24</v>
      </c>
      <c r="J1613">
        <v>0.1</v>
      </c>
      <c r="K1613">
        <v>27.84</v>
      </c>
      <c r="L1613">
        <v>5.8699999999999992</v>
      </c>
      <c r="M1613">
        <v>64.569999999999993</v>
      </c>
      <c r="N1613">
        <v>0</v>
      </c>
      <c r="O1613">
        <v>1.5109034267761601</v>
      </c>
      <c r="P1613">
        <v>0.81947375473151696</v>
      </c>
      <c r="Q1613" t="s">
        <v>122</v>
      </c>
    </row>
    <row r="1614" spans="1:17" ht="16" x14ac:dyDescent="0.2">
      <c r="A1614">
        <v>114</v>
      </c>
      <c r="B1614" t="s">
        <v>121</v>
      </c>
      <c r="C1614" t="s">
        <v>120</v>
      </c>
      <c r="F1614">
        <v>100</v>
      </c>
      <c r="H1614" s="7">
        <v>3</v>
      </c>
      <c r="I1614" t="s">
        <v>24</v>
      </c>
      <c r="J1614">
        <v>0.1</v>
      </c>
      <c r="K1614">
        <v>27.84</v>
      </c>
      <c r="L1614">
        <v>5.8699999999999992</v>
      </c>
      <c r="M1614">
        <v>64.569999999999993</v>
      </c>
      <c r="N1614">
        <v>0</v>
      </c>
      <c r="O1614">
        <v>2.00934579437242</v>
      </c>
      <c r="P1614">
        <v>0.85899239607409605</v>
      </c>
      <c r="Q1614" t="s">
        <v>122</v>
      </c>
    </row>
    <row r="1615" spans="1:17" ht="16" x14ac:dyDescent="0.2">
      <c r="A1615">
        <v>114</v>
      </c>
      <c r="B1615" t="s">
        <v>121</v>
      </c>
      <c r="C1615" t="s">
        <v>120</v>
      </c>
      <c r="F1615">
        <v>100</v>
      </c>
      <c r="H1615" s="7">
        <v>3</v>
      </c>
      <c r="I1615" t="s">
        <v>24</v>
      </c>
      <c r="J1615">
        <v>0.1</v>
      </c>
      <c r="K1615">
        <v>27.84</v>
      </c>
      <c r="L1615">
        <v>5.8699999999999992</v>
      </c>
      <c r="M1615">
        <v>64.569999999999993</v>
      </c>
      <c r="N1615">
        <v>0</v>
      </c>
      <c r="O1615">
        <v>3.0218068535523299</v>
      </c>
      <c r="P1615">
        <v>0.90305831909690804</v>
      </c>
      <c r="Q1615" t="s">
        <v>122</v>
      </c>
    </row>
    <row r="1616" spans="1:17" ht="16" x14ac:dyDescent="0.2">
      <c r="A1616">
        <v>115</v>
      </c>
      <c r="B1616" t="s">
        <v>124</v>
      </c>
      <c r="C1616" t="s">
        <v>123</v>
      </c>
      <c r="F1616">
        <f>(80+115)/2</f>
        <v>97.5</v>
      </c>
      <c r="H1616" s="7">
        <v>3</v>
      </c>
      <c r="I1616" t="s">
        <v>5</v>
      </c>
      <c r="J1616">
        <f>167/250</f>
        <v>0.66800000000000004</v>
      </c>
      <c r="K1616">
        <v>43.009943652635002</v>
      </c>
      <c r="L1616">
        <v>28.74</v>
      </c>
      <c r="M1616">
        <f>L1616/(167/(167+250))</f>
        <v>71.763952095808378</v>
      </c>
      <c r="N1616">
        <v>0.02</v>
      </c>
      <c r="O1616">
        <v>0</v>
      </c>
      <c r="P1616">
        <v>0</v>
      </c>
      <c r="Q1616" t="s">
        <v>125</v>
      </c>
    </row>
    <row r="1617" spans="1:17" ht="16" x14ac:dyDescent="0.2">
      <c r="A1617">
        <v>115</v>
      </c>
      <c r="B1617" t="s">
        <v>124</v>
      </c>
      <c r="C1617" t="s">
        <v>123</v>
      </c>
      <c r="F1617">
        <v>97.5</v>
      </c>
      <c r="H1617" s="7">
        <v>3</v>
      </c>
      <c r="I1617" t="s">
        <v>5</v>
      </c>
      <c r="J1617">
        <v>0.66800000000000004</v>
      </c>
      <c r="K1617">
        <v>43.009943652635002</v>
      </c>
      <c r="L1617">
        <v>28.74</v>
      </c>
      <c r="M1617">
        <v>71.763952095808378</v>
      </c>
      <c r="N1617">
        <v>0.02</v>
      </c>
      <c r="O1617">
        <v>2.03468208092485</v>
      </c>
      <c r="P1617">
        <v>8.79120879120876E-3</v>
      </c>
      <c r="Q1617" t="s">
        <v>125</v>
      </c>
    </row>
    <row r="1618" spans="1:17" ht="16" x14ac:dyDescent="0.2">
      <c r="A1618">
        <v>115</v>
      </c>
      <c r="B1618" t="s">
        <v>124</v>
      </c>
      <c r="C1618" t="s">
        <v>123</v>
      </c>
      <c r="F1618">
        <v>97.5</v>
      </c>
      <c r="H1618" s="7">
        <v>3</v>
      </c>
      <c r="I1618" t="s">
        <v>5</v>
      </c>
      <c r="J1618">
        <v>0.66800000000000004</v>
      </c>
      <c r="K1618">
        <v>43.009943652635002</v>
      </c>
      <c r="L1618">
        <v>28.74</v>
      </c>
      <c r="M1618">
        <v>71.763952095808378</v>
      </c>
      <c r="N1618">
        <v>0.02</v>
      </c>
      <c r="O1618">
        <v>3.0057803468208002</v>
      </c>
      <c r="P1618">
        <v>1.31868131868131E-2</v>
      </c>
      <c r="Q1618" t="s">
        <v>125</v>
      </c>
    </row>
    <row r="1619" spans="1:17" ht="16" x14ac:dyDescent="0.2">
      <c r="A1619">
        <v>115</v>
      </c>
      <c r="B1619" t="s">
        <v>124</v>
      </c>
      <c r="C1619" t="s">
        <v>123</v>
      </c>
      <c r="F1619">
        <v>97.5</v>
      </c>
      <c r="H1619" s="7">
        <v>3</v>
      </c>
      <c r="I1619" t="s">
        <v>5</v>
      </c>
      <c r="J1619">
        <v>0.66800000000000004</v>
      </c>
      <c r="K1619">
        <v>43.009943652635002</v>
      </c>
      <c r="L1619">
        <v>28.74</v>
      </c>
      <c r="M1619">
        <v>71.763952095808378</v>
      </c>
      <c r="N1619">
        <v>0.02</v>
      </c>
      <c r="O1619">
        <v>4.0231213872832301</v>
      </c>
      <c r="P1619">
        <v>2.4175824175824E-2</v>
      </c>
      <c r="Q1619" t="s">
        <v>125</v>
      </c>
    </row>
    <row r="1620" spans="1:17" ht="16" x14ac:dyDescent="0.2">
      <c r="A1620">
        <v>115</v>
      </c>
      <c r="B1620" t="s">
        <v>124</v>
      </c>
      <c r="C1620" t="s">
        <v>123</v>
      </c>
      <c r="F1620">
        <v>97.5</v>
      </c>
      <c r="H1620" s="7">
        <v>3</v>
      </c>
      <c r="I1620" t="s">
        <v>5</v>
      </c>
      <c r="J1620">
        <v>0.66800000000000004</v>
      </c>
      <c r="K1620">
        <v>43.009943652635002</v>
      </c>
      <c r="L1620">
        <v>28.74</v>
      </c>
      <c r="M1620">
        <v>71.763952095808378</v>
      </c>
      <c r="N1620">
        <v>0.02</v>
      </c>
      <c r="O1620">
        <v>5.1329479768786097</v>
      </c>
      <c r="P1620">
        <v>3.0769230769230601E-2</v>
      </c>
      <c r="Q1620" t="s">
        <v>125</v>
      </c>
    </row>
    <row r="1621" spans="1:17" ht="16" x14ac:dyDescent="0.2">
      <c r="A1621">
        <v>115</v>
      </c>
      <c r="B1621" t="s">
        <v>124</v>
      </c>
      <c r="C1621" t="s">
        <v>123</v>
      </c>
      <c r="F1621">
        <v>97.5</v>
      </c>
      <c r="H1621" s="7">
        <v>3</v>
      </c>
      <c r="I1621" t="s">
        <v>5</v>
      </c>
      <c r="J1621">
        <v>0.66800000000000004</v>
      </c>
      <c r="K1621">
        <v>43.009943652635002</v>
      </c>
      <c r="L1621">
        <v>28.74</v>
      </c>
      <c r="M1621">
        <v>71.763952095808378</v>
      </c>
      <c r="N1621">
        <v>0.02</v>
      </c>
      <c r="O1621">
        <v>6.1040462427745599</v>
      </c>
      <c r="P1621">
        <v>5.2747252747252497E-2</v>
      </c>
      <c r="Q1621" t="s">
        <v>125</v>
      </c>
    </row>
    <row r="1622" spans="1:17" ht="16" x14ac:dyDescent="0.2">
      <c r="A1622">
        <v>115</v>
      </c>
      <c r="B1622" t="s">
        <v>124</v>
      </c>
      <c r="C1622" t="s">
        <v>123</v>
      </c>
      <c r="F1622">
        <v>97.5</v>
      </c>
      <c r="H1622" s="7">
        <v>3</v>
      </c>
      <c r="I1622" t="s">
        <v>5</v>
      </c>
      <c r="J1622">
        <v>0.66800000000000004</v>
      </c>
      <c r="K1622">
        <v>43.009943652635002</v>
      </c>
      <c r="L1622">
        <v>28.74</v>
      </c>
      <c r="M1622">
        <v>71.763952095808378</v>
      </c>
      <c r="N1622">
        <v>0.02</v>
      </c>
      <c r="O1622">
        <v>7.1213872832369898</v>
      </c>
      <c r="P1622">
        <v>6.3736263736263593E-2</v>
      </c>
      <c r="Q1622" t="s">
        <v>125</v>
      </c>
    </row>
    <row r="1623" spans="1:17" ht="16" x14ac:dyDescent="0.2">
      <c r="A1623">
        <v>115</v>
      </c>
      <c r="B1623" t="s">
        <v>124</v>
      </c>
      <c r="C1623" t="s">
        <v>123</v>
      </c>
      <c r="F1623">
        <v>97.5</v>
      </c>
      <c r="H1623" s="7">
        <v>3</v>
      </c>
      <c r="I1623" t="s">
        <v>5</v>
      </c>
      <c r="J1623">
        <v>0.66800000000000004</v>
      </c>
      <c r="K1623">
        <v>43.009943652635002</v>
      </c>
      <c r="L1623">
        <v>28.74</v>
      </c>
      <c r="M1623">
        <v>71.763952095808378</v>
      </c>
      <c r="N1623">
        <v>0.02</v>
      </c>
      <c r="O1623">
        <v>8.1387283236994197</v>
      </c>
      <c r="P1623">
        <v>8.1318681318681196E-2</v>
      </c>
      <c r="Q1623" t="s">
        <v>125</v>
      </c>
    </row>
    <row r="1624" spans="1:17" ht="16" x14ac:dyDescent="0.2">
      <c r="A1624">
        <v>115</v>
      </c>
      <c r="B1624" t="s">
        <v>124</v>
      </c>
      <c r="C1624" t="s">
        <v>123</v>
      </c>
      <c r="F1624">
        <v>97.5</v>
      </c>
      <c r="H1624" s="7">
        <v>3</v>
      </c>
      <c r="I1624" t="s">
        <v>5</v>
      </c>
      <c r="J1624">
        <v>0.66800000000000004</v>
      </c>
      <c r="K1624">
        <v>43.009943652635002</v>
      </c>
      <c r="L1624">
        <v>28.74</v>
      </c>
      <c r="M1624">
        <v>71.763952095808378</v>
      </c>
      <c r="N1624">
        <v>0.02</v>
      </c>
      <c r="O1624">
        <v>9.1560693641618496</v>
      </c>
      <c r="P1624">
        <v>9.8901098901098702E-2</v>
      </c>
      <c r="Q1624" t="s">
        <v>125</v>
      </c>
    </row>
    <row r="1625" spans="1:17" ht="16" x14ac:dyDescent="0.2">
      <c r="A1625">
        <v>115</v>
      </c>
      <c r="B1625" t="s">
        <v>124</v>
      </c>
      <c r="C1625" t="s">
        <v>123</v>
      </c>
      <c r="F1625">
        <v>97.5</v>
      </c>
      <c r="H1625" s="7">
        <v>3</v>
      </c>
      <c r="I1625" t="s">
        <v>5</v>
      </c>
      <c r="J1625">
        <v>0.66800000000000004</v>
      </c>
      <c r="K1625">
        <v>43.009943652635002</v>
      </c>
      <c r="L1625">
        <v>28.74</v>
      </c>
      <c r="M1625">
        <v>71.763952095808378</v>
      </c>
      <c r="N1625">
        <v>0.02</v>
      </c>
      <c r="O1625">
        <v>10.034682080924799</v>
      </c>
      <c r="P1625">
        <v>0.12747252747252699</v>
      </c>
      <c r="Q1625" t="s">
        <v>125</v>
      </c>
    </row>
    <row r="1626" spans="1:17" ht="16" x14ac:dyDescent="0.2">
      <c r="A1626">
        <v>115</v>
      </c>
      <c r="B1626" t="s">
        <v>124</v>
      </c>
      <c r="C1626" t="s">
        <v>123</v>
      </c>
      <c r="F1626">
        <v>97.5</v>
      </c>
      <c r="H1626" s="7">
        <v>3</v>
      </c>
      <c r="I1626" t="s">
        <v>5</v>
      </c>
      <c r="J1626">
        <v>0.66800000000000004</v>
      </c>
      <c r="K1626">
        <v>43.009943652635002</v>
      </c>
      <c r="L1626">
        <v>28.74</v>
      </c>
      <c r="M1626">
        <v>71.763952095808378</v>
      </c>
      <c r="N1626">
        <v>0.02</v>
      </c>
      <c r="O1626">
        <v>11.0982658959537</v>
      </c>
      <c r="P1626">
        <v>0.17142857142857101</v>
      </c>
      <c r="Q1626" t="s">
        <v>125</v>
      </c>
    </row>
    <row r="1627" spans="1:17" ht="16" x14ac:dyDescent="0.2">
      <c r="A1627">
        <v>115</v>
      </c>
      <c r="B1627" t="s">
        <v>124</v>
      </c>
      <c r="C1627" t="s">
        <v>123</v>
      </c>
      <c r="F1627">
        <v>97.5</v>
      </c>
      <c r="H1627" s="7">
        <v>3</v>
      </c>
      <c r="I1627" t="s">
        <v>5</v>
      </c>
      <c r="J1627">
        <v>0.66800000000000004</v>
      </c>
      <c r="K1627">
        <v>43.009943652635002</v>
      </c>
      <c r="L1627">
        <v>28.74</v>
      </c>
      <c r="M1627">
        <v>71.763952095808378</v>
      </c>
      <c r="N1627">
        <v>0.02</v>
      </c>
      <c r="O1627">
        <v>12.0693641618497</v>
      </c>
      <c r="P1627">
        <v>0.206593406593406</v>
      </c>
      <c r="Q1627" t="s">
        <v>125</v>
      </c>
    </row>
    <row r="1628" spans="1:17" ht="16" x14ac:dyDescent="0.2">
      <c r="A1628">
        <v>115</v>
      </c>
      <c r="B1628" t="s">
        <v>124</v>
      </c>
      <c r="C1628" t="s">
        <v>123</v>
      </c>
      <c r="F1628">
        <v>97.5</v>
      </c>
      <c r="H1628" s="7">
        <v>3</v>
      </c>
      <c r="I1628" t="s">
        <v>5</v>
      </c>
      <c r="J1628">
        <v>0.66800000000000004</v>
      </c>
      <c r="K1628">
        <v>43.009943652635002</v>
      </c>
      <c r="L1628">
        <v>28.74</v>
      </c>
      <c r="M1628">
        <v>71.763952095808378</v>
      </c>
      <c r="N1628">
        <v>0.02</v>
      </c>
      <c r="O1628">
        <v>12.994219653179099</v>
      </c>
      <c r="P1628">
        <v>0.235164835164835</v>
      </c>
      <c r="Q1628" t="s">
        <v>125</v>
      </c>
    </row>
    <row r="1629" spans="1:17" ht="16" x14ac:dyDescent="0.2">
      <c r="A1629">
        <v>115</v>
      </c>
      <c r="B1629" t="s">
        <v>124</v>
      </c>
      <c r="C1629" t="s">
        <v>123</v>
      </c>
      <c r="F1629">
        <v>97.5</v>
      </c>
      <c r="H1629" s="7">
        <v>3</v>
      </c>
      <c r="I1629" t="s">
        <v>5</v>
      </c>
      <c r="J1629">
        <v>0.66800000000000004</v>
      </c>
      <c r="K1629">
        <v>43.009943652635002</v>
      </c>
      <c r="L1629">
        <v>28.74</v>
      </c>
      <c r="M1629">
        <v>71.763952095808378</v>
      </c>
      <c r="N1629">
        <v>0.02</v>
      </c>
      <c r="O1629">
        <v>14.104046242774499</v>
      </c>
      <c r="P1629">
        <v>0.32747252747252698</v>
      </c>
      <c r="Q1629" t="s">
        <v>125</v>
      </c>
    </row>
    <row r="1630" spans="1:17" ht="16" x14ac:dyDescent="0.2">
      <c r="A1630">
        <v>115</v>
      </c>
      <c r="B1630" t="s">
        <v>124</v>
      </c>
      <c r="C1630" t="s">
        <v>123</v>
      </c>
      <c r="F1630">
        <v>97.5</v>
      </c>
      <c r="H1630" s="7">
        <v>3</v>
      </c>
      <c r="I1630" t="s">
        <v>5</v>
      </c>
      <c r="J1630">
        <v>0.66800000000000004</v>
      </c>
      <c r="K1630">
        <v>43.009943652635002</v>
      </c>
      <c r="L1630">
        <v>28.74</v>
      </c>
      <c r="M1630">
        <v>71.763952095808378</v>
      </c>
      <c r="N1630">
        <v>0.02</v>
      </c>
      <c r="O1630">
        <v>15.028901734104</v>
      </c>
      <c r="P1630">
        <v>0.38901098901098802</v>
      </c>
      <c r="Q1630" t="s">
        <v>125</v>
      </c>
    </row>
    <row r="1631" spans="1:17" ht="16" x14ac:dyDescent="0.2">
      <c r="A1631">
        <v>115</v>
      </c>
      <c r="B1631" t="s">
        <v>124</v>
      </c>
      <c r="C1631" t="s">
        <v>123</v>
      </c>
      <c r="F1631">
        <v>97.5</v>
      </c>
      <c r="H1631" s="7">
        <v>3</v>
      </c>
      <c r="I1631" t="s">
        <v>5</v>
      </c>
      <c r="J1631">
        <v>0.66800000000000004</v>
      </c>
      <c r="K1631">
        <v>43.009943652635002</v>
      </c>
      <c r="L1631">
        <v>28.74</v>
      </c>
      <c r="M1631">
        <v>71.763952095808378</v>
      </c>
      <c r="N1631">
        <v>0.02</v>
      </c>
      <c r="O1631">
        <v>16</v>
      </c>
      <c r="P1631">
        <v>0.44615384615384601</v>
      </c>
      <c r="Q1631" t="s">
        <v>125</v>
      </c>
    </row>
    <row r="1632" spans="1:17" ht="16" x14ac:dyDescent="0.2">
      <c r="A1632">
        <v>115</v>
      </c>
      <c r="B1632" t="s">
        <v>124</v>
      </c>
      <c r="C1632" t="s">
        <v>123</v>
      </c>
      <c r="F1632">
        <v>97.5</v>
      </c>
      <c r="H1632" s="7">
        <v>3</v>
      </c>
      <c r="I1632" t="s">
        <v>5</v>
      </c>
      <c r="J1632">
        <v>0.66800000000000004</v>
      </c>
      <c r="K1632">
        <v>43.009943652635002</v>
      </c>
      <c r="L1632">
        <v>28.74</v>
      </c>
      <c r="M1632">
        <v>71.763952095808378</v>
      </c>
      <c r="N1632">
        <v>0.02</v>
      </c>
      <c r="O1632">
        <v>17.109826589595301</v>
      </c>
      <c r="P1632">
        <v>0.492307692307692</v>
      </c>
      <c r="Q1632" t="s">
        <v>125</v>
      </c>
    </row>
    <row r="1633" spans="1:17" ht="16" x14ac:dyDescent="0.2">
      <c r="A1633">
        <v>115</v>
      </c>
      <c r="B1633" t="s">
        <v>124</v>
      </c>
      <c r="C1633" t="s">
        <v>123</v>
      </c>
      <c r="F1633">
        <v>97.5</v>
      </c>
      <c r="H1633" s="7">
        <v>3</v>
      </c>
      <c r="I1633" t="s">
        <v>5</v>
      </c>
      <c r="J1633">
        <v>0.66800000000000004</v>
      </c>
      <c r="K1633">
        <v>43.009943652635002</v>
      </c>
      <c r="L1633">
        <v>28.74</v>
      </c>
      <c r="M1633">
        <v>71.763952095808378</v>
      </c>
      <c r="N1633">
        <v>0.02</v>
      </c>
      <c r="O1633">
        <v>18.0809248554913</v>
      </c>
      <c r="P1633">
        <v>0.52087912087912003</v>
      </c>
      <c r="Q1633" t="s">
        <v>125</v>
      </c>
    </row>
    <row r="1634" spans="1:17" ht="16" x14ac:dyDescent="0.2">
      <c r="A1634">
        <v>115</v>
      </c>
      <c r="B1634" t="s">
        <v>124</v>
      </c>
      <c r="C1634" t="s">
        <v>123</v>
      </c>
      <c r="F1634">
        <v>97.5</v>
      </c>
      <c r="H1634" s="7">
        <v>3</v>
      </c>
      <c r="I1634" t="s">
        <v>5</v>
      </c>
      <c r="J1634">
        <v>0.66800000000000004</v>
      </c>
      <c r="K1634">
        <v>43.009943652635002</v>
      </c>
      <c r="L1634">
        <v>28.74</v>
      </c>
      <c r="M1634">
        <v>71.763952095808378</v>
      </c>
      <c r="N1634">
        <v>0.02</v>
      </c>
      <c r="O1634">
        <v>19.052023121387201</v>
      </c>
      <c r="P1634">
        <v>0.57362637362637303</v>
      </c>
      <c r="Q1634" t="s">
        <v>125</v>
      </c>
    </row>
    <row r="1635" spans="1:17" ht="16" x14ac:dyDescent="0.2">
      <c r="A1635">
        <v>115</v>
      </c>
      <c r="B1635" t="s">
        <v>124</v>
      </c>
      <c r="C1635" t="s">
        <v>123</v>
      </c>
      <c r="F1635">
        <v>97.5</v>
      </c>
      <c r="H1635" s="7">
        <v>3</v>
      </c>
      <c r="I1635" t="s">
        <v>5</v>
      </c>
      <c r="J1635">
        <v>0.66800000000000004</v>
      </c>
      <c r="K1635">
        <v>43.009943652635002</v>
      </c>
      <c r="L1635">
        <v>28.74</v>
      </c>
      <c r="M1635">
        <v>71.763952095808378</v>
      </c>
      <c r="N1635">
        <v>0.02</v>
      </c>
      <c r="O1635">
        <v>20.161849710982601</v>
      </c>
      <c r="P1635">
        <v>0.6</v>
      </c>
      <c r="Q1635" t="s">
        <v>125</v>
      </c>
    </row>
    <row r="1636" spans="1:17" ht="16" x14ac:dyDescent="0.2">
      <c r="A1636">
        <v>115</v>
      </c>
      <c r="B1636" t="s">
        <v>124</v>
      </c>
      <c r="C1636" t="s">
        <v>123</v>
      </c>
      <c r="F1636">
        <v>97.5</v>
      </c>
      <c r="H1636" s="7">
        <v>3</v>
      </c>
      <c r="I1636" t="s">
        <v>5</v>
      </c>
      <c r="J1636">
        <v>0.66800000000000004</v>
      </c>
      <c r="K1636">
        <v>43.009943652635002</v>
      </c>
      <c r="L1636">
        <v>28.74</v>
      </c>
      <c r="M1636">
        <v>71.763952095808378</v>
      </c>
      <c r="N1636">
        <v>0.02</v>
      </c>
      <c r="O1636">
        <v>21.040462427745599</v>
      </c>
      <c r="P1636">
        <v>0.63956043956043895</v>
      </c>
      <c r="Q1636" t="s">
        <v>125</v>
      </c>
    </row>
    <row r="1637" spans="1:17" ht="16" x14ac:dyDescent="0.2">
      <c r="A1637">
        <v>115</v>
      </c>
      <c r="B1637" t="s">
        <v>124</v>
      </c>
      <c r="C1637" t="s">
        <v>123</v>
      </c>
      <c r="F1637">
        <v>97.5</v>
      </c>
      <c r="H1637" s="7">
        <v>3</v>
      </c>
      <c r="I1637" t="s">
        <v>5</v>
      </c>
      <c r="J1637">
        <v>0.66800000000000004</v>
      </c>
      <c r="K1637">
        <v>43.009943652635002</v>
      </c>
      <c r="L1637">
        <v>28.74</v>
      </c>
      <c r="M1637">
        <v>71.763952095808378</v>
      </c>
      <c r="N1637">
        <v>0.02</v>
      </c>
      <c r="O1637">
        <v>22.7514450867052</v>
      </c>
      <c r="P1637">
        <v>0.70989010989010903</v>
      </c>
      <c r="Q1637" t="s">
        <v>125</v>
      </c>
    </row>
    <row r="1638" spans="1:17" ht="16" x14ac:dyDescent="0.2">
      <c r="A1638">
        <v>115</v>
      </c>
      <c r="B1638" t="s">
        <v>124</v>
      </c>
      <c r="C1638" t="s">
        <v>123</v>
      </c>
      <c r="F1638">
        <v>97.5</v>
      </c>
      <c r="H1638" s="7">
        <v>3</v>
      </c>
      <c r="I1638" t="s">
        <v>5</v>
      </c>
      <c r="J1638">
        <v>0.66800000000000004</v>
      </c>
      <c r="K1638">
        <v>43.009943652635002</v>
      </c>
      <c r="L1638">
        <v>28.74</v>
      </c>
      <c r="M1638">
        <v>71.763952095808378</v>
      </c>
      <c r="N1638">
        <v>0.02</v>
      </c>
      <c r="O1638">
        <v>24.046242774566402</v>
      </c>
      <c r="P1638">
        <v>0.74065934065934003</v>
      </c>
      <c r="Q1638" t="s">
        <v>125</v>
      </c>
    </row>
    <row r="1639" spans="1:17" ht="16" x14ac:dyDescent="0.2">
      <c r="A1639">
        <v>115</v>
      </c>
      <c r="B1639" t="s">
        <v>124</v>
      </c>
      <c r="C1639" t="s">
        <v>123</v>
      </c>
      <c r="F1639">
        <v>97.5</v>
      </c>
      <c r="H1639" s="7">
        <v>3</v>
      </c>
      <c r="I1639" t="s">
        <v>5</v>
      </c>
      <c r="J1639">
        <v>0.66800000000000004</v>
      </c>
      <c r="K1639">
        <v>43.009943652635002</v>
      </c>
      <c r="L1639">
        <v>28.74</v>
      </c>
      <c r="M1639">
        <v>71.763952095808378</v>
      </c>
      <c r="N1639">
        <v>0.02</v>
      </c>
      <c r="O1639">
        <v>25.156069364161802</v>
      </c>
      <c r="P1639">
        <v>0.77142857142857102</v>
      </c>
      <c r="Q1639" t="s">
        <v>125</v>
      </c>
    </row>
    <row r="1640" spans="1:17" ht="16" x14ac:dyDescent="0.2">
      <c r="A1640">
        <v>115</v>
      </c>
      <c r="B1640" t="s">
        <v>124</v>
      </c>
      <c r="C1640" t="s">
        <v>123</v>
      </c>
      <c r="F1640">
        <v>97.5</v>
      </c>
      <c r="H1640" s="7">
        <v>3</v>
      </c>
      <c r="I1640" t="s">
        <v>5</v>
      </c>
      <c r="J1640">
        <v>0.66800000000000004</v>
      </c>
      <c r="K1640">
        <v>43.009943652635002</v>
      </c>
      <c r="L1640">
        <v>28.74</v>
      </c>
      <c r="M1640">
        <v>71.763952095808378</v>
      </c>
      <c r="N1640">
        <v>0.02</v>
      </c>
      <c r="O1640">
        <v>27.005780346820799</v>
      </c>
      <c r="P1640">
        <v>0.84175824175824099</v>
      </c>
      <c r="Q1640" t="s">
        <v>125</v>
      </c>
    </row>
    <row r="1641" spans="1:17" ht="16" x14ac:dyDescent="0.2">
      <c r="A1641">
        <v>115</v>
      </c>
      <c r="B1641" t="s">
        <v>124</v>
      </c>
      <c r="C1641" t="s">
        <v>123</v>
      </c>
      <c r="F1641">
        <v>97.5</v>
      </c>
      <c r="H1641" s="7">
        <v>3</v>
      </c>
      <c r="I1641" t="s">
        <v>5</v>
      </c>
      <c r="J1641">
        <v>0.66800000000000004</v>
      </c>
      <c r="K1641">
        <v>43.009943652635002</v>
      </c>
      <c r="L1641">
        <v>28.74</v>
      </c>
      <c r="M1641">
        <v>71.763952095808378</v>
      </c>
      <c r="N1641">
        <v>0.02</v>
      </c>
      <c r="O1641">
        <v>30.936416184971002</v>
      </c>
      <c r="P1641">
        <v>0.90329670329670297</v>
      </c>
      <c r="Q1641" t="s">
        <v>125</v>
      </c>
    </row>
    <row r="1642" spans="1:17" ht="16" x14ac:dyDescent="0.2">
      <c r="A1642">
        <v>115</v>
      </c>
      <c r="B1642" t="s">
        <v>124</v>
      </c>
      <c r="C1642" t="s">
        <v>123</v>
      </c>
      <c r="F1642">
        <v>97.5</v>
      </c>
      <c r="H1642" s="7">
        <v>3</v>
      </c>
      <c r="I1642" t="s">
        <v>5</v>
      </c>
      <c r="J1642">
        <v>0.66800000000000004</v>
      </c>
      <c r="K1642">
        <v>43.009943652635002</v>
      </c>
      <c r="L1642">
        <v>28.74</v>
      </c>
      <c r="M1642">
        <v>71.763952095808378</v>
      </c>
      <c r="N1642">
        <v>0.02</v>
      </c>
      <c r="O1642">
        <v>32.046242774566402</v>
      </c>
      <c r="P1642">
        <v>0.92967032967032903</v>
      </c>
      <c r="Q1642" t="s">
        <v>125</v>
      </c>
    </row>
    <row r="1643" spans="1:17" ht="16" x14ac:dyDescent="0.2">
      <c r="A1643">
        <v>115</v>
      </c>
      <c r="B1643" t="s">
        <v>124</v>
      </c>
      <c r="C1643" t="s">
        <v>123</v>
      </c>
      <c r="F1643">
        <v>97.5</v>
      </c>
      <c r="H1643" s="7">
        <v>3</v>
      </c>
      <c r="I1643" t="s">
        <v>5</v>
      </c>
      <c r="J1643">
        <v>0.66800000000000004</v>
      </c>
      <c r="K1643">
        <v>43.009943652635002</v>
      </c>
      <c r="L1643">
        <v>28.74</v>
      </c>
      <c r="M1643">
        <v>71.763952095808378</v>
      </c>
      <c r="N1643">
        <v>0.02</v>
      </c>
      <c r="O1643">
        <v>32.971098265895897</v>
      </c>
      <c r="P1643">
        <v>0.94285714285714195</v>
      </c>
      <c r="Q1643" t="s">
        <v>125</v>
      </c>
    </row>
    <row r="1644" spans="1:17" ht="16" x14ac:dyDescent="0.2">
      <c r="A1644">
        <v>115</v>
      </c>
      <c r="B1644" t="s">
        <v>124</v>
      </c>
      <c r="C1644" t="s">
        <v>123</v>
      </c>
      <c r="F1644">
        <v>97.5</v>
      </c>
      <c r="H1644" s="7">
        <v>3</v>
      </c>
      <c r="I1644" t="s">
        <v>5</v>
      </c>
      <c r="J1644">
        <v>0.66800000000000004</v>
      </c>
      <c r="K1644">
        <v>43.009943652635002</v>
      </c>
      <c r="L1644">
        <v>28.74</v>
      </c>
      <c r="M1644">
        <v>71.763952095808378</v>
      </c>
      <c r="N1644">
        <v>0.02</v>
      </c>
      <c r="O1644">
        <v>34.080924855491297</v>
      </c>
      <c r="P1644">
        <v>0.94285714285714195</v>
      </c>
      <c r="Q1644" t="s">
        <v>125</v>
      </c>
    </row>
    <row r="1645" spans="1:17" ht="16" x14ac:dyDescent="0.2">
      <c r="A1645">
        <v>115</v>
      </c>
      <c r="B1645" t="s">
        <v>124</v>
      </c>
      <c r="C1645" t="s">
        <v>123</v>
      </c>
      <c r="F1645">
        <v>97.5</v>
      </c>
      <c r="H1645" s="7">
        <v>3</v>
      </c>
      <c r="I1645" t="s">
        <v>5</v>
      </c>
      <c r="J1645">
        <v>0.66800000000000004</v>
      </c>
      <c r="K1645">
        <v>43.009943652635002</v>
      </c>
      <c r="L1645">
        <v>28.74</v>
      </c>
      <c r="M1645">
        <v>71.763952095808378</v>
      </c>
      <c r="N1645">
        <v>0.02</v>
      </c>
      <c r="O1645">
        <v>35.098265895953702</v>
      </c>
      <c r="P1645">
        <v>0.96483516483516396</v>
      </c>
      <c r="Q1645" t="s">
        <v>125</v>
      </c>
    </row>
    <row r="1646" spans="1:17" ht="16" x14ac:dyDescent="0.2">
      <c r="A1646">
        <v>115</v>
      </c>
      <c r="B1646" t="s">
        <v>124</v>
      </c>
      <c r="C1646" t="s">
        <v>123</v>
      </c>
      <c r="F1646">
        <v>97.5</v>
      </c>
      <c r="H1646" s="7">
        <v>3</v>
      </c>
      <c r="I1646" t="s">
        <v>5</v>
      </c>
      <c r="J1646">
        <v>0.66800000000000004</v>
      </c>
      <c r="K1646">
        <v>43.009943652635002</v>
      </c>
      <c r="L1646">
        <v>28.74</v>
      </c>
      <c r="M1646">
        <v>71.763952095808378</v>
      </c>
      <c r="N1646">
        <v>0.02</v>
      </c>
      <c r="O1646">
        <v>36.023121387283197</v>
      </c>
      <c r="P1646">
        <v>0.97142857142857097</v>
      </c>
      <c r="Q1646" t="s">
        <v>125</v>
      </c>
    </row>
    <row r="1647" spans="1:17" ht="16" x14ac:dyDescent="0.2">
      <c r="A1647">
        <v>115</v>
      </c>
      <c r="B1647" t="s">
        <v>124</v>
      </c>
      <c r="C1647" t="s">
        <v>123</v>
      </c>
      <c r="F1647">
        <v>97.5</v>
      </c>
      <c r="H1647" s="7">
        <v>3</v>
      </c>
      <c r="I1647" t="s">
        <v>5</v>
      </c>
      <c r="J1647">
        <v>0.66800000000000004</v>
      </c>
      <c r="K1647">
        <v>43.009943652635002</v>
      </c>
      <c r="L1647">
        <v>28.74</v>
      </c>
      <c r="M1647">
        <v>71.763952095808378</v>
      </c>
      <c r="N1647">
        <v>0.02</v>
      </c>
      <c r="O1647">
        <v>39.1676300578034</v>
      </c>
      <c r="P1647">
        <v>0.98901098901098905</v>
      </c>
      <c r="Q1647" t="s">
        <v>125</v>
      </c>
    </row>
    <row r="1648" spans="1:17" ht="16" x14ac:dyDescent="0.2">
      <c r="A1648">
        <v>116</v>
      </c>
      <c r="B1648" t="s">
        <v>124</v>
      </c>
      <c r="C1648" t="s">
        <v>123</v>
      </c>
      <c r="F1648">
        <f t="shared" ref="F1648:F1672" si="22">(80+115)/2</f>
        <v>97.5</v>
      </c>
      <c r="H1648" s="7">
        <v>3</v>
      </c>
      <c r="I1648" t="s">
        <v>5</v>
      </c>
      <c r="J1648">
        <f t="shared" ref="J1648:J1672" si="23">167/250</f>
        <v>0.66800000000000004</v>
      </c>
      <c r="K1648">
        <v>53.960556844547497</v>
      </c>
      <c r="L1648">
        <v>29.7</v>
      </c>
      <c r="M1648">
        <f t="shared" ref="M1648:M1672" si="24">L1648/(167/(167+250))</f>
        <v>74.161077844311379</v>
      </c>
      <c r="N1648">
        <v>0.02</v>
      </c>
      <c r="O1648">
        <v>0</v>
      </c>
      <c r="P1648">
        <v>0</v>
      </c>
      <c r="Q1648" t="s">
        <v>125</v>
      </c>
    </row>
    <row r="1649" spans="1:17" ht="16" x14ac:dyDescent="0.2">
      <c r="A1649">
        <v>116</v>
      </c>
      <c r="B1649" t="s">
        <v>124</v>
      </c>
      <c r="C1649" t="s">
        <v>123</v>
      </c>
      <c r="F1649">
        <v>97.5</v>
      </c>
      <c r="H1649" s="7">
        <v>3</v>
      </c>
      <c r="I1649" t="s">
        <v>5</v>
      </c>
      <c r="J1649">
        <v>0.66800000000000004</v>
      </c>
      <c r="K1649">
        <v>53.960556844547497</v>
      </c>
      <c r="L1649">
        <v>29.7</v>
      </c>
      <c r="M1649">
        <v>74.161077844311379</v>
      </c>
      <c r="N1649">
        <v>0.02</v>
      </c>
      <c r="O1649">
        <v>1.6184971098265899</v>
      </c>
      <c r="P1649">
        <v>2.63736263736262E-2</v>
      </c>
      <c r="Q1649" t="s">
        <v>125</v>
      </c>
    </row>
    <row r="1650" spans="1:17" ht="16" x14ac:dyDescent="0.2">
      <c r="A1650">
        <v>116</v>
      </c>
      <c r="B1650" t="s">
        <v>124</v>
      </c>
      <c r="C1650" t="s">
        <v>123</v>
      </c>
      <c r="F1650">
        <v>97.5</v>
      </c>
      <c r="H1650" s="7">
        <v>3</v>
      </c>
      <c r="I1650" t="s">
        <v>5</v>
      </c>
      <c r="J1650">
        <v>0.66800000000000004</v>
      </c>
      <c r="K1650">
        <v>53.960556844547497</v>
      </c>
      <c r="L1650">
        <v>29.7</v>
      </c>
      <c r="M1650">
        <v>74.161077844311379</v>
      </c>
      <c r="N1650">
        <v>0.02</v>
      </c>
      <c r="O1650">
        <v>2.8208092485549101</v>
      </c>
      <c r="P1650">
        <v>4.1758241758241797E-2</v>
      </c>
      <c r="Q1650" t="s">
        <v>125</v>
      </c>
    </row>
    <row r="1651" spans="1:17" ht="16" x14ac:dyDescent="0.2">
      <c r="A1651">
        <v>116</v>
      </c>
      <c r="B1651" t="s">
        <v>124</v>
      </c>
      <c r="C1651" t="s">
        <v>123</v>
      </c>
      <c r="F1651">
        <v>97.5</v>
      </c>
      <c r="H1651" s="7">
        <v>3</v>
      </c>
      <c r="I1651" t="s">
        <v>5</v>
      </c>
      <c r="J1651">
        <v>0.66800000000000004</v>
      </c>
      <c r="K1651">
        <v>53.960556844547497</v>
      </c>
      <c r="L1651">
        <v>29.7</v>
      </c>
      <c r="M1651">
        <v>74.161077844311379</v>
      </c>
      <c r="N1651">
        <v>0.02</v>
      </c>
      <c r="O1651">
        <v>3.88439306358381</v>
      </c>
      <c r="P1651">
        <v>5.0549450549450502E-2</v>
      </c>
      <c r="Q1651" t="s">
        <v>125</v>
      </c>
    </row>
    <row r="1652" spans="1:17" ht="16" x14ac:dyDescent="0.2">
      <c r="A1652">
        <v>116</v>
      </c>
      <c r="B1652" t="s">
        <v>124</v>
      </c>
      <c r="C1652" t="s">
        <v>123</v>
      </c>
      <c r="F1652">
        <v>97.5</v>
      </c>
      <c r="H1652" s="7">
        <v>3</v>
      </c>
      <c r="I1652" t="s">
        <v>5</v>
      </c>
      <c r="J1652">
        <v>0.66800000000000004</v>
      </c>
      <c r="K1652">
        <v>53.960556844547497</v>
      </c>
      <c r="L1652">
        <v>29.7</v>
      </c>
      <c r="M1652">
        <v>74.161077844311379</v>
      </c>
      <c r="N1652">
        <v>0.02</v>
      </c>
      <c r="O1652">
        <v>4.8554913294797597</v>
      </c>
      <c r="P1652">
        <v>6.15384615384615E-2</v>
      </c>
      <c r="Q1652" t="s">
        <v>125</v>
      </c>
    </row>
    <row r="1653" spans="1:17" ht="16" x14ac:dyDescent="0.2">
      <c r="A1653">
        <v>116</v>
      </c>
      <c r="B1653" t="s">
        <v>124</v>
      </c>
      <c r="C1653" t="s">
        <v>123</v>
      </c>
      <c r="F1653">
        <v>97.5</v>
      </c>
      <c r="H1653" s="7">
        <v>3</v>
      </c>
      <c r="I1653" t="s">
        <v>5</v>
      </c>
      <c r="J1653">
        <v>0.66800000000000004</v>
      </c>
      <c r="K1653">
        <v>53.960556844547497</v>
      </c>
      <c r="L1653">
        <v>29.7</v>
      </c>
      <c r="M1653">
        <v>74.161077844311379</v>
      </c>
      <c r="N1653">
        <v>0.02</v>
      </c>
      <c r="O1653">
        <v>5.8728323699421896</v>
      </c>
      <c r="P1653">
        <v>7.9120879120879006E-2</v>
      </c>
      <c r="Q1653" t="s">
        <v>125</v>
      </c>
    </row>
    <row r="1654" spans="1:17" ht="16" x14ac:dyDescent="0.2">
      <c r="A1654">
        <v>116</v>
      </c>
      <c r="B1654" t="s">
        <v>124</v>
      </c>
      <c r="C1654" t="s">
        <v>123</v>
      </c>
      <c r="F1654">
        <v>97.5</v>
      </c>
      <c r="H1654" s="7">
        <v>3</v>
      </c>
      <c r="I1654" t="s">
        <v>5</v>
      </c>
      <c r="J1654">
        <v>0.66800000000000004</v>
      </c>
      <c r="K1654">
        <v>53.960556844547497</v>
      </c>
      <c r="L1654">
        <v>29.7</v>
      </c>
      <c r="M1654">
        <v>74.161077844311379</v>
      </c>
      <c r="N1654">
        <v>0.02</v>
      </c>
      <c r="O1654">
        <v>7.9075144508670503</v>
      </c>
      <c r="P1654">
        <v>0.16703296703296699</v>
      </c>
      <c r="Q1654" t="s">
        <v>125</v>
      </c>
    </row>
    <row r="1655" spans="1:17" ht="16" x14ac:dyDescent="0.2">
      <c r="A1655">
        <v>116</v>
      </c>
      <c r="B1655" t="s">
        <v>124</v>
      </c>
      <c r="C1655" t="s">
        <v>123</v>
      </c>
      <c r="F1655">
        <v>97.5</v>
      </c>
      <c r="H1655" s="7">
        <v>3</v>
      </c>
      <c r="I1655" t="s">
        <v>5</v>
      </c>
      <c r="J1655">
        <v>0.66800000000000004</v>
      </c>
      <c r="K1655">
        <v>53.960556844547497</v>
      </c>
      <c r="L1655">
        <v>29.7</v>
      </c>
      <c r="M1655">
        <v>74.161077844311379</v>
      </c>
      <c r="N1655">
        <v>0.02</v>
      </c>
      <c r="O1655">
        <v>8.8786127167629996</v>
      </c>
      <c r="P1655">
        <v>0.221978021978021</v>
      </c>
      <c r="Q1655" t="s">
        <v>125</v>
      </c>
    </row>
    <row r="1656" spans="1:17" ht="16" x14ac:dyDescent="0.2">
      <c r="A1656">
        <v>116</v>
      </c>
      <c r="B1656" t="s">
        <v>124</v>
      </c>
      <c r="C1656" t="s">
        <v>123</v>
      </c>
      <c r="F1656">
        <v>97.5</v>
      </c>
      <c r="H1656" s="7">
        <v>3</v>
      </c>
      <c r="I1656" t="s">
        <v>5</v>
      </c>
      <c r="J1656">
        <v>0.66800000000000004</v>
      </c>
      <c r="K1656">
        <v>53.960556844547497</v>
      </c>
      <c r="L1656">
        <v>29.7</v>
      </c>
      <c r="M1656">
        <v>74.161077844311379</v>
      </c>
      <c r="N1656">
        <v>0.02</v>
      </c>
      <c r="O1656">
        <v>9.7109826589595301</v>
      </c>
      <c r="P1656">
        <v>0.26373626373626302</v>
      </c>
      <c r="Q1656" t="s">
        <v>125</v>
      </c>
    </row>
    <row r="1657" spans="1:17" ht="16" x14ac:dyDescent="0.2">
      <c r="A1657">
        <v>116</v>
      </c>
      <c r="B1657" t="s">
        <v>124</v>
      </c>
      <c r="C1657" t="s">
        <v>123</v>
      </c>
      <c r="F1657">
        <v>97.5</v>
      </c>
      <c r="H1657" s="7">
        <v>3</v>
      </c>
      <c r="I1657" t="s">
        <v>5</v>
      </c>
      <c r="J1657">
        <v>0.66800000000000004</v>
      </c>
      <c r="K1657">
        <v>53.960556844547497</v>
      </c>
      <c r="L1657">
        <v>29.7</v>
      </c>
      <c r="M1657">
        <v>74.161077844311379</v>
      </c>
      <c r="N1657">
        <v>0.02</v>
      </c>
      <c r="O1657">
        <v>10.589595375722499</v>
      </c>
      <c r="P1657">
        <v>0.314285714285714</v>
      </c>
      <c r="Q1657" t="s">
        <v>125</v>
      </c>
    </row>
    <row r="1658" spans="1:17" ht="16" x14ac:dyDescent="0.2">
      <c r="A1658">
        <v>116</v>
      </c>
      <c r="B1658" t="s">
        <v>124</v>
      </c>
      <c r="C1658" t="s">
        <v>123</v>
      </c>
      <c r="F1658">
        <v>97.5</v>
      </c>
      <c r="H1658" s="7">
        <v>3</v>
      </c>
      <c r="I1658" t="s">
        <v>5</v>
      </c>
      <c r="J1658">
        <v>0.66800000000000004</v>
      </c>
      <c r="K1658">
        <v>53.960556844547497</v>
      </c>
      <c r="L1658">
        <v>29.7</v>
      </c>
      <c r="M1658">
        <v>74.161077844311379</v>
      </c>
      <c r="N1658">
        <v>0.02</v>
      </c>
      <c r="O1658">
        <v>12.624277456647301</v>
      </c>
      <c r="P1658">
        <v>0.44175824175824102</v>
      </c>
      <c r="Q1658" t="s">
        <v>125</v>
      </c>
    </row>
    <row r="1659" spans="1:17" ht="16" x14ac:dyDescent="0.2">
      <c r="A1659">
        <v>116</v>
      </c>
      <c r="B1659" t="s">
        <v>124</v>
      </c>
      <c r="C1659" t="s">
        <v>123</v>
      </c>
      <c r="F1659">
        <v>97.5</v>
      </c>
      <c r="H1659" s="7">
        <v>3</v>
      </c>
      <c r="I1659" t="s">
        <v>5</v>
      </c>
      <c r="J1659">
        <v>0.66800000000000004</v>
      </c>
      <c r="K1659">
        <v>53.960556844547497</v>
      </c>
      <c r="L1659">
        <v>29.7</v>
      </c>
      <c r="M1659">
        <v>74.161077844311379</v>
      </c>
      <c r="N1659">
        <v>0.02</v>
      </c>
      <c r="O1659">
        <v>13.6416184971098</v>
      </c>
      <c r="P1659">
        <v>0.49450549450549403</v>
      </c>
      <c r="Q1659" t="s">
        <v>125</v>
      </c>
    </row>
    <row r="1660" spans="1:17" ht="16" x14ac:dyDescent="0.2">
      <c r="A1660">
        <v>116</v>
      </c>
      <c r="B1660" t="s">
        <v>124</v>
      </c>
      <c r="C1660" t="s">
        <v>123</v>
      </c>
      <c r="F1660">
        <v>97.5</v>
      </c>
      <c r="H1660" s="7">
        <v>3</v>
      </c>
      <c r="I1660" t="s">
        <v>5</v>
      </c>
      <c r="J1660">
        <v>0.66800000000000004</v>
      </c>
      <c r="K1660">
        <v>53.960556844547497</v>
      </c>
      <c r="L1660">
        <v>29.7</v>
      </c>
      <c r="M1660">
        <v>74.161077844311379</v>
      </c>
      <c r="N1660">
        <v>0.02</v>
      </c>
      <c r="O1660">
        <v>14.5664739884393</v>
      </c>
      <c r="P1660">
        <v>0.53846153846153799</v>
      </c>
      <c r="Q1660" t="s">
        <v>125</v>
      </c>
    </row>
    <row r="1661" spans="1:17" ht="16" x14ac:dyDescent="0.2">
      <c r="A1661">
        <v>116</v>
      </c>
      <c r="B1661" t="s">
        <v>124</v>
      </c>
      <c r="C1661" t="s">
        <v>123</v>
      </c>
      <c r="F1661">
        <v>97.5</v>
      </c>
      <c r="H1661" s="7">
        <v>3</v>
      </c>
      <c r="I1661" t="s">
        <v>5</v>
      </c>
      <c r="J1661">
        <v>0.66800000000000004</v>
      </c>
      <c r="K1661">
        <v>53.960556844547497</v>
      </c>
      <c r="L1661">
        <v>29.7</v>
      </c>
      <c r="M1661">
        <v>74.161077844311379</v>
      </c>
      <c r="N1661">
        <v>0.02</v>
      </c>
      <c r="O1661">
        <v>15.7225433526011</v>
      </c>
      <c r="P1661">
        <v>0.65054945054945001</v>
      </c>
      <c r="Q1661" t="s">
        <v>125</v>
      </c>
    </row>
    <row r="1662" spans="1:17" ht="16" x14ac:dyDescent="0.2">
      <c r="A1662">
        <v>116</v>
      </c>
      <c r="B1662" t="s">
        <v>124</v>
      </c>
      <c r="C1662" t="s">
        <v>123</v>
      </c>
      <c r="F1662">
        <v>97.5</v>
      </c>
      <c r="H1662" s="7">
        <v>3</v>
      </c>
      <c r="I1662" t="s">
        <v>5</v>
      </c>
      <c r="J1662">
        <v>0.66800000000000004</v>
      </c>
      <c r="K1662">
        <v>53.960556844547497</v>
      </c>
      <c r="L1662">
        <v>29.7</v>
      </c>
      <c r="M1662">
        <v>74.161077844311379</v>
      </c>
      <c r="N1662">
        <v>0.02</v>
      </c>
      <c r="O1662">
        <v>16.647398843930599</v>
      </c>
      <c r="P1662">
        <v>0.70109890109890105</v>
      </c>
      <c r="Q1662" t="s">
        <v>125</v>
      </c>
    </row>
    <row r="1663" spans="1:17" ht="16" x14ac:dyDescent="0.2">
      <c r="A1663">
        <v>116</v>
      </c>
      <c r="B1663" t="s">
        <v>124</v>
      </c>
      <c r="C1663" t="s">
        <v>123</v>
      </c>
      <c r="F1663">
        <v>97.5</v>
      </c>
      <c r="H1663" s="7">
        <v>3</v>
      </c>
      <c r="I1663" t="s">
        <v>5</v>
      </c>
      <c r="J1663">
        <v>0.66800000000000004</v>
      </c>
      <c r="K1663">
        <v>53.960556844547497</v>
      </c>
      <c r="L1663">
        <v>29.7</v>
      </c>
      <c r="M1663">
        <v>74.161077844311379</v>
      </c>
      <c r="N1663">
        <v>0.02</v>
      </c>
      <c r="O1663">
        <v>17.664739884393001</v>
      </c>
      <c r="P1663">
        <v>0.72527472527472503</v>
      </c>
      <c r="Q1663" t="s">
        <v>125</v>
      </c>
    </row>
    <row r="1664" spans="1:17" ht="16" x14ac:dyDescent="0.2">
      <c r="A1664">
        <v>116</v>
      </c>
      <c r="B1664" t="s">
        <v>124</v>
      </c>
      <c r="C1664" t="s">
        <v>123</v>
      </c>
      <c r="F1664">
        <v>97.5</v>
      </c>
      <c r="H1664" s="7">
        <v>3</v>
      </c>
      <c r="I1664" t="s">
        <v>5</v>
      </c>
      <c r="J1664">
        <v>0.66800000000000004</v>
      </c>
      <c r="K1664">
        <v>53.960556844547497</v>
      </c>
      <c r="L1664">
        <v>29.7</v>
      </c>
      <c r="M1664">
        <v>74.161077844311379</v>
      </c>
      <c r="N1664">
        <v>0.02</v>
      </c>
      <c r="O1664">
        <v>19.653179190751398</v>
      </c>
      <c r="P1664">
        <v>0.848351648351648</v>
      </c>
      <c r="Q1664" t="s">
        <v>125</v>
      </c>
    </row>
    <row r="1665" spans="1:17" ht="16" x14ac:dyDescent="0.2">
      <c r="A1665">
        <v>116</v>
      </c>
      <c r="B1665" t="s">
        <v>124</v>
      </c>
      <c r="C1665" t="s">
        <v>123</v>
      </c>
      <c r="F1665">
        <v>97.5</v>
      </c>
      <c r="H1665" s="7">
        <v>3</v>
      </c>
      <c r="I1665" t="s">
        <v>5</v>
      </c>
      <c r="J1665">
        <v>0.66800000000000004</v>
      </c>
      <c r="K1665">
        <v>53.960556844547497</v>
      </c>
      <c r="L1665">
        <v>29.7</v>
      </c>
      <c r="M1665">
        <v>74.161077844311379</v>
      </c>
      <c r="N1665">
        <v>0.02</v>
      </c>
      <c r="O1665">
        <v>20.8092485549132</v>
      </c>
      <c r="P1665">
        <v>0.88351648351648304</v>
      </c>
      <c r="Q1665" t="s">
        <v>125</v>
      </c>
    </row>
    <row r="1666" spans="1:17" ht="16" x14ac:dyDescent="0.2">
      <c r="A1666">
        <v>116</v>
      </c>
      <c r="B1666" t="s">
        <v>124</v>
      </c>
      <c r="C1666" t="s">
        <v>123</v>
      </c>
      <c r="F1666">
        <v>97.5</v>
      </c>
      <c r="H1666" s="7">
        <v>3</v>
      </c>
      <c r="I1666" t="s">
        <v>5</v>
      </c>
      <c r="J1666">
        <v>0.66800000000000004</v>
      </c>
      <c r="K1666">
        <v>53.960556844547497</v>
      </c>
      <c r="L1666">
        <v>29.7</v>
      </c>
      <c r="M1666">
        <v>74.161077844311379</v>
      </c>
      <c r="N1666">
        <v>0.02</v>
      </c>
      <c r="O1666">
        <v>21.734104046242699</v>
      </c>
      <c r="P1666">
        <v>0.91428571428571404</v>
      </c>
      <c r="Q1666" t="s">
        <v>125</v>
      </c>
    </row>
    <row r="1667" spans="1:17" ht="16" x14ac:dyDescent="0.2">
      <c r="A1667">
        <v>116</v>
      </c>
      <c r="B1667" t="s">
        <v>124</v>
      </c>
      <c r="C1667" t="s">
        <v>123</v>
      </c>
      <c r="F1667">
        <v>97.5</v>
      </c>
      <c r="H1667" s="7">
        <v>3</v>
      </c>
      <c r="I1667" t="s">
        <v>5</v>
      </c>
      <c r="J1667">
        <v>0.66800000000000004</v>
      </c>
      <c r="K1667">
        <v>53.960556844547497</v>
      </c>
      <c r="L1667">
        <v>29.7</v>
      </c>
      <c r="M1667">
        <v>74.161077844311379</v>
      </c>
      <c r="N1667">
        <v>0.02</v>
      </c>
      <c r="O1667">
        <v>22.797687861271601</v>
      </c>
      <c r="P1667">
        <v>0.93626373626373605</v>
      </c>
      <c r="Q1667" t="s">
        <v>125</v>
      </c>
    </row>
    <row r="1668" spans="1:17" ht="16" x14ac:dyDescent="0.2">
      <c r="A1668">
        <v>116</v>
      </c>
      <c r="B1668" t="s">
        <v>124</v>
      </c>
      <c r="C1668" t="s">
        <v>123</v>
      </c>
      <c r="F1668">
        <v>97.5</v>
      </c>
      <c r="H1668" s="7">
        <v>3</v>
      </c>
      <c r="I1668" t="s">
        <v>5</v>
      </c>
      <c r="J1668">
        <v>0.66800000000000004</v>
      </c>
      <c r="K1668">
        <v>53.960556844547497</v>
      </c>
      <c r="L1668">
        <v>29.7</v>
      </c>
      <c r="M1668">
        <v>74.161077844311379</v>
      </c>
      <c r="N1668">
        <v>0.02</v>
      </c>
      <c r="O1668">
        <v>24.647398843930599</v>
      </c>
      <c r="P1668">
        <v>0.96263736263736199</v>
      </c>
      <c r="Q1668" t="s">
        <v>125</v>
      </c>
    </row>
    <row r="1669" spans="1:17" ht="16" x14ac:dyDescent="0.2">
      <c r="A1669">
        <v>116</v>
      </c>
      <c r="B1669" t="s">
        <v>124</v>
      </c>
      <c r="C1669" t="s">
        <v>123</v>
      </c>
      <c r="F1669">
        <v>97.5</v>
      </c>
      <c r="H1669" s="7">
        <v>3</v>
      </c>
      <c r="I1669" t="s">
        <v>5</v>
      </c>
      <c r="J1669">
        <v>0.66800000000000004</v>
      </c>
      <c r="K1669">
        <v>53.960556844547497</v>
      </c>
      <c r="L1669">
        <v>29.7</v>
      </c>
      <c r="M1669">
        <v>74.161077844311379</v>
      </c>
      <c r="N1669">
        <v>0.02</v>
      </c>
      <c r="O1669">
        <v>27.699421965317899</v>
      </c>
      <c r="P1669">
        <v>0.98901098901098905</v>
      </c>
      <c r="Q1669" t="s">
        <v>125</v>
      </c>
    </row>
    <row r="1670" spans="1:17" ht="16" x14ac:dyDescent="0.2">
      <c r="A1670">
        <v>116</v>
      </c>
      <c r="B1670" t="s">
        <v>124</v>
      </c>
      <c r="C1670" t="s">
        <v>123</v>
      </c>
      <c r="F1670">
        <v>97.5</v>
      </c>
      <c r="H1670" s="7">
        <v>3</v>
      </c>
      <c r="I1670" t="s">
        <v>5</v>
      </c>
      <c r="J1670">
        <v>0.66800000000000004</v>
      </c>
      <c r="K1670">
        <v>53.960556844547497</v>
      </c>
      <c r="L1670">
        <v>29.7</v>
      </c>
      <c r="M1670">
        <v>74.161077844311379</v>
      </c>
      <c r="N1670">
        <v>0.02</v>
      </c>
      <c r="O1670">
        <v>28.855491329479701</v>
      </c>
      <c r="P1670">
        <v>0.99780219780219703</v>
      </c>
      <c r="Q1670" t="s">
        <v>125</v>
      </c>
    </row>
    <row r="1671" spans="1:17" ht="16" x14ac:dyDescent="0.2">
      <c r="A1671">
        <v>116</v>
      </c>
      <c r="B1671" t="s">
        <v>124</v>
      </c>
      <c r="C1671" t="s">
        <v>123</v>
      </c>
      <c r="F1671">
        <v>97.5</v>
      </c>
      <c r="H1671" s="7">
        <v>3</v>
      </c>
      <c r="I1671" t="s">
        <v>5</v>
      </c>
      <c r="J1671">
        <v>0.66800000000000004</v>
      </c>
      <c r="K1671">
        <v>53.960556844547497</v>
      </c>
      <c r="L1671">
        <v>29.7</v>
      </c>
      <c r="M1671">
        <v>74.161077844311379</v>
      </c>
      <c r="N1671">
        <v>0.02</v>
      </c>
      <c r="O1671">
        <v>30.658959537572201</v>
      </c>
      <c r="P1671">
        <v>1</v>
      </c>
      <c r="Q1671" t="s">
        <v>125</v>
      </c>
    </row>
    <row r="1672" spans="1:17" ht="16" x14ac:dyDescent="0.2">
      <c r="A1672">
        <v>117</v>
      </c>
      <c r="B1672" t="s">
        <v>124</v>
      </c>
      <c r="C1672" t="s">
        <v>123</v>
      </c>
      <c r="F1672">
        <f t="shared" si="22"/>
        <v>97.5</v>
      </c>
      <c r="H1672" s="7">
        <v>3</v>
      </c>
      <c r="I1672" t="s">
        <v>5</v>
      </c>
      <c r="J1672">
        <f t="shared" si="23"/>
        <v>0.66800000000000004</v>
      </c>
      <c r="K1672">
        <v>44.536294332117947</v>
      </c>
      <c r="L1672">
        <v>29.57</v>
      </c>
      <c r="M1672">
        <f t="shared" si="24"/>
        <v>73.836467065868263</v>
      </c>
      <c r="N1672">
        <v>0.02</v>
      </c>
      <c r="O1672">
        <v>0</v>
      </c>
      <c r="P1672">
        <v>0</v>
      </c>
      <c r="Q1672" t="s">
        <v>125</v>
      </c>
    </row>
    <row r="1673" spans="1:17" ht="16" x14ac:dyDescent="0.2">
      <c r="A1673">
        <v>117</v>
      </c>
      <c r="B1673" t="s">
        <v>124</v>
      </c>
      <c r="C1673" t="s">
        <v>123</v>
      </c>
      <c r="F1673">
        <v>97.5</v>
      </c>
      <c r="H1673" s="7">
        <v>3</v>
      </c>
      <c r="I1673" t="s">
        <v>5</v>
      </c>
      <c r="J1673">
        <v>0.66800000000000004</v>
      </c>
      <c r="K1673">
        <v>44.536294332117947</v>
      </c>
      <c r="L1673">
        <v>29.57</v>
      </c>
      <c r="M1673">
        <v>73.836467065868263</v>
      </c>
      <c r="N1673">
        <v>0.02</v>
      </c>
      <c r="O1673">
        <v>0.55491329479768803</v>
      </c>
      <c r="P1673">
        <v>1.7582417582417499E-2</v>
      </c>
      <c r="Q1673" t="s">
        <v>125</v>
      </c>
    </row>
    <row r="1674" spans="1:17" ht="16" x14ac:dyDescent="0.2">
      <c r="A1674">
        <v>117</v>
      </c>
      <c r="B1674" t="s">
        <v>124</v>
      </c>
      <c r="C1674" t="s">
        <v>123</v>
      </c>
      <c r="F1674">
        <v>97.5</v>
      </c>
      <c r="H1674" s="7">
        <v>3</v>
      </c>
      <c r="I1674" t="s">
        <v>5</v>
      </c>
      <c r="J1674">
        <v>0.66800000000000004</v>
      </c>
      <c r="K1674">
        <v>44.536294332117947</v>
      </c>
      <c r="L1674">
        <v>29.57</v>
      </c>
      <c r="M1674">
        <v>73.836467065868263</v>
      </c>
      <c r="N1674">
        <v>0.02</v>
      </c>
      <c r="O1674">
        <v>1.6184971098265899</v>
      </c>
      <c r="P1674">
        <v>4.39560439560438E-2</v>
      </c>
      <c r="Q1674" t="s">
        <v>125</v>
      </c>
    </row>
    <row r="1675" spans="1:17" ht="16" x14ac:dyDescent="0.2">
      <c r="A1675">
        <v>117</v>
      </c>
      <c r="B1675" t="s">
        <v>124</v>
      </c>
      <c r="C1675" t="s">
        <v>123</v>
      </c>
      <c r="F1675">
        <v>97.5</v>
      </c>
      <c r="H1675" s="7">
        <v>3</v>
      </c>
      <c r="I1675" t="s">
        <v>5</v>
      </c>
      <c r="J1675">
        <v>0.66800000000000004</v>
      </c>
      <c r="K1675">
        <v>44.536294332117947</v>
      </c>
      <c r="L1675">
        <v>29.57</v>
      </c>
      <c r="M1675">
        <v>73.836467065868263</v>
      </c>
      <c r="N1675">
        <v>0.02</v>
      </c>
      <c r="O1675">
        <v>2.9132947976878598</v>
      </c>
      <c r="P1675">
        <v>0.138461538461538</v>
      </c>
      <c r="Q1675" t="s">
        <v>125</v>
      </c>
    </row>
    <row r="1676" spans="1:17" ht="16" x14ac:dyDescent="0.2">
      <c r="A1676">
        <v>117</v>
      </c>
      <c r="B1676" t="s">
        <v>124</v>
      </c>
      <c r="C1676" t="s">
        <v>123</v>
      </c>
      <c r="F1676">
        <v>97.5</v>
      </c>
      <c r="H1676" s="7">
        <v>3</v>
      </c>
      <c r="I1676" t="s">
        <v>5</v>
      </c>
      <c r="J1676">
        <v>0.66800000000000004</v>
      </c>
      <c r="K1676">
        <v>44.536294332117947</v>
      </c>
      <c r="L1676">
        <v>29.57</v>
      </c>
      <c r="M1676">
        <v>73.836467065868263</v>
      </c>
      <c r="N1676">
        <v>0.02</v>
      </c>
      <c r="O1676">
        <v>3.83815028901734</v>
      </c>
      <c r="P1676">
        <v>0.18021978021978</v>
      </c>
      <c r="Q1676" t="s">
        <v>125</v>
      </c>
    </row>
    <row r="1677" spans="1:17" ht="16" x14ac:dyDescent="0.2">
      <c r="A1677">
        <v>117</v>
      </c>
      <c r="B1677" t="s">
        <v>124</v>
      </c>
      <c r="C1677" t="s">
        <v>123</v>
      </c>
      <c r="F1677">
        <v>97.5</v>
      </c>
      <c r="H1677" s="7">
        <v>3</v>
      </c>
      <c r="I1677" t="s">
        <v>5</v>
      </c>
      <c r="J1677">
        <v>0.66800000000000004</v>
      </c>
      <c r="K1677">
        <v>44.536294332117947</v>
      </c>
      <c r="L1677">
        <v>29.57</v>
      </c>
      <c r="M1677">
        <v>73.836467065868263</v>
      </c>
      <c r="N1677">
        <v>0.02</v>
      </c>
      <c r="O1677">
        <v>4.8092485549132897</v>
      </c>
      <c r="P1677">
        <v>0.29010989010989002</v>
      </c>
      <c r="Q1677" t="s">
        <v>125</v>
      </c>
    </row>
    <row r="1678" spans="1:17" ht="16" x14ac:dyDescent="0.2">
      <c r="A1678">
        <v>117</v>
      </c>
      <c r="B1678" t="s">
        <v>124</v>
      </c>
      <c r="C1678" t="s">
        <v>123</v>
      </c>
      <c r="F1678">
        <v>97.5</v>
      </c>
      <c r="H1678" s="7">
        <v>3</v>
      </c>
      <c r="I1678" t="s">
        <v>5</v>
      </c>
      <c r="J1678">
        <v>0.66800000000000004</v>
      </c>
      <c r="K1678">
        <v>44.536294332117947</v>
      </c>
      <c r="L1678">
        <v>29.57</v>
      </c>
      <c r="M1678">
        <v>73.836467065868263</v>
      </c>
      <c r="N1678">
        <v>0.02</v>
      </c>
      <c r="O1678">
        <v>5.8265895953757196</v>
      </c>
      <c r="P1678">
        <v>0.35164835164835101</v>
      </c>
      <c r="Q1678" t="s">
        <v>125</v>
      </c>
    </row>
    <row r="1679" spans="1:17" ht="16" x14ac:dyDescent="0.2">
      <c r="A1679">
        <v>117</v>
      </c>
      <c r="B1679" t="s">
        <v>124</v>
      </c>
      <c r="C1679" t="s">
        <v>123</v>
      </c>
      <c r="F1679">
        <v>97.5</v>
      </c>
      <c r="H1679" s="7">
        <v>3</v>
      </c>
      <c r="I1679" t="s">
        <v>5</v>
      </c>
      <c r="J1679">
        <v>0.66800000000000004</v>
      </c>
      <c r="K1679">
        <v>44.536294332117947</v>
      </c>
      <c r="L1679">
        <v>29.57</v>
      </c>
      <c r="M1679">
        <v>73.836467065868263</v>
      </c>
      <c r="N1679">
        <v>0.02</v>
      </c>
      <c r="O1679">
        <v>7.7687861271676297</v>
      </c>
      <c r="P1679">
        <v>0.59340659340659296</v>
      </c>
      <c r="Q1679" t="s">
        <v>125</v>
      </c>
    </row>
    <row r="1680" spans="1:17" ht="16" x14ac:dyDescent="0.2">
      <c r="A1680">
        <v>117</v>
      </c>
      <c r="B1680" t="s">
        <v>124</v>
      </c>
      <c r="C1680" t="s">
        <v>123</v>
      </c>
      <c r="F1680">
        <v>97.5</v>
      </c>
      <c r="H1680" s="7">
        <v>3</v>
      </c>
      <c r="I1680" t="s">
        <v>5</v>
      </c>
      <c r="J1680">
        <v>0.66800000000000004</v>
      </c>
      <c r="K1680">
        <v>44.536294332117947</v>
      </c>
      <c r="L1680">
        <v>29.57</v>
      </c>
      <c r="M1680">
        <v>73.836467065868263</v>
      </c>
      <c r="N1680">
        <v>0.02</v>
      </c>
      <c r="O1680">
        <v>8.8323699421965305</v>
      </c>
      <c r="P1680">
        <v>0.65054945054945001</v>
      </c>
      <c r="Q1680" t="s">
        <v>125</v>
      </c>
    </row>
    <row r="1681" spans="1:17" ht="16" x14ac:dyDescent="0.2">
      <c r="A1681">
        <v>117</v>
      </c>
      <c r="B1681" t="s">
        <v>124</v>
      </c>
      <c r="C1681" t="s">
        <v>123</v>
      </c>
      <c r="F1681">
        <v>97.5</v>
      </c>
      <c r="H1681" s="7">
        <v>3</v>
      </c>
      <c r="I1681" t="s">
        <v>5</v>
      </c>
      <c r="J1681">
        <v>0.66800000000000004</v>
      </c>
      <c r="K1681">
        <v>44.536294332117947</v>
      </c>
      <c r="L1681">
        <v>29.57</v>
      </c>
      <c r="M1681">
        <v>73.836467065868263</v>
      </c>
      <c r="N1681">
        <v>0.02</v>
      </c>
      <c r="O1681">
        <v>9.6647398843930592</v>
      </c>
      <c r="P1681">
        <v>0.696703296703296</v>
      </c>
      <c r="Q1681" t="s">
        <v>125</v>
      </c>
    </row>
    <row r="1682" spans="1:17" ht="16" x14ac:dyDescent="0.2">
      <c r="A1682">
        <v>117</v>
      </c>
      <c r="B1682" t="s">
        <v>124</v>
      </c>
      <c r="C1682" t="s">
        <v>123</v>
      </c>
      <c r="F1682">
        <v>97.5</v>
      </c>
      <c r="H1682" s="7">
        <v>3</v>
      </c>
      <c r="I1682" t="s">
        <v>5</v>
      </c>
      <c r="J1682">
        <v>0.66800000000000004</v>
      </c>
      <c r="K1682">
        <v>44.536294332117947</v>
      </c>
      <c r="L1682">
        <v>29.57</v>
      </c>
      <c r="M1682">
        <v>73.836467065868263</v>
      </c>
      <c r="N1682">
        <v>0.02</v>
      </c>
      <c r="O1682">
        <v>10.543352601156</v>
      </c>
      <c r="P1682">
        <v>0.75604395604395602</v>
      </c>
      <c r="Q1682" t="s">
        <v>125</v>
      </c>
    </row>
    <row r="1683" spans="1:17" ht="16" x14ac:dyDescent="0.2">
      <c r="A1683">
        <v>117</v>
      </c>
      <c r="B1683" t="s">
        <v>124</v>
      </c>
      <c r="C1683" t="s">
        <v>123</v>
      </c>
      <c r="F1683">
        <v>97.5</v>
      </c>
      <c r="H1683" s="7">
        <v>3</v>
      </c>
      <c r="I1683" t="s">
        <v>5</v>
      </c>
      <c r="J1683">
        <v>0.66800000000000004</v>
      </c>
      <c r="K1683">
        <v>44.536294332117947</v>
      </c>
      <c r="L1683">
        <v>29.57</v>
      </c>
      <c r="M1683">
        <v>73.836467065868263</v>
      </c>
      <c r="N1683">
        <v>0.02</v>
      </c>
      <c r="O1683">
        <v>12.6705202312138</v>
      </c>
      <c r="P1683">
        <v>0.79780219780219697</v>
      </c>
      <c r="Q1683" t="s">
        <v>125</v>
      </c>
    </row>
    <row r="1684" spans="1:17" ht="16" x14ac:dyDescent="0.2">
      <c r="A1684">
        <v>117</v>
      </c>
      <c r="B1684" t="s">
        <v>124</v>
      </c>
      <c r="C1684" t="s">
        <v>123</v>
      </c>
      <c r="F1684">
        <v>97.5</v>
      </c>
      <c r="H1684" s="7">
        <v>3</v>
      </c>
      <c r="I1684" t="s">
        <v>5</v>
      </c>
      <c r="J1684">
        <v>0.66800000000000004</v>
      </c>
      <c r="K1684">
        <v>44.536294332117947</v>
      </c>
      <c r="L1684">
        <v>29.57</v>
      </c>
      <c r="M1684">
        <v>73.836467065868263</v>
      </c>
      <c r="N1684">
        <v>0.02</v>
      </c>
      <c r="O1684">
        <v>13.6416184971098</v>
      </c>
      <c r="P1684">
        <v>0.82417582417582402</v>
      </c>
      <c r="Q1684" t="s">
        <v>125</v>
      </c>
    </row>
    <row r="1685" spans="1:17" ht="16" x14ac:dyDescent="0.2">
      <c r="A1685">
        <v>117</v>
      </c>
      <c r="B1685" t="s">
        <v>124</v>
      </c>
      <c r="C1685" t="s">
        <v>123</v>
      </c>
      <c r="F1685">
        <v>97.5</v>
      </c>
      <c r="H1685" s="7">
        <v>3</v>
      </c>
      <c r="I1685" t="s">
        <v>5</v>
      </c>
      <c r="J1685">
        <v>0.66800000000000004</v>
      </c>
      <c r="K1685">
        <v>44.536294332117947</v>
      </c>
      <c r="L1685">
        <v>29.57</v>
      </c>
      <c r="M1685">
        <v>73.836467065868263</v>
      </c>
      <c r="N1685">
        <v>0.02</v>
      </c>
      <c r="O1685">
        <v>14.520231213872799</v>
      </c>
      <c r="P1685">
        <v>0.82417582417582402</v>
      </c>
      <c r="Q1685" t="s">
        <v>125</v>
      </c>
    </row>
    <row r="1686" spans="1:17" ht="16" x14ac:dyDescent="0.2">
      <c r="A1686">
        <v>117</v>
      </c>
      <c r="B1686" t="s">
        <v>124</v>
      </c>
      <c r="C1686" t="s">
        <v>123</v>
      </c>
      <c r="F1686">
        <v>97.5</v>
      </c>
      <c r="H1686" s="7">
        <v>3</v>
      </c>
      <c r="I1686" t="s">
        <v>5</v>
      </c>
      <c r="J1686">
        <v>0.66800000000000004</v>
      </c>
      <c r="K1686">
        <v>44.536294332117947</v>
      </c>
      <c r="L1686">
        <v>29.57</v>
      </c>
      <c r="M1686">
        <v>73.836467065868263</v>
      </c>
      <c r="N1686">
        <v>0.02</v>
      </c>
      <c r="O1686">
        <v>15.815028901734101</v>
      </c>
      <c r="P1686">
        <v>0.87472527472527395</v>
      </c>
      <c r="Q1686" t="s">
        <v>125</v>
      </c>
    </row>
    <row r="1687" spans="1:17" ht="16" x14ac:dyDescent="0.2">
      <c r="A1687">
        <v>117</v>
      </c>
      <c r="B1687" t="s">
        <v>124</v>
      </c>
      <c r="C1687" t="s">
        <v>123</v>
      </c>
      <c r="F1687">
        <v>97.5</v>
      </c>
      <c r="H1687" s="7">
        <v>3</v>
      </c>
      <c r="I1687" t="s">
        <v>5</v>
      </c>
      <c r="J1687">
        <v>0.66800000000000004</v>
      </c>
      <c r="K1687">
        <v>44.536294332117947</v>
      </c>
      <c r="L1687">
        <v>29.57</v>
      </c>
      <c r="M1687">
        <v>73.836467065868263</v>
      </c>
      <c r="N1687">
        <v>0.02</v>
      </c>
      <c r="O1687">
        <v>16.508670520231199</v>
      </c>
      <c r="P1687">
        <v>0.87692307692307603</v>
      </c>
      <c r="Q1687" t="s">
        <v>125</v>
      </c>
    </row>
    <row r="1688" spans="1:17" ht="16" x14ac:dyDescent="0.2">
      <c r="A1688">
        <v>117</v>
      </c>
      <c r="B1688" t="s">
        <v>124</v>
      </c>
      <c r="C1688" t="s">
        <v>123</v>
      </c>
      <c r="F1688">
        <v>97.5</v>
      </c>
      <c r="H1688" s="7">
        <v>3</v>
      </c>
      <c r="I1688" t="s">
        <v>5</v>
      </c>
      <c r="J1688">
        <v>0.66800000000000004</v>
      </c>
      <c r="K1688">
        <v>44.536294332117947</v>
      </c>
      <c r="L1688">
        <v>29.57</v>
      </c>
      <c r="M1688">
        <v>73.836467065868263</v>
      </c>
      <c r="N1688">
        <v>0.02</v>
      </c>
      <c r="O1688">
        <v>17.572254335260101</v>
      </c>
      <c r="P1688">
        <v>0.89010989010988995</v>
      </c>
      <c r="Q1688" t="s">
        <v>125</v>
      </c>
    </row>
    <row r="1689" spans="1:17" ht="16" x14ac:dyDescent="0.2">
      <c r="A1689">
        <v>117</v>
      </c>
      <c r="B1689" t="s">
        <v>124</v>
      </c>
      <c r="C1689" t="s">
        <v>123</v>
      </c>
      <c r="F1689">
        <v>97.5</v>
      </c>
      <c r="H1689" s="7">
        <v>3</v>
      </c>
      <c r="I1689" t="s">
        <v>5</v>
      </c>
      <c r="J1689">
        <v>0.66800000000000004</v>
      </c>
      <c r="K1689">
        <v>44.536294332117947</v>
      </c>
      <c r="L1689">
        <v>29.57</v>
      </c>
      <c r="M1689">
        <v>73.836467065868263</v>
      </c>
      <c r="N1689">
        <v>0.02</v>
      </c>
      <c r="O1689">
        <v>19.560693641618499</v>
      </c>
      <c r="P1689">
        <v>0.89670329670329596</v>
      </c>
      <c r="Q1689" t="s">
        <v>125</v>
      </c>
    </row>
    <row r="1690" spans="1:17" ht="16" x14ac:dyDescent="0.2">
      <c r="A1690">
        <v>117</v>
      </c>
      <c r="B1690" t="s">
        <v>124</v>
      </c>
      <c r="C1690" t="s">
        <v>123</v>
      </c>
      <c r="F1690">
        <v>97.5</v>
      </c>
      <c r="H1690" s="7">
        <v>3</v>
      </c>
      <c r="I1690" t="s">
        <v>5</v>
      </c>
      <c r="J1690">
        <v>0.66800000000000004</v>
      </c>
      <c r="K1690">
        <v>44.536294332117947</v>
      </c>
      <c r="L1690">
        <v>29.57</v>
      </c>
      <c r="M1690">
        <v>73.836467065868263</v>
      </c>
      <c r="N1690">
        <v>0.02</v>
      </c>
      <c r="O1690">
        <v>20.9479768786127</v>
      </c>
      <c r="P1690">
        <v>0.90329670329670297</v>
      </c>
      <c r="Q1690" t="s">
        <v>125</v>
      </c>
    </row>
    <row r="1691" spans="1:17" ht="16" x14ac:dyDescent="0.2">
      <c r="A1691">
        <v>117</v>
      </c>
      <c r="B1691" t="s">
        <v>124</v>
      </c>
      <c r="C1691" t="s">
        <v>123</v>
      </c>
      <c r="F1691">
        <v>97.5</v>
      </c>
      <c r="H1691" s="7">
        <v>3</v>
      </c>
      <c r="I1691" t="s">
        <v>5</v>
      </c>
      <c r="J1691">
        <v>0.66800000000000004</v>
      </c>
      <c r="K1691">
        <v>44.536294332117947</v>
      </c>
      <c r="L1691">
        <v>29.57</v>
      </c>
      <c r="M1691">
        <v>73.836467065868263</v>
      </c>
      <c r="N1691">
        <v>0.02</v>
      </c>
      <c r="O1691">
        <v>21.7803468208092</v>
      </c>
      <c r="P1691">
        <v>0.90549450549450505</v>
      </c>
      <c r="Q1691" t="s">
        <v>125</v>
      </c>
    </row>
    <row r="1692" spans="1:17" ht="16" x14ac:dyDescent="0.2">
      <c r="A1692">
        <v>118</v>
      </c>
      <c r="B1692" t="s">
        <v>127</v>
      </c>
      <c r="C1692" t="s">
        <v>126</v>
      </c>
      <c r="D1692">
        <f>(7+17)/2</f>
        <v>12</v>
      </c>
      <c r="H1692" s="7">
        <v>1</v>
      </c>
      <c r="I1692" t="s">
        <v>5</v>
      </c>
      <c r="J1692">
        <f>1/25</f>
        <v>0.04</v>
      </c>
      <c r="K1692">
        <v>67.930000000000007</v>
      </c>
      <c r="L1692">
        <v>2.371</v>
      </c>
      <c r="M1692">
        <v>61.5</v>
      </c>
      <c r="N1692">
        <v>0</v>
      </c>
      <c r="O1692">
        <v>0</v>
      </c>
      <c r="P1692">
        <v>0</v>
      </c>
      <c r="Q1692" t="s">
        <v>128</v>
      </c>
    </row>
    <row r="1693" spans="1:17" ht="16" x14ac:dyDescent="0.2">
      <c r="A1693">
        <v>118</v>
      </c>
      <c r="B1693" t="s">
        <v>127</v>
      </c>
      <c r="C1693" t="s">
        <v>126</v>
      </c>
      <c r="D1693">
        <v>12</v>
      </c>
      <c r="H1693" s="7">
        <v>1</v>
      </c>
      <c r="I1693" t="s">
        <v>5</v>
      </c>
      <c r="J1693">
        <v>0.04</v>
      </c>
      <c r="K1693">
        <v>67.930000000000007</v>
      </c>
      <c r="L1693">
        <v>2.371</v>
      </c>
      <c r="M1693">
        <v>61.5</v>
      </c>
      <c r="N1693">
        <v>0</v>
      </c>
      <c r="O1693">
        <v>1.8923993167233499</v>
      </c>
      <c r="P1693">
        <v>1.1888090364875901E-2</v>
      </c>
      <c r="Q1693" t="s">
        <v>128</v>
      </c>
    </row>
    <row r="1694" spans="1:17" ht="16" x14ac:dyDescent="0.2">
      <c r="A1694">
        <v>118</v>
      </c>
      <c r="B1694" t="s">
        <v>127</v>
      </c>
      <c r="C1694" t="s">
        <v>126</v>
      </c>
      <c r="D1694">
        <v>12</v>
      </c>
      <c r="H1694" s="7">
        <v>1</v>
      </c>
      <c r="I1694" t="s">
        <v>5</v>
      </c>
      <c r="J1694">
        <v>0.04</v>
      </c>
      <c r="K1694">
        <v>67.930000000000007</v>
      </c>
      <c r="L1694">
        <v>2.371</v>
      </c>
      <c r="M1694">
        <v>61.5</v>
      </c>
      <c r="N1694">
        <v>0</v>
      </c>
      <c r="O1694">
        <v>2.9902586910019799</v>
      </c>
      <c r="P1694">
        <v>5.8778719933518797E-2</v>
      </c>
      <c r="Q1694" t="s">
        <v>128</v>
      </c>
    </row>
    <row r="1695" spans="1:17" ht="16" x14ac:dyDescent="0.2">
      <c r="A1695">
        <v>118</v>
      </c>
      <c r="B1695" t="s">
        <v>127</v>
      </c>
      <c r="C1695" t="s">
        <v>126</v>
      </c>
      <c r="D1695">
        <v>12</v>
      </c>
      <c r="H1695" s="7">
        <v>1</v>
      </c>
      <c r="I1695" t="s">
        <v>5</v>
      </c>
      <c r="J1695">
        <v>0.04</v>
      </c>
      <c r="K1695">
        <v>67.930000000000007</v>
      </c>
      <c r="L1695">
        <v>2.371</v>
      </c>
      <c r="M1695">
        <v>61.5</v>
      </c>
      <c r="N1695">
        <v>0</v>
      </c>
      <c r="O1695">
        <v>4.0045551776673101</v>
      </c>
      <c r="P1695">
        <v>0.134900971053076</v>
      </c>
      <c r="Q1695" t="s">
        <v>128</v>
      </c>
    </row>
    <row r="1696" spans="1:17" ht="16" x14ac:dyDescent="0.2">
      <c r="A1696">
        <v>118</v>
      </c>
      <c r="B1696" t="s">
        <v>127</v>
      </c>
      <c r="C1696" t="s">
        <v>126</v>
      </c>
      <c r="D1696">
        <v>12</v>
      </c>
      <c r="H1696" s="7">
        <v>1</v>
      </c>
      <c r="I1696" t="s">
        <v>5</v>
      </c>
      <c r="J1696">
        <v>0.04</v>
      </c>
      <c r="K1696">
        <v>67.930000000000007</v>
      </c>
      <c r="L1696">
        <v>2.371</v>
      </c>
      <c r="M1696">
        <v>61.5</v>
      </c>
      <c r="N1696">
        <v>0</v>
      </c>
      <c r="O1696">
        <v>6.8101445037780204</v>
      </c>
      <c r="P1696">
        <v>0.36616857235191802</v>
      </c>
      <c r="Q1696" t="s">
        <v>128</v>
      </c>
    </row>
    <row r="1697" spans="1:17" ht="16" x14ac:dyDescent="0.2">
      <c r="A1697">
        <v>118</v>
      </c>
      <c r="B1697" t="s">
        <v>127</v>
      </c>
      <c r="C1697" t="s">
        <v>126</v>
      </c>
      <c r="D1697">
        <v>12</v>
      </c>
      <c r="H1697" s="7">
        <v>1</v>
      </c>
      <c r="I1697" t="s">
        <v>5</v>
      </c>
      <c r="J1697">
        <v>0.04</v>
      </c>
      <c r="K1697">
        <v>67.930000000000007</v>
      </c>
      <c r="L1697">
        <v>2.371</v>
      </c>
      <c r="M1697">
        <v>61.5</v>
      </c>
      <c r="N1697">
        <v>0</v>
      </c>
      <c r="O1697">
        <v>7.8267493575045002</v>
      </c>
      <c r="P1697">
        <v>0.42767116541758299</v>
      </c>
      <c r="Q1697" t="s">
        <v>128</v>
      </c>
    </row>
    <row r="1698" spans="1:17" ht="16" x14ac:dyDescent="0.2">
      <c r="A1698">
        <v>118</v>
      </c>
      <c r="B1698" t="s">
        <v>127</v>
      </c>
      <c r="C1698" t="s">
        <v>126</v>
      </c>
      <c r="D1698">
        <v>12</v>
      </c>
      <c r="H1698" s="7">
        <v>1</v>
      </c>
      <c r="I1698" t="s">
        <v>5</v>
      </c>
      <c r="J1698">
        <v>0.04</v>
      </c>
      <c r="K1698">
        <v>67.930000000000007</v>
      </c>
      <c r="L1698">
        <v>2.371</v>
      </c>
      <c r="M1698">
        <v>61.5</v>
      </c>
      <c r="N1698">
        <v>0</v>
      </c>
      <c r="O1698">
        <v>8.92599375201981</v>
      </c>
      <c r="P1698">
        <v>0.46579000015389099</v>
      </c>
      <c r="Q1698" t="s">
        <v>128</v>
      </c>
    </row>
    <row r="1699" spans="1:17" ht="16" x14ac:dyDescent="0.2">
      <c r="A1699">
        <v>118</v>
      </c>
      <c r="B1699" t="s">
        <v>127</v>
      </c>
      <c r="C1699" t="s">
        <v>126</v>
      </c>
      <c r="D1699">
        <v>12</v>
      </c>
      <c r="H1699" s="7">
        <v>1</v>
      </c>
      <c r="I1699" t="s">
        <v>5</v>
      </c>
      <c r="J1699">
        <v>0.04</v>
      </c>
      <c r="K1699">
        <v>67.930000000000007</v>
      </c>
      <c r="L1699">
        <v>2.371</v>
      </c>
      <c r="M1699">
        <v>61.5</v>
      </c>
      <c r="N1699">
        <v>0</v>
      </c>
      <c r="O1699">
        <v>9.7039134516243202</v>
      </c>
      <c r="P1699">
        <v>0.53896523599205903</v>
      </c>
      <c r="Q1699" t="s">
        <v>128</v>
      </c>
    </row>
    <row r="1700" spans="1:17" ht="16" x14ac:dyDescent="0.2">
      <c r="A1700">
        <v>118</v>
      </c>
      <c r="B1700" t="s">
        <v>127</v>
      </c>
      <c r="C1700" t="s">
        <v>126</v>
      </c>
      <c r="D1700">
        <v>12</v>
      </c>
      <c r="H1700" s="7">
        <v>1</v>
      </c>
      <c r="I1700" t="s">
        <v>5</v>
      </c>
      <c r="J1700">
        <v>0.04</v>
      </c>
      <c r="K1700">
        <v>67.930000000000007</v>
      </c>
      <c r="L1700">
        <v>2.371</v>
      </c>
      <c r="M1700">
        <v>61.5</v>
      </c>
      <c r="N1700">
        <v>0</v>
      </c>
      <c r="O1700">
        <v>10.882103999630599</v>
      </c>
      <c r="P1700">
        <v>0.57709176528523698</v>
      </c>
      <c r="Q1700" t="s">
        <v>128</v>
      </c>
    </row>
    <row r="1701" spans="1:17" ht="16" x14ac:dyDescent="0.2">
      <c r="A1701">
        <v>118</v>
      </c>
      <c r="B1701" t="s">
        <v>127</v>
      </c>
      <c r="C1701" t="s">
        <v>126</v>
      </c>
      <c r="D1701">
        <v>12</v>
      </c>
      <c r="H1701" s="7">
        <v>1</v>
      </c>
      <c r="I1701" t="s">
        <v>5</v>
      </c>
      <c r="J1701">
        <v>0.04</v>
      </c>
      <c r="K1701">
        <v>67.930000000000007</v>
      </c>
      <c r="L1701">
        <v>2.371</v>
      </c>
      <c r="M1701">
        <v>61.5</v>
      </c>
      <c r="N1701">
        <v>0</v>
      </c>
      <c r="O1701">
        <v>13.6410643111063</v>
      </c>
      <c r="P1701">
        <v>0.60367645927270996</v>
      </c>
      <c r="Q1701" t="s">
        <v>128</v>
      </c>
    </row>
    <row r="1702" spans="1:17" ht="16" x14ac:dyDescent="0.2">
      <c r="A1702">
        <v>118</v>
      </c>
      <c r="B1702" t="s">
        <v>127</v>
      </c>
      <c r="C1702" t="s">
        <v>126</v>
      </c>
      <c r="D1702">
        <v>12</v>
      </c>
      <c r="H1702" s="7">
        <v>1</v>
      </c>
      <c r="I1702" t="s">
        <v>5</v>
      </c>
      <c r="J1702">
        <v>0.04</v>
      </c>
      <c r="K1702">
        <v>67.930000000000007</v>
      </c>
      <c r="L1702">
        <v>2.371</v>
      </c>
      <c r="M1702">
        <v>61.5</v>
      </c>
      <c r="N1702">
        <v>0</v>
      </c>
      <c r="O1702">
        <v>16.868161462581298</v>
      </c>
      <c r="P1702">
        <v>0.66539449993074895</v>
      </c>
      <c r="Q1702" t="s">
        <v>128</v>
      </c>
    </row>
    <row r="1703" spans="1:17" ht="16" x14ac:dyDescent="0.2">
      <c r="A1703">
        <v>118</v>
      </c>
      <c r="B1703" t="s">
        <v>127</v>
      </c>
      <c r="C1703" t="s">
        <v>126</v>
      </c>
      <c r="D1703">
        <v>12</v>
      </c>
      <c r="H1703" s="7">
        <v>1</v>
      </c>
      <c r="I1703" t="s">
        <v>5</v>
      </c>
      <c r="J1703">
        <v>0.04</v>
      </c>
      <c r="K1703">
        <v>67.930000000000007</v>
      </c>
      <c r="L1703">
        <v>2.371</v>
      </c>
      <c r="M1703">
        <v>61.5</v>
      </c>
      <c r="N1703">
        <v>0</v>
      </c>
      <c r="O1703">
        <v>20.885643495791001</v>
      </c>
      <c r="P1703">
        <v>0.72134162293593496</v>
      </c>
      <c r="Q1703" t="s">
        <v>128</v>
      </c>
    </row>
    <row r="1704" spans="1:17" ht="16" x14ac:dyDescent="0.2">
      <c r="A1704">
        <v>118</v>
      </c>
      <c r="B1704" t="s">
        <v>127</v>
      </c>
      <c r="C1704" t="s">
        <v>126</v>
      </c>
      <c r="D1704">
        <v>12</v>
      </c>
      <c r="H1704" s="7">
        <v>1</v>
      </c>
      <c r="I1704" t="s">
        <v>5</v>
      </c>
      <c r="J1704">
        <v>0.04</v>
      </c>
      <c r="K1704">
        <v>67.930000000000007</v>
      </c>
      <c r="L1704">
        <v>2.371</v>
      </c>
      <c r="M1704">
        <v>61.5</v>
      </c>
      <c r="N1704">
        <v>0</v>
      </c>
      <c r="O1704">
        <v>23.805266154722101</v>
      </c>
      <c r="P1704">
        <v>0.73039811637247798</v>
      </c>
      <c r="Q1704" t="s">
        <v>128</v>
      </c>
    </row>
    <row r="1705" spans="1:17" ht="16" x14ac:dyDescent="0.2">
      <c r="A1705">
        <v>118</v>
      </c>
      <c r="B1705" t="s">
        <v>127</v>
      </c>
      <c r="C1705" t="s">
        <v>126</v>
      </c>
      <c r="D1705">
        <v>12</v>
      </c>
      <c r="H1705" s="7">
        <v>1</v>
      </c>
      <c r="I1705" t="s">
        <v>5</v>
      </c>
      <c r="J1705">
        <v>0.04</v>
      </c>
      <c r="K1705">
        <v>67.930000000000007</v>
      </c>
      <c r="L1705">
        <v>2.371</v>
      </c>
      <c r="M1705">
        <v>61.5</v>
      </c>
      <c r="N1705">
        <v>0</v>
      </c>
      <c r="O1705">
        <v>28.766408642526201</v>
      </c>
      <c r="P1705">
        <v>0.80982902694633796</v>
      </c>
      <c r="Q1705" t="s">
        <v>128</v>
      </c>
    </row>
    <row r="1706" spans="1:17" ht="16" x14ac:dyDescent="0.2">
      <c r="A1706">
        <v>118</v>
      </c>
      <c r="B1706" t="s">
        <v>127</v>
      </c>
      <c r="C1706" t="s">
        <v>126</v>
      </c>
      <c r="D1706">
        <v>12</v>
      </c>
      <c r="H1706" s="7">
        <v>1</v>
      </c>
      <c r="I1706" t="s">
        <v>5</v>
      </c>
      <c r="J1706">
        <v>0.04</v>
      </c>
      <c r="K1706">
        <v>67.930000000000007</v>
      </c>
      <c r="L1706">
        <v>2.371</v>
      </c>
      <c r="M1706">
        <v>61.5</v>
      </c>
      <c r="N1706">
        <v>0</v>
      </c>
      <c r="O1706">
        <v>30.971360859328101</v>
      </c>
      <c r="P1706">
        <v>0.845131653868053</v>
      </c>
      <c r="Q1706" t="s">
        <v>128</v>
      </c>
    </row>
    <row r="1707" spans="1:17" ht="16" x14ac:dyDescent="0.2">
      <c r="A1707">
        <v>118</v>
      </c>
      <c r="B1707" t="s">
        <v>127</v>
      </c>
      <c r="C1707" t="s">
        <v>126</v>
      </c>
      <c r="D1707">
        <v>12</v>
      </c>
      <c r="H1707" s="7">
        <v>1</v>
      </c>
      <c r="I1707" t="s">
        <v>5</v>
      </c>
      <c r="J1707">
        <v>0.04</v>
      </c>
      <c r="K1707">
        <v>67.930000000000007</v>
      </c>
      <c r="L1707">
        <v>2.371</v>
      </c>
      <c r="M1707">
        <v>61.5</v>
      </c>
      <c r="N1707">
        <v>0</v>
      </c>
      <c r="O1707">
        <v>35.706745048552598</v>
      </c>
      <c r="P1707">
        <v>0.85436512211261695</v>
      </c>
      <c r="Q1707" t="s">
        <v>128</v>
      </c>
    </row>
    <row r="1708" spans="1:17" ht="16" x14ac:dyDescent="0.2">
      <c r="A1708">
        <v>118</v>
      </c>
      <c r="B1708" t="s">
        <v>127</v>
      </c>
      <c r="C1708" t="s">
        <v>126</v>
      </c>
      <c r="D1708">
        <v>12</v>
      </c>
      <c r="H1708" s="7">
        <v>1</v>
      </c>
      <c r="I1708" t="s">
        <v>5</v>
      </c>
      <c r="J1708">
        <v>0.04</v>
      </c>
      <c r="K1708">
        <v>67.930000000000007</v>
      </c>
      <c r="L1708">
        <v>2.371</v>
      </c>
      <c r="M1708">
        <v>61.5</v>
      </c>
      <c r="N1708">
        <v>0</v>
      </c>
      <c r="O1708">
        <v>38.859512780658903</v>
      </c>
      <c r="P1708">
        <v>0.88683615210599998</v>
      </c>
      <c r="Q1708" t="s">
        <v>128</v>
      </c>
    </row>
    <row r="1709" spans="1:17" ht="16" x14ac:dyDescent="0.2">
      <c r="A1709">
        <v>118</v>
      </c>
      <c r="B1709" t="s">
        <v>127</v>
      </c>
      <c r="C1709" t="s">
        <v>126</v>
      </c>
      <c r="D1709">
        <v>12</v>
      </c>
      <c r="H1709" s="7">
        <v>1</v>
      </c>
      <c r="I1709" t="s">
        <v>5</v>
      </c>
      <c r="J1709">
        <v>0.04</v>
      </c>
      <c r="K1709">
        <v>67.930000000000007</v>
      </c>
      <c r="L1709">
        <v>2.371</v>
      </c>
      <c r="M1709">
        <v>61.5</v>
      </c>
      <c r="N1709">
        <v>0</v>
      </c>
      <c r="O1709">
        <v>43.833582124005403</v>
      </c>
      <c r="P1709">
        <v>0.88439697757806102</v>
      </c>
      <c r="Q1709" t="s">
        <v>128</v>
      </c>
    </row>
    <row r="1710" spans="1:17" ht="16" x14ac:dyDescent="0.2">
      <c r="A1710">
        <v>118</v>
      </c>
      <c r="B1710" t="s">
        <v>127</v>
      </c>
      <c r="C1710" t="s">
        <v>126</v>
      </c>
      <c r="D1710">
        <v>12</v>
      </c>
      <c r="H1710" s="7">
        <v>1</v>
      </c>
      <c r="I1710" t="s">
        <v>5</v>
      </c>
      <c r="J1710">
        <v>0.04</v>
      </c>
      <c r="K1710">
        <v>67.930000000000007</v>
      </c>
      <c r="L1710">
        <v>2.371</v>
      </c>
      <c r="M1710">
        <v>61.5</v>
      </c>
      <c r="N1710">
        <v>0</v>
      </c>
      <c r="O1710">
        <v>46.912943783567499</v>
      </c>
      <c r="P1710">
        <v>0.88177313368523103</v>
      </c>
      <c r="Q1710" t="s">
        <v>128</v>
      </c>
    </row>
    <row r="1711" spans="1:17" ht="16" x14ac:dyDescent="0.2">
      <c r="A1711">
        <v>118</v>
      </c>
      <c r="B1711" t="s">
        <v>127</v>
      </c>
      <c r="C1711" t="s">
        <v>126</v>
      </c>
      <c r="D1711">
        <v>12</v>
      </c>
      <c r="H1711" s="7">
        <v>1</v>
      </c>
      <c r="I1711" t="s">
        <v>5</v>
      </c>
      <c r="J1711">
        <v>0.04</v>
      </c>
      <c r="K1711">
        <v>67.930000000000007</v>
      </c>
      <c r="L1711">
        <v>2.371</v>
      </c>
      <c r="M1711">
        <v>61.5</v>
      </c>
      <c r="N1711">
        <v>0</v>
      </c>
      <c r="O1711">
        <v>48.964158754097298</v>
      </c>
      <c r="P1711">
        <v>0.89074498699619797</v>
      </c>
      <c r="Q1711" t="s">
        <v>128</v>
      </c>
    </row>
    <row r="1712" spans="1:17" ht="16" x14ac:dyDescent="0.2">
      <c r="A1712">
        <v>118</v>
      </c>
      <c r="B1712" t="s">
        <v>127</v>
      </c>
      <c r="C1712" t="s">
        <v>126</v>
      </c>
      <c r="D1712">
        <v>12</v>
      </c>
      <c r="H1712" s="7">
        <v>1</v>
      </c>
      <c r="I1712" t="s">
        <v>5</v>
      </c>
      <c r="J1712">
        <v>0.04</v>
      </c>
      <c r="K1712">
        <v>67.930000000000007</v>
      </c>
      <c r="L1712">
        <v>2.371</v>
      </c>
      <c r="M1712">
        <v>61.5</v>
      </c>
      <c r="N1712">
        <v>0</v>
      </c>
      <c r="O1712">
        <v>51.801603545651801</v>
      </c>
      <c r="P1712">
        <v>0.92026130715132104</v>
      </c>
      <c r="Q1712" t="s">
        <v>128</v>
      </c>
    </row>
    <row r="1713" spans="1:17" ht="16" x14ac:dyDescent="0.2">
      <c r="A1713">
        <v>118</v>
      </c>
      <c r="B1713" t="s">
        <v>127</v>
      </c>
      <c r="C1713" t="s">
        <v>126</v>
      </c>
      <c r="D1713">
        <v>12</v>
      </c>
      <c r="H1713" s="7">
        <v>1</v>
      </c>
      <c r="I1713" t="s">
        <v>5</v>
      </c>
      <c r="J1713">
        <v>0.04</v>
      </c>
      <c r="K1713">
        <v>67.930000000000007</v>
      </c>
      <c r="L1713">
        <v>2.371</v>
      </c>
      <c r="M1713">
        <v>61.5</v>
      </c>
      <c r="N1713">
        <v>0</v>
      </c>
      <c r="O1713">
        <v>58.985241839922402</v>
      </c>
      <c r="P1713">
        <v>0.92388544343731205</v>
      </c>
      <c r="Q1713" t="s">
        <v>128</v>
      </c>
    </row>
    <row r="1714" spans="1:17" ht="16" x14ac:dyDescent="0.2">
      <c r="A1714">
        <v>119</v>
      </c>
      <c r="B1714" t="s">
        <v>8</v>
      </c>
      <c r="C1714" s="10" t="s">
        <v>7</v>
      </c>
      <c r="D1714">
        <f t="shared" ref="D1714:D1868" si="25">(38+54)/2</f>
        <v>46</v>
      </c>
      <c r="H1714" s="7">
        <v>1</v>
      </c>
      <c r="I1714" t="s">
        <v>5</v>
      </c>
      <c r="J1714">
        <f>41.3/1016.1</f>
        <v>4.0645605747465799E-2</v>
      </c>
      <c r="K1714">
        <v>61</v>
      </c>
      <c r="L1714">
        <v>2.4</v>
      </c>
      <c r="M1714">
        <v>61</v>
      </c>
      <c r="N1714">
        <v>0</v>
      </c>
      <c r="O1714">
        <v>0</v>
      </c>
      <c r="P1714">
        <v>0</v>
      </c>
      <c r="Q1714" t="s">
        <v>129</v>
      </c>
    </row>
    <row r="1715" spans="1:17" ht="16" x14ac:dyDescent="0.2">
      <c r="A1715">
        <v>119</v>
      </c>
      <c r="B1715" t="s">
        <v>8</v>
      </c>
      <c r="C1715" s="10" t="s">
        <v>7</v>
      </c>
      <c r="D1715">
        <v>46</v>
      </c>
      <c r="H1715" s="7">
        <v>1</v>
      </c>
      <c r="I1715" t="s">
        <v>5</v>
      </c>
      <c r="J1715">
        <v>4.0645605747465799E-2</v>
      </c>
      <c r="K1715">
        <v>61</v>
      </c>
      <c r="L1715">
        <v>2.4</v>
      </c>
      <c r="M1715">
        <v>61</v>
      </c>
      <c r="N1715">
        <v>0</v>
      </c>
      <c r="O1715">
        <v>1.16980308083214</v>
      </c>
      <c r="P1715">
        <v>2.3106241067176701E-3</v>
      </c>
      <c r="Q1715" t="s">
        <v>129</v>
      </c>
    </row>
    <row r="1716" spans="1:17" ht="16" x14ac:dyDescent="0.2">
      <c r="A1716">
        <v>119</v>
      </c>
      <c r="B1716" t="s">
        <v>8</v>
      </c>
      <c r="C1716" s="10" t="s">
        <v>7</v>
      </c>
      <c r="D1716">
        <v>46</v>
      </c>
      <c r="H1716" s="7">
        <v>1</v>
      </c>
      <c r="I1716" t="s">
        <v>5</v>
      </c>
      <c r="J1716">
        <v>4.0645605747465799E-2</v>
      </c>
      <c r="K1716">
        <v>61</v>
      </c>
      <c r="L1716">
        <v>2.4</v>
      </c>
      <c r="M1716">
        <v>61</v>
      </c>
      <c r="N1716">
        <v>0</v>
      </c>
      <c r="O1716">
        <v>2.0961370493885898</v>
      </c>
      <c r="P1716">
        <v>1.06836588851835E-2</v>
      </c>
      <c r="Q1716" t="s">
        <v>129</v>
      </c>
    </row>
    <row r="1717" spans="1:17" ht="16" x14ac:dyDescent="0.2">
      <c r="A1717">
        <v>119</v>
      </c>
      <c r="B1717" t="s">
        <v>8</v>
      </c>
      <c r="C1717" s="10" t="s">
        <v>7</v>
      </c>
      <c r="D1717">
        <v>46</v>
      </c>
      <c r="H1717" s="7">
        <v>1</v>
      </c>
      <c r="I1717" t="s">
        <v>5</v>
      </c>
      <c r="J1717">
        <v>4.0645605747465799E-2</v>
      </c>
      <c r="K1717">
        <v>61</v>
      </c>
      <c r="L1717">
        <v>2.4</v>
      </c>
      <c r="M1717">
        <v>61</v>
      </c>
      <c r="N1717">
        <v>0</v>
      </c>
      <c r="O1717">
        <v>3.2173058599333002</v>
      </c>
      <c r="P1717">
        <v>1.7067651262505999E-2</v>
      </c>
      <c r="Q1717" t="s">
        <v>129</v>
      </c>
    </row>
    <row r="1718" spans="1:17" ht="16" x14ac:dyDescent="0.2">
      <c r="A1718">
        <v>119</v>
      </c>
      <c r="B1718" t="s">
        <v>8</v>
      </c>
      <c r="C1718" s="10" t="s">
        <v>7</v>
      </c>
      <c r="D1718">
        <v>46</v>
      </c>
      <c r="H1718" s="7">
        <v>1</v>
      </c>
      <c r="I1718" t="s">
        <v>5</v>
      </c>
      <c r="J1718">
        <v>4.0645605747465799E-2</v>
      </c>
      <c r="K1718">
        <v>61</v>
      </c>
      <c r="L1718">
        <v>2.4</v>
      </c>
      <c r="M1718">
        <v>61</v>
      </c>
      <c r="N1718">
        <v>0</v>
      </c>
      <c r="O1718">
        <v>4.0953033190408101</v>
      </c>
      <c r="P1718">
        <v>3.3575512148642003E-2</v>
      </c>
      <c r="Q1718" t="s">
        <v>129</v>
      </c>
    </row>
    <row r="1719" spans="1:17" ht="16" x14ac:dyDescent="0.2">
      <c r="A1719">
        <v>119</v>
      </c>
      <c r="B1719" t="s">
        <v>8</v>
      </c>
      <c r="C1719" s="10" t="s">
        <v>7</v>
      </c>
      <c r="D1719">
        <v>46</v>
      </c>
      <c r="H1719" s="7">
        <v>1</v>
      </c>
      <c r="I1719" t="s">
        <v>5</v>
      </c>
      <c r="J1719">
        <v>4.0645605747465799E-2</v>
      </c>
      <c r="K1719">
        <v>61</v>
      </c>
      <c r="L1719">
        <v>2.4</v>
      </c>
      <c r="M1719">
        <v>61</v>
      </c>
      <c r="N1719">
        <v>0</v>
      </c>
      <c r="O1719">
        <v>7.0698348419882402</v>
      </c>
      <c r="P1719">
        <v>7.09623630300142E-2</v>
      </c>
      <c r="Q1719" t="s">
        <v>129</v>
      </c>
    </row>
    <row r="1720" spans="1:17" ht="16" x14ac:dyDescent="0.2">
      <c r="A1720">
        <v>119</v>
      </c>
      <c r="B1720" t="s">
        <v>8</v>
      </c>
      <c r="C1720" s="10" t="s">
        <v>7</v>
      </c>
      <c r="D1720">
        <v>46</v>
      </c>
      <c r="H1720" s="7">
        <v>1</v>
      </c>
      <c r="I1720" t="s">
        <v>5</v>
      </c>
      <c r="J1720">
        <v>4.0645605747465799E-2</v>
      </c>
      <c r="K1720">
        <v>61</v>
      </c>
      <c r="L1720">
        <v>2.4</v>
      </c>
      <c r="M1720">
        <v>61</v>
      </c>
      <c r="N1720">
        <v>0</v>
      </c>
      <c r="O1720">
        <v>8.1915991742099408</v>
      </c>
      <c r="P1720">
        <v>8.9566460219151905E-2</v>
      </c>
      <c r="Q1720" t="s">
        <v>129</v>
      </c>
    </row>
    <row r="1721" spans="1:17" ht="16" x14ac:dyDescent="0.2">
      <c r="A1721">
        <v>119</v>
      </c>
      <c r="B1721" t="s">
        <v>8</v>
      </c>
      <c r="C1721" s="10" t="s">
        <v>7</v>
      </c>
      <c r="D1721">
        <v>46</v>
      </c>
      <c r="H1721" s="7">
        <v>1</v>
      </c>
      <c r="I1721" t="s">
        <v>5</v>
      </c>
      <c r="J1721">
        <v>4.0645605747465799E-2</v>
      </c>
      <c r="K1721">
        <v>61</v>
      </c>
      <c r="L1721">
        <v>2.4</v>
      </c>
      <c r="M1721">
        <v>61</v>
      </c>
      <c r="N1721">
        <v>0</v>
      </c>
      <c r="O1721">
        <v>8.9239915832936294</v>
      </c>
      <c r="P1721">
        <v>0.118258694616484</v>
      </c>
      <c r="Q1721" t="s">
        <v>129</v>
      </c>
    </row>
    <row r="1722" spans="1:17" ht="16" x14ac:dyDescent="0.2">
      <c r="A1722">
        <v>119</v>
      </c>
      <c r="B1722" t="s">
        <v>8</v>
      </c>
      <c r="C1722" s="10" t="s">
        <v>7</v>
      </c>
      <c r="D1722">
        <v>46</v>
      </c>
      <c r="H1722" s="7">
        <v>1</v>
      </c>
      <c r="I1722" t="s">
        <v>5</v>
      </c>
      <c r="J1722">
        <v>4.0645605747465799E-2</v>
      </c>
      <c r="K1722">
        <v>61</v>
      </c>
      <c r="L1722">
        <v>2.4</v>
      </c>
      <c r="M1722">
        <v>61</v>
      </c>
      <c r="N1722">
        <v>0</v>
      </c>
      <c r="O1722">
        <v>9.3149515642369298</v>
      </c>
      <c r="P1722">
        <v>0.14075750357312999</v>
      </c>
      <c r="Q1722" t="s">
        <v>129</v>
      </c>
    </row>
    <row r="1723" spans="1:17" ht="16" x14ac:dyDescent="0.2">
      <c r="A1723">
        <v>119</v>
      </c>
      <c r="B1723" t="s">
        <v>8</v>
      </c>
      <c r="C1723" s="10" t="s">
        <v>7</v>
      </c>
      <c r="D1723">
        <v>46</v>
      </c>
      <c r="H1723" s="7">
        <v>1</v>
      </c>
      <c r="I1723" t="s">
        <v>5</v>
      </c>
      <c r="J1723">
        <v>4.0645605747465799E-2</v>
      </c>
      <c r="K1723">
        <v>61</v>
      </c>
      <c r="L1723">
        <v>2.4</v>
      </c>
      <c r="M1723">
        <v>61</v>
      </c>
      <c r="N1723">
        <v>0</v>
      </c>
      <c r="O1723">
        <v>9.9997022391615005</v>
      </c>
      <c r="P1723">
        <v>0.19184135302524999</v>
      </c>
      <c r="Q1723" t="s">
        <v>129</v>
      </c>
    </row>
    <row r="1724" spans="1:17" ht="16" x14ac:dyDescent="0.2">
      <c r="A1724">
        <v>119</v>
      </c>
      <c r="B1724" t="s">
        <v>8</v>
      </c>
      <c r="C1724" s="10" t="s">
        <v>7</v>
      </c>
      <c r="D1724">
        <v>46</v>
      </c>
      <c r="H1724" s="7">
        <v>1</v>
      </c>
      <c r="I1724" t="s">
        <v>5</v>
      </c>
      <c r="J1724">
        <v>4.0645605747465799E-2</v>
      </c>
      <c r="K1724">
        <v>61</v>
      </c>
      <c r="L1724">
        <v>2.4</v>
      </c>
      <c r="M1724">
        <v>61</v>
      </c>
      <c r="N1724">
        <v>0</v>
      </c>
      <c r="O1724">
        <v>10.2451564236938</v>
      </c>
      <c r="P1724">
        <v>0.22856121962839401</v>
      </c>
      <c r="Q1724" t="s">
        <v>129</v>
      </c>
    </row>
    <row r="1725" spans="1:17" ht="16" x14ac:dyDescent="0.2">
      <c r="A1725">
        <v>119</v>
      </c>
      <c r="B1725" t="s">
        <v>8</v>
      </c>
      <c r="C1725" s="10" t="s">
        <v>7</v>
      </c>
      <c r="D1725">
        <v>46</v>
      </c>
      <c r="H1725" s="7">
        <v>1</v>
      </c>
      <c r="I1725" t="s">
        <v>5</v>
      </c>
      <c r="J1725">
        <v>4.0645605747465799E-2</v>
      </c>
      <c r="K1725">
        <v>61</v>
      </c>
      <c r="L1725">
        <v>2.4</v>
      </c>
      <c r="M1725">
        <v>61</v>
      </c>
      <c r="N1725">
        <v>0</v>
      </c>
      <c r="O1725">
        <v>10.933083214228899</v>
      </c>
      <c r="P1725">
        <v>0.34481896141019502</v>
      </c>
      <c r="Q1725" t="s">
        <v>129</v>
      </c>
    </row>
    <row r="1726" spans="1:17" ht="16" x14ac:dyDescent="0.2">
      <c r="A1726">
        <v>119</v>
      </c>
      <c r="B1726" t="s">
        <v>8</v>
      </c>
      <c r="C1726" s="10" t="s">
        <v>7</v>
      </c>
      <c r="D1726">
        <v>46</v>
      </c>
      <c r="H1726" s="7">
        <v>1</v>
      </c>
      <c r="I1726" t="s">
        <v>5</v>
      </c>
      <c r="J1726">
        <v>4.0645605747465799E-2</v>
      </c>
      <c r="K1726">
        <v>61</v>
      </c>
      <c r="L1726">
        <v>2.4</v>
      </c>
      <c r="M1726">
        <v>61</v>
      </c>
      <c r="N1726">
        <v>0</v>
      </c>
      <c r="O1726">
        <v>11.3741662696522</v>
      </c>
      <c r="P1726">
        <v>0.39584325869461601</v>
      </c>
      <c r="Q1726" t="s">
        <v>129</v>
      </c>
    </row>
    <row r="1727" spans="1:17" ht="16" x14ac:dyDescent="0.2">
      <c r="A1727">
        <v>119</v>
      </c>
      <c r="B1727" t="s">
        <v>8</v>
      </c>
      <c r="C1727" s="10" t="s">
        <v>7</v>
      </c>
      <c r="D1727">
        <v>46</v>
      </c>
      <c r="H1727" s="7">
        <v>1</v>
      </c>
      <c r="I1727" t="s">
        <v>5</v>
      </c>
      <c r="J1727">
        <v>4.0645605747465799E-2</v>
      </c>
      <c r="K1727">
        <v>61</v>
      </c>
      <c r="L1727">
        <v>2.4</v>
      </c>
      <c r="M1727">
        <v>61</v>
      </c>
      <c r="N1727">
        <v>0</v>
      </c>
      <c r="O1727">
        <v>14.953747816420501</v>
      </c>
      <c r="P1727">
        <v>0.84885659838018102</v>
      </c>
      <c r="Q1727" t="s">
        <v>129</v>
      </c>
    </row>
    <row r="1728" spans="1:17" ht="16" x14ac:dyDescent="0.2">
      <c r="A1728">
        <v>119</v>
      </c>
      <c r="B1728" t="s">
        <v>8</v>
      </c>
      <c r="C1728" s="10" t="s">
        <v>7</v>
      </c>
      <c r="D1728">
        <v>46</v>
      </c>
      <c r="H1728" s="7">
        <v>1</v>
      </c>
      <c r="I1728" t="s">
        <v>5</v>
      </c>
      <c r="J1728">
        <v>4.0645605747465799E-2</v>
      </c>
      <c r="K1728">
        <v>61</v>
      </c>
      <c r="L1728">
        <v>2.4</v>
      </c>
      <c r="M1728">
        <v>61</v>
      </c>
      <c r="N1728">
        <v>0</v>
      </c>
      <c r="O1728">
        <v>15.247439256788899</v>
      </c>
      <c r="P1728">
        <v>0.87540495474035196</v>
      </c>
      <c r="Q1728" t="s">
        <v>129</v>
      </c>
    </row>
    <row r="1729" spans="1:17" ht="16" x14ac:dyDescent="0.2">
      <c r="A1729">
        <v>119</v>
      </c>
      <c r="B1729" t="s">
        <v>8</v>
      </c>
      <c r="C1729" s="10" t="s">
        <v>7</v>
      </c>
      <c r="D1729">
        <v>46</v>
      </c>
      <c r="H1729" s="7">
        <v>1</v>
      </c>
      <c r="I1729" t="s">
        <v>5</v>
      </c>
      <c r="J1729">
        <v>4.0645605747465799E-2</v>
      </c>
      <c r="K1729">
        <v>61</v>
      </c>
      <c r="L1729">
        <v>2.4</v>
      </c>
      <c r="M1729">
        <v>61</v>
      </c>
      <c r="N1729">
        <v>0</v>
      </c>
      <c r="O1729">
        <v>16.126032237573401</v>
      </c>
      <c r="P1729">
        <v>0.90413292043830396</v>
      </c>
      <c r="Q1729" t="s">
        <v>129</v>
      </c>
    </row>
    <row r="1730" spans="1:17" ht="16" x14ac:dyDescent="0.2">
      <c r="A1730">
        <v>119</v>
      </c>
      <c r="B1730" t="s">
        <v>8</v>
      </c>
      <c r="C1730" s="10" t="s">
        <v>7</v>
      </c>
      <c r="D1730">
        <v>46</v>
      </c>
      <c r="H1730" s="7">
        <v>1</v>
      </c>
      <c r="I1730" t="s">
        <v>5</v>
      </c>
      <c r="J1730">
        <v>4.0645605747465799E-2</v>
      </c>
      <c r="K1730">
        <v>61</v>
      </c>
      <c r="L1730">
        <v>2.4</v>
      </c>
      <c r="M1730">
        <v>61</v>
      </c>
      <c r="N1730">
        <v>0</v>
      </c>
      <c r="O1730">
        <v>16.322455137366902</v>
      </c>
      <c r="P1730">
        <v>0.93473082420200104</v>
      </c>
      <c r="Q1730" t="s">
        <v>129</v>
      </c>
    </row>
    <row r="1731" spans="1:17" ht="16" x14ac:dyDescent="0.2">
      <c r="A1731">
        <v>119</v>
      </c>
      <c r="B1731" t="s">
        <v>8</v>
      </c>
      <c r="C1731" s="10" t="s">
        <v>7</v>
      </c>
      <c r="D1731">
        <v>46</v>
      </c>
      <c r="H1731" s="7">
        <v>1</v>
      </c>
      <c r="I1731" t="s">
        <v>5</v>
      </c>
      <c r="J1731">
        <v>4.0645605747465799E-2</v>
      </c>
      <c r="K1731">
        <v>61</v>
      </c>
      <c r="L1731">
        <v>2.4</v>
      </c>
      <c r="M1731">
        <v>61</v>
      </c>
      <c r="N1731">
        <v>0</v>
      </c>
      <c r="O1731">
        <v>16.953906622201</v>
      </c>
      <c r="P1731">
        <v>0.89211529299666503</v>
      </c>
      <c r="Q1731" t="s">
        <v>129</v>
      </c>
    </row>
    <row r="1732" spans="1:17" ht="16" x14ac:dyDescent="0.2">
      <c r="A1732">
        <v>119</v>
      </c>
      <c r="B1732" t="s">
        <v>8</v>
      </c>
      <c r="C1732" s="10" t="s">
        <v>7</v>
      </c>
      <c r="D1732">
        <v>46</v>
      </c>
      <c r="H1732" s="7">
        <v>1</v>
      </c>
      <c r="I1732" t="s">
        <v>5</v>
      </c>
      <c r="J1732">
        <v>4.0645605747465799E-2</v>
      </c>
      <c r="K1732">
        <v>61</v>
      </c>
      <c r="L1732">
        <v>2.4</v>
      </c>
      <c r="M1732">
        <v>61</v>
      </c>
      <c r="N1732">
        <v>0</v>
      </c>
      <c r="O1732">
        <v>17.3933023662061</v>
      </c>
      <c r="P1732">
        <v>0.90851595998094303</v>
      </c>
      <c r="Q1732" t="s">
        <v>129</v>
      </c>
    </row>
    <row r="1733" spans="1:17" ht="16" x14ac:dyDescent="0.2">
      <c r="A1733">
        <v>119</v>
      </c>
      <c r="B1733" t="s">
        <v>8</v>
      </c>
      <c r="C1733" s="10" t="s">
        <v>7</v>
      </c>
      <c r="D1733">
        <v>46</v>
      </c>
      <c r="H1733" s="7">
        <v>1</v>
      </c>
      <c r="I1733" t="s">
        <v>5</v>
      </c>
      <c r="J1733">
        <v>4.0645605747465799E-2</v>
      </c>
      <c r="K1733">
        <v>61</v>
      </c>
      <c r="L1733">
        <v>2.4</v>
      </c>
      <c r="M1733">
        <v>61</v>
      </c>
      <c r="N1733">
        <v>0</v>
      </c>
      <c r="O1733">
        <v>17.978997935524799</v>
      </c>
      <c r="P1733">
        <v>0.92698904240114299</v>
      </c>
      <c r="Q1733" t="s">
        <v>129</v>
      </c>
    </row>
    <row r="1734" spans="1:17" ht="16" x14ac:dyDescent="0.2">
      <c r="A1734">
        <v>119</v>
      </c>
      <c r="B1734" t="s">
        <v>8</v>
      </c>
      <c r="C1734" s="10" t="s">
        <v>7</v>
      </c>
      <c r="D1734">
        <v>46</v>
      </c>
      <c r="H1734" s="7">
        <v>1</v>
      </c>
      <c r="I1734" t="s">
        <v>5</v>
      </c>
      <c r="J1734">
        <v>4.0645605747465799E-2</v>
      </c>
      <c r="K1734">
        <v>61</v>
      </c>
      <c r="L1734">
        <v>2.4</v>
      </c>
      <c r="M1734">
        <v>61</v>
      </c>
      <c r="N1734">
        <v>0</v>
      </c>
      <c r="O1734">
        <v>18.417202636175901</v>
      </c>
      <c r="P1734">
        <v>0.91894949976179097</v>
      </c>
      <c r="Q1734" t="s">
        <v>129</v>
      </c>
    </row>
    <row r="1735" spans="1:17" ht="16" x14ac:dyDescent="0.2">
      <c r="A1735">
        <v>119</v>
      </c>
      <c r="B1735" t="s">
        <v>8</v>
      </c>
      <c r="C1735" s="10" t="s">
        <v>7</v>
      </c>
      <c r="D1735">
        <v>46</v>
      </c>
      <c r="H1735" s="7">
        <v>1</v>
      </c>
      <c r="I1735" t="s">
        <v>5</v>
      </c>
      <c r="J1735">
        <v>4.0645605747465799E-2</v>
      </c>
      <c r="K1735">
        <v>61</v>
      </c>
      <c r="L1735">
        <v>2.4</v>
      </c>
      <c r="M1735">
        <v>61</v>
      </c>
      <c r="N1735">
        <v>0</v>
      </c>
      <c r="O1735">
        <v>20.9014213117357</v>
      </c>
      <c r="P1735">
        <v>0.89511672224868999</v>
      </c>
      <c r="Q1735" t="s">
        <v>129</v>
      </c>
    </row>
    <row r="1736" spans="1:17" ht="16" x14ac:dyDescent="0.2">
      <c r="A1736">
        <v>119</v>
      </c>
      <c r="B1736" t="s">
        <v>8</v>
      </c>
      <c r="C1736" s="10" t="s">
        <v>7</v>
      </c>
      <c r="D1736">
        <v>46</v>
      </c>
      <c r="H1736" s="7">
        <v>1</v>
      </c>
      <c r="I1736" t="s">
        <v>5</v>
      </c>
      <c r="J1736">
        <v>4.0645605747465799E-2</v>
      </c>
      <c r="K1736">
        <v>61</v>
      </c>
      <c r="L1736">
        <v>2.4</v>
      </c>
      <c r="M1736">
        <v>61</v>
      </c>
      <c r="N1736">
        <v>0</v>
      </c>
      <c r="O1736">
        <v>21.3887565507384</v>
      </c>
      <c r="P1736">
        <v>0.89523582658408696</v>
      </c>
      <c r="Q1736" t="s">
        <v>129</v>
      </c>
    </row>
    <row r="1737" spans="1:17" ht="16" x14ac:dyDescent="0.2">
      <c r="A1737">
        <v>119</v>
      </c>
      <c r="B1737" t="s">
        <v>8</v>
      </c>
      <c r="C1737" s="10" t="s">
        <v>7</v>
      </c>
      <c r="D1737">
        <v>46</v>
      </c>
      <c r="H1737" s="7">
        <v>1</v>
      </c>
      <c r="I1737" t="s">
        <v>5</v>
      </c>
      <c r="J1737">
        <v>4.0645605747465799E-2</v>
      </c>
      <c r="K1737">
        <v>61</v>
      </c>
      <c r="L1737">
        <v>2.4</v>
      </c>
      <c r="M1737">
        <v>61</v>
      </c>
      <c r="N1737">
        <v>0</v>
      </c>
      <c r="O1737">
        <v>21.9242297919644</v>
      </c>
      <c r="P1737">
        <v>0.88314673654121001</v>
      </c>
      <c r="Q1737" t="s">
        <v>129</v>
      </c>
    </row>
    <row r="1738" spans="1:17" ht="16" x14ac:dyDescent="0.2">
      <c r="A1738">
        <v>119</v>
      </c>
      <c r="B1738" t="s">
        <v>8</v>
      </c>
      <c r="C1738" s="10" t="s">
        <v>7</v>
      </c>
      <c r="D1738">
        <v>46</v>
      </c>
      <c r="H1738" s="7">
        <v>1</v>
      </c>
      <c r="I1738" t="s">
        <v>5</v>
      </c>
      <c r="J1738">
        <v>4.0645605747465799E-2</v>
      </c>
      <c r="K1738">
        <v>61</v>
      </c>
      <c r="L1738">
        <v>2.4</v>
      </c>
      <c r="M1738">
        <v>61</v>
      </c>
      <c r="N1738">
        <v>0</v>
      </c>
      <c r="O1738">
        <v>22.3138994759409</v>
      </c>
      <c r="P1738">
        <v>0.879168651738923</v>
      </c>
      <c r="Q1738" t="s">
        <v>129</v>
      </c>
    </row>
    <row r="1739" spans="1:17" ht="16" x14ac:dyDescent="0.2">
      <c r="A1739">
        <v>119</v>
      </c>
      <c r="B1739" t="s">
        <v>8</v>
      </c>
      <c r="C1739" s="10" t="s">
        <v>7</v>
      </c>
      <c r="D1739">
        <v>46</v>
      </c>
      <c r="H1739" s="7">
        <v>1</v>
      </c>
      <c r="I1739" t="s">
        <v>5</v>
      </c>
      <c r="J1739">
        <v>4.0645605747465799E-2</v>
      </c>
      <c r="K1739">
        <v>61</v>
      </c>
      <c r="L1739">
        <v>2.4</v>
      </c>
      <c r="M1739">
        <v>61</v>
      </c>
      <c r="N1739">
        <v>0</v>
      </c>
      <c r="O1739">
        <v>23.044505319993601</v>
      </c>
      <c r="P1739">
        <v>0.87120057170081</v>
      </c>
      <c r="Q1739" t="s">
        <v>129</v>
      </c>
    </row>
    <row r="1740" spans="1:17" ht="16" x14ac:dyDescent="0.2">
      <c r="A1740">
        <v>119</v>
      </c>
      <c r="B1740" t="s">
        <v>8</v>
      </c>
      <c r="C1740" s="10" t="s">
        <v>7</v>
      </c>
      <c r="D1740">
        <v>46</v>
      </c>
      <c r="H1740" s="7">
        <v>1</v>
      </c>
      <c r="I1740" t="s">
        <v>5</v>
      </c>
      <c r="J1740">
        <v>4.0645605747465799E-2</v>
      </c>
      <c r="K1740">
        <v>61</v>
      </c>
      <c r="L1740">
        <v>2.4</v>
      </c>
      <c r="M1740">
        <v>61</v>
      </c>
      <c r="N1740">
        <v>0</v>
      </c>
      <c r="O1740">
        <v>24.0679093218993</v>
      </c>
      <c r="P1740">
        <v>0.87145069080514503</v>
      </c>
      <c r="Q1740" t="s">
        <v>129</v>
      </c>
    </row>
    <row r="1741" spans="1:17" ht="16" x14ac:dyDescent="0.2">
      <c r="A1741">
        <v>119</v>
      </c>
      <c r="B1741" t="s">
        <v>8</v>
      </c>
      <c r="C1741" s="10" t="s">
        <v>7</v>
      </c>
      <c r="D1741">
        <v>46</v>
      </c>
      <c r="H1741" s="7">
        <v>1</v>
      </c>
      <c r="I1741" t="s">
        <v>5</v>
      </c>
      <c r="J1741">
        <v>4.0645605747465799E-2</v>
      </c>
      <c r="K1741">
        <v>61</v>
      </c>
      <c r="L1741">
        <v>2.4</v>
      </c>
      <c r="M1741">
        <v>61</v>
      </c>
      <c r="N1741">
        <v>0</v>
      </c>
      <c r="O1741">
        <v>25.042182785453299</v>
      </c>
      <c r="P1741">
        <v>0.86354216293472996</v>
      </c>
      <c r="Q1741" t="s">
        <v>129</v>
      </c>
    </row>
    <row r="1742" spans="1:17" ht="16" x14ac:dyDescent="0.2">
      <c r="A1742">
        <v>120</v>
      </c>
      <c r="B1742" t="s">
        <v>8</v>
      </c>
      <c r="C1742" s="10" t="s">
        <v>7</v>
      </c>
      <c r="D1742">
        <f t="shared" si="25"/>
        <v>46</v>
      </c>
      <c r="H1742" s="7">
        <v>1</v>
      </c>
      <c r="I1742" t="s">
        <v>5</v>
      </c>
      <c r="J1742">
        <f>110.6/1014.6</f>
        <v>0.10900847624679676</v>
      </c>
      <c r="K1742">
        <v>58</v>
      </c>
      <c r="L1742">
        <v>8.5</v>
      </c>
      <c r="M1742">
        <v>87</v>
      </c>
      <c r="N1742">
        <v>0</v>
      </c>
      <c r="O1742">
        <v>0</v>
      </c>
      <c r="P1742">
        <v>0</v>
      </c>
      <c r="Q1742" t="s">
        <v>129</v>
      </c>
    </row>
    <row r="1743" spans="1:17" ht="16" x14ac:dyDescent="0.2">
      <c r="A1743">
        <v>120</v>
      </c>
      <c r="B1743" t="s">
        <v>8</v>
      </c>
      <c r="C1743" s="10" t="s">
        <v>7</v>
      </c>
      <c r="D1743">
        <v>46</v>
      </c>
      <c r="H1743" s="7">
        <v>1</v>
      </c>
      <c r="I1743" t="s">
        <v>5</v>
      </c>
      <c r="J1743">
        <v>0.10900847624679676</v>
      </c>
      <c r="K1743">
        <v>58</v>
      </c>
      <c r="L1743">
        <v>8.5</v>
      </c>
      <c r="M1743">
        <v>87</v>
      </c>
      <c r="N1743">
        <v>0</v>
      </c>
      <c r="O1743">
        <v>1.1697038272193101</v>
      </c>
      <c r="P1743">
        <v>2.7393997141511502E-4</v>
      </c>
      <c r="Q1743" t="s">
        <v>129</v>
      </c>
    </row>
    <row r="1744" spans="1:17" ht="16" x14ac:dyDescent="0.2">
      <c r="A1744">
        <v>120</v>
      </c>
      <c r="B1744" t="s">
        <v>8</v>
      </c>
      <c r="C1744" s="10" t="s">
        <v>7</v>
      </c>
      <c r="D1744">
        <v>46</v>
      </c>
      <c r="H1744" s="7">
        <v>1</v>
      </c>
      <c r="I1744" t="s">
        <v>5</v>
      </c>
      <c r="J1744">
        <v>0.10900847624679676</v>
      </c>
      <c r="K1744">
        <v>58</v>
      </c>
      <c r="L1744">
        <v>8.5</v>
      </c>
      <c r="M1744">
        <v>87</v>
      </c>
      <c r="N1744">
        <v>0</v>
      </c>
      <c r="O1744">
        <v>1.99876925520088</v>
      </c>
      <c r="P1744">
        <v>1.26965221534063E-2</v>
      </c>
      <c r="Q1744" t="s">
        <v>129</v>
      </c>
    </row>
    <row r="1745" spans="1:17" ht="16" x14ac:dyDescent="0.2">
      <c r="A1745">
        <v>120</v>
      </c>
      <c r="B1745" t="s">
        <v>8</v>
      </c>
      <c r="C1745" s="10" t="s">
        <v>7</v>
      </c>
      <c r="D1745">
        <v>46</v>
      </c>
      <c r="H1745" s="7">
        <v>1</v>
      </c>
      <c r="I1745" t="s">
        <v>5</v>
      </c>
      <c r="J1745">
        <v>0.10900847624679676</v>
      </c>
      <c r="K1745">
        <v>58</v>
      </c>
      <c r="L1745">
        <v>8.5</v>
      </c>
      <c r="M1745">
        <v>87</v>
      </c>
      <c r="N1745">
        <v>0</v>
      </c>
      <c r="O1745">
        <v>3.0223717643322199</v>
      </c>
      <c r="P1745">
        <v>1.7020009528347001E-2</v>
      </c>
      <c r="Q1745" t="s">
        <v>129</v>
      </c>
    </row>
    <row r="1746" spans="1:17" ht="16" x14ac:dyDescent="0.2">
      <c r="A1746">
        <v>120</v>
      </c>
      <c r="B1746" t="s">
        <v>8</v>
      </c>
      <c r="C1746" s="10" t="s">
        <v>7</v>
      </c>
      <c r="D1746">
        <v>46</v>
      </c>
      <c r="H1746" s="7">
        <v>1</v>
      </c>
      <c r="I1746" t="s">
        <v>5</v>
      </c>
      <c r="J1746">
        <v>0.10900847624679676</v>
      </c>
      <c r="K1746">
        <v>58</v>
      </c>
      <c r="L1746">
        <v>8.5</v>
      </c>
      <c r="M1746">
        <v>87</v>
      </c>
      <c r="N1746">
        <v>0</v>
      </c>
      <c r="O1746">
        <v>3.9975385104017702</v>
      </c>
      <c r="P1746">
        <v>2.7441638875655001E-2</v>
      </c>
      <c r="Q1746" t="s">
        <v>129</v>
      </c>
    </row>
    <row r="1747" spans="1:17" ht="16" x14ac:dyDescent="0.2">
      <c r="A1747">
        <v>120</v>
      </c>
      <c r="B1747" t="s">
        <v>8</v>
      </c>
      <c r="C1747" s="10" t="s">
        <v>7</v>
      </c>
      <c r="D1747">
        <v>46</v>
      </c>
      <c r="H1747" s="7">
        <v>1</v>
      </c>
      <c r="I1747" t="s">
        <v>5</v>
      </c>
      <c r="J1747">
        <v>0.10900847624679676</v>
      </c>
      <c r="K1747">
        <v>58</v>
      </c>
      <c r="L1747">
        <v>8.5</v>
      </c>
      <c r="M1747">
        <v>87</v>
      </c>
      <c r="N1747">
        <v>0</v>
      </c>
      <c r="O1747">
        <v>7.11876687311418</v>
      </c>
      <c r="P1747">
        <v>7.5047641734158996E-2</v>
      </c>
      <c r="Q1747" t="s">
        <v>129</v>
      </c>
    </row>
    <row r="1748" spans="1:17" ht="16" x14ac:dyDescent="0.2">
      <c r="A1748">
        <v>120</v>
      </c>
      <c r="B1748" t="s">
        <v>8</v>
      </c>
      <c r="C1748" s="10" t="s">
        <v>7</v>
      </c>
      <c r="D1748">
        <v>46</v>
      </c>
      <c r="H1748" s="7">
        <v>1</v>
      </c>
      <c r="I1748" t="s">
        <v>5</v>
      </c>
      <c r="J1748">
        <v>0.10900847624679676</v>
      </c>
      <c r="K1748">
        <v>58</v>
      </c>
      <c r="L1748">
        <v>8.5</v>
      </c>
      <c r="M1748">
        <v>87</v>
      </c>
      <c r="N1748">
        <v>0</v>
      </c>
      <c r="O1748">
        <v>7.8988010163569902</v>
      </c>
      <c r="P1748">
        <v>8.1348261076703093E-2</v>
      </c>
      <c r="Q1748" t="s">
        <v>129</v>
      </c>
    </row>
    <row r="1749" spans="1:17" ht="16" x14ac:dyDescent="0.2">
      <c r="A1749">
        <v>120</v>
      </c>
      <c r="B1749" t="s">
        <v>8</v>
      </c>
      <c r="C1749" s="10" t="s">
        <v>7</v>
      </c>
      <c r="D1749">
        <v>46</v>
      </c>
      <c r="H1749" s="7">
        <v>1</v>
      </c>
      <c r="I1749" t="s">
        <v>5</v>
      </c>
      <c r="J1749">
        <v>0.10900847624679676</v>
      </c>
      <c r="K1749">
        <v>58</v>
      </c>
      <c r="L1749">
        <v>8.5</v>
      </c>
      <c r="M1749">
        <v>87</v>
      </c>
      <c r="N1749">
        <v>0</v>
      </c>
      <c r="O1749">
        <v>8.5328330951246603</v>
      </c>
      <c r="P1749">
        <v>9.1686517389232905E-2</v>
      </c>
      <c r="Q1749" t="s">
        <v>129</v>
      </c>
    </row>
    <row r="1750" spans="1:17" ht="16" x14ac:dyDescent="0.2">
      <c r="A1750">
        <v>120</v>
      </c>
      <c r="B1750" t="s">
        <v>8</v>
      </c>
      <c r="C1750" s="10" t="s">
        <v>7</v>
      </c>
      <c r="D1750">
        <v>46</v>
      </c>
      <c r="H1750" s="7">
        <v>1</v>
      </c>
      <c r="I1750" t="s">
        <v>5</v>
      </c>
      <c r="J1750">
        <v>0.10900847624679676</v>
      </c>
      <c r="K1750">
        <v>58</v>
      </c>
      <c r="L1750">
        <v>8.5</v>
      </c>
      <c r="M1750">
        <v>87</v>
      </c>
      <c r="N1750">
        <v>0</v>
      </c>
      <c r="O1750">
        <v>9.0211608702556703</v>
      </c>
      <c r="P1750">
        <v>0.11217246307765499</v>
      </c>
      <c r="Q1750" t="s">
        <v>129</v>
      </c>
    </row>
    <row r="1751" spans="1:17" ht="16" x14ac:dyDescent="0.2">
      <c r="A1751">
        <v>120</v>
      </c>
      <c r="B1751" t="s">
        <v>8</v>
      </c>
      <c r="C1751" s="10" t="s">
        <v>7</v>
      </c>
      <c r="D1751">
        <v>46</v>
      </c>
      <c r="H1751" s="7">
        <v>1</v>
      </c>
      <c r="I1751" t="s">
        <v>5</v>
      </c>
      <c r="J1751">
        <v>0.10900847624679676</v>
      </c>
      <c r="K1751">
        <v>58</v>
      </c>
      <c r="L1751">
        <v>8.5</v>
      </c>
      <c r="M1751">
        <v>87</v>
      </c>
      <c r="N1751">
        <v>0</v>
      </c>
      <c r="O1751">
        <v>9.4113268222963296</v>
      </c>
      <c r="P1751">
        <v>0.118377798951881</v>
      </c>
      <c r="Q1751" t="s">
        <v>129</v>
      </c>
    </row>
    <row r="1752" spans="1:17" ht="16" x14ac:dyDescent="0.2">
      <c r="A1752">
        <v>120</v>
      </c>
      <c r="B1752" t="s">
        <v>8</v>
      </c>
      <c r="C1752" s="10" t="s">
        <v>7</v>
      </c>
      <c r="D1752">
        <v>46</v>
      </c>
      <c r="H1752" s="7">
        <v>1</v>
      </c>
      <c r="I1752" t="s">
        <v>5</v>
      </c>
      <c r="J1752">
        <v>0.10900847624679676</v>
      </c>
      <c r="K1752">
        <v>58</v>
      </c>
      <c r="L1752">
        <v>8.5</v>
      </c>
      <c r="M1752">
        <v>87</v>
      </c>
      <c r="N1752">
        <v>0</v>
      </c>
      <c r="O1752">
        <v>9.8998531046529994</v>
      </c>
      <c r="P1752">
        <v>0.14293711291090899</v>
      </c>
      <c r="Q1752" t="s">
        <v>129</v>
      </c>
    </row>
    <row r="1753" spans="1:17" ht="16" x14ac:dyDescent="0.2">
      <c r="A1753">
        <v>120</v>
      </c>
      <c r="B1753" t="s">
        <v>8</v>
      </c>
      <c r="C1753" s="10" t="s">
        <v>7</v>
      </c>
      <c r="D1753">
        <v>46</v>
      </c>
      <c r="H1753" s="7">
        <v>1</v>
      </c>
      <c r="I1753" t="s">
        <v>5</v>
      </c>
      <c r="J1753">
        <v>0.10900847624679676</v>
      </c>
      <c r="K1753">
        <v>58</v>
      </c>
      <c r="L1753">
        <v>8.5</v>
      </c>
      <c r="M1753">
        <v>87</v>
      </c>
      <c r="N1753">
        <v>0</v>
      </c>
      <c r="O1753">
        <v>10.3395466094965</v>
      </c>
      <c r="P1753">
        <v>0.165447832301095</v>
      </c>
      <c r="Q1753" t="s">
        <v>129</v>
      </c>
    </row>
    <row r="1754" spans="1:17" ht="16" x14ac:dyDescent="0.2">
      <c r="A1754">
        <v>120</v>
      </c>
      <c r="B1754" t="s">
        <v>8</v>
      </c>
      <c r="C1754" s="10" t="s">
        <v>7</v>
      </c>
      <c r="D1754">
        <v>46</v>
      </c>
      <c r="H1754" s="7">
        <v>1</v>
      </c>
      <c r="I1754" t="s">
        <v>5</v>
      </c>
      <c r="J1754">
        <v>0.10900847624679676</v>
      </c>
      <c r="K1754">
        <v>58</v>
      </c>
      <c r="L1754">
        <v>8.5</v>
      </c>
      <c r="M1754">
        <v>87</v>
      </c>
      <c r="N1754">
        <v>0</v>
      </c>
      <c r="O1754">
        <v>10.8303557249483</v>
      </c>
      <c r="P1754">
        <v>0.23685088137208199</v>
      </c>
      <c r="Q1754" t="s">
        <v>129</v>
      </c>
    </row>
    <row r="1755" spans="1:17" ht="16" x14ac:dyDescent="0.2">
      <c r="A1755">
        <v>120</v>
      </c>
      <c r="B1755" t="s">
        <v>8</v>
      </c>
      <c r="C1755" s="10" t="s">
        <v>7</v>
      </c>
      <c r="D1755">
        <v>46</v>
      </c>
      <c r="H1755" s="7">
        <v>1</v>
      </c>
      <c r="I1755" t="s">
        <v>5</v>
      </c>
      <c r="J1755">
        <v>0.10900847624679676</v>
      </c>
      <c r="K1755">
        <v>58</v>
      </c>
      <c r="L1755">
        <v>8.5</v>
      </c>
      <c r="M1755">
        <v>87</v>
      </c>
      <c r="N1755">
        <v>0</v>
      </c>
      <c r="O1755">
        <v>11.3202715578847</v>
      </c>
      <c r="P1755">
        <v>0.28992377322534502</v>
      </c>
      <c r="Q1755" t="s">
        <v>129</v>
      </c>
    </row>
    <row r="1756" spans="1:17" ht="16" x14ac:dyDescent="0.2">
      <c r="A1756">
        <v>120</v>
      </c>
      <c r="B1756" t="s">
        <v>8</v>
      </c>
      <c r="C1756" s="10" t="s">
        <v>7</v>
      </c>
      <c r="D1756">
        <v>46</v>
      </c>
      <c r="H1756" s="7">
        <v>1</v>
      </c>
      <c r="I1756" t="s">
        <v>5</v>
      </c>
      <c r="J1756">
        <v>0.10900847624679676</v>
      </c>
      <c r="K1756">
        <v>58</v>
      </c>
      <c r="L1756">
        <v>8.5</v>
      </c>
      <c r="M1756">
        <v>87</v>
      </c>
      <c r="N1756">
        <v>0</v>
      </c>
      <c r="O1756">
        <v>13.966174368747</v>
      </c>
      <c r="P1756">
        <v>0.58384945212005701</v>
      </c>
      <c r="Q1756" t="s">
        <v>129</v>
      </c>
    </row>
    <row r="1757" spans="1:17" ht="16" x14ac:dyDescent="0.2">
      <c r="A1757">
        <v>120</v>
      </c>
      <c r="B1757" t="s">
        <v>8</v>
      </c>
      <c r="C1757" s="10" t="s">
        <v>7</v>
      </c>
      <c r="D1757">
        <v>46</v>
      </c>
      <c r="H1757" s="7">
        <v>1</v>
      </c>
      <c r="I1757" t="s">
        <v>5</v>
      </c>
      <c r="J1757">
        <v>0.10900847624679676</v>
      </c>
      <c r="K1757">
        <v>58</v>
      </c>
      <c r="L1757">
        <v>8.5</v>
      </c>
      <c r="M1757">
        <v>87</v>
      </c>
      <c r="N1757">
        <v>0</v>
      </c>
      <c r="O1757">
        <v>14.3579283785929</v>
      </c>
      <c r="P1757">
        <v>0.62264173415912305</v>
      </c>
      <c r="Q1757" t="s">
        <v>129</v>
      </c>
    </row>
    <row r="1758" spans="1:17" ht="16" x14ac:dyDescent="0.2">
      <c r="A1758">
        <v>120</v>
      </c>
      <c r="B1758" t="s">
        <v>8</v>
      </c>
      <c r="C1758" s="10" t="s">
        <v>7</v>
      </c>
      <c r="D1758">
        <v>46</v>
      </c>
      <c r="H1758" s="7">
        <v>1</v>
      </c>
      <c r="I1758" t="s">
        <v>5</v>
      </c>
      <c r="J1758">
        <v>0.10900847624679676</v>
      </c>
      <c r="K1758">
        <v>58</v>
      </c>
      <c r="L1758">
        <v>8.5</v>
      </c>
      <c r="M1758">
        <v>87</v>
      </c>
      <c r="N1758">
        <v>0</v>
      </c>
      <c r="O1758">
        <v>14.993449261553099</v>
      </c>
      <c r="P1758">
        <v>0.66353025250119102</v>
      </c>
      <c r="Q1758" t="s">
        <v>129</v>
      </c>
    </row>
    <row r="1759" spans="1:17" ht="16" x14ac:dyDescent="0.2">
      <c r="A1759">
        <v>120</v>
      </c>
      <c r="B1759" t="s">
        <v>8</v>
      </c>
      <c r="C1759" s="10" t="s">
        <v>7</v>
      </c>
      <c r="D1759">
        <v>46</v>
      </c>
      <c r="H1759" s="7">
        <v>1</v>
      </c>
      <c r="I1759" t="s">
        <v>5</v>
      </c>
      <c r="J1759">
        <v>0.10900847624679676</v>
      </c>
      <c r="K1759">
        <v>58</v>
      </c>
      <c r="L1759">
        <v>8.5</v>
      </c>
      <c r="M1759">
        <v>87</v>
      </c>
      <c r="N1759">
        <v>0</v>
      </c>
      <c r="O1759">
        <v>15.238605685246901</v>
      </c>
      <c r="P1759">
        <v>0.69414006669842698</v>
      </c>
      <c r="Q1759" t="s">
        <v>129</v>
      </c>
    </row>
    <row r="1760" spans="1:17" ht="16" x14ac:dyDescent="0.2">
      <c r="A1760">
        <v>120</v>
      </c>
      <c r="B1760" t="s">
        <v>8</v>
      </c>
      <c r="C1760" s="10" t="s">
        <v>7</v>
      </c>
      <c r="D1760">
        <v>46</v>
      </c>
      <c r="H1760" s="7">
        <v>1</v>
      </c>
      <c r="I1760" t="s">
        <v>5</v>
      </c>
      <c r="J1760">
        <v>0.10900847624679676</v>
      </c>
      <c r="K1760">
        <v>58</v>
      </c>
      <c r="L1760">
        <v>8.5</v>
      </c>
      <c r="M1760">
        <v>87</v>
      </c>
      <c r="N1760">
        <v>0</v>
      </c>
      <c r="O1760">
        <v>16.0207241543592</v>
      </c>
      <c r="P1760">
        <v>0.74321105288232503</v>
      </c>
      <c r="Q1760" t="s">
        <v>129</v>
      </c>
    </row>
    <row r="1761" spans="1:17" ht="16" x14ac:dyDescent="0.2">
      <c r="A1761">
        <v>120</v>
      </c>
      <c r="B1761" t="s">
        <v>8</v>
      </c>
      <c r="C1761" s="10" t="s">
        <v>7</v>
      </c>
      <c r="D1761">
        <v>46</v>
      </c>
      <c r="H1761" s="7">
        <v>1</v>
      </c>
      <c r="I1761" t="s">
        <v>5</v>
      </c>
      <c r="J1761">
        <v>0.10900847624679676</v>
      </c>
      <c r="K1761">
        <v>58</v>
      </c>
      <c r="L1761">
        <v>8.5</v>
      </c>
      <c r="M1761">
        <v>87</v>
      </c>
      <c r="N1761">
        <v>0</v>
      </c>
      <c r="O1761">
        <v>16.411882642528099</v>
      </c>
      <c r="P1761">
        <v>0.76978323010957495</v>
      </c>
      <c r="Q1761" t="s">
        <v>129</v>
      </c>
    </row>
    <row r="1762" spans="1:17" ht="16" x14ac:dyDescent="0.2">
      <c r="A1762">
        <v>120</v>
      </c>
      <c r="B1762" t="s">
        <v>8</v>
      </c>
      <c r="C1762" s="10" t="s">
        <v>7</v>
      </c>
      <c r="D1762">
        <v>46</v>
      </c>
      <c r="H1762" s="7">
        <v>1</v>
      </c>
      <c r="I1762" t="s">
        <v>5</v>
      </c>
      <c r="J1762">
        <v>0.10900847624679676</v>
      </c>
      <c r="K1762">
        <v>58</v>
      </c>
      <c r="L1762">
        <v>8.5</v>
      </c>
      <c r="M1762">
        <v>87</v>
      </c>
      <c r="N1762">
        <v>0</v>
      </c>
      <c r="O1762">
        <v>16.9499364776877</v>
      </c>
      <c r="P1762">
        <v>0.81064792758456405</v>
      </c>
      <c r="Q1762" t="s">
        <v>129</v>
      </c>
    </row>
    <row r="1763" spans="1:17" ht="16" x14ac:dyDescent="0.2">
      <c r="A1763">
        <v>120</v>
      </c>
      <c r="B1763" t="s">
        <v>8</v>
      </c>
      <c r="C1763" s="10" t="s">
        <v>7</v>
      </c>
      <c r="D1763">
        <v>46</v>
      </c>
      <c r="H1763" s="7">
        <v>1</v>
      </c>
      <c r="I1763" t="s">
        <v>5</v>
      </c>
      <c r="J1763">
        <v>0.10900847624679676</v>
      </c>
      <c r="K1763">
        <v>58</v>
      </c>
      <c r="L1763">
        <v>8.5</v>
      </c>
      <c r="M1763">
        <v>87</v>
      </c>
      <c r="N1763">
        <v>0</v>
      </c>
      <c r="O1763">
        <v>17.340797205018202</v>
      </c>
      <c r="P1763">
        <v>0.83111005240590696</v>
      </c>
      <c r="Q1763" t="s">
        <v>129</v>
      </c>
    </row>
    <row r="1764" spans="1:17" ht="16" x14ac:dyDescent="0.2">
      <c r="A1764">
        <v>120</v>
      </c>
      <c r="B1764" t="s">
        <v>8</v>
      </c>
      <c r="C1764" s="10" t="s">
        <v>7</v>
      </c>
      <c r="D1764">
        <v>46</v>
      </c>
      <c r="H1764" s="7">
        <v>1</v>
      </c>
      <c r="I1764" t="s">
        <v>5</v>
      </c>
      <c r="J1764">
        <v>0.10900847624679676</v>
      </c>
      <c r="K1764">
        <v>58</v>
      </c>
      <c r="L1764">
        <v>8.5</v>
      </c>
      <c r="M1764">
        <v>87</v>
      </c>
      <c r="N1764">
        <v>0</v>
      </c>
      <c r="O1764">
        <v>18.220382721930999</v>
      </c>
      <c r="P1764">
        <v>0.88020485945688398</v>
      </c>
      <c r="Q1764" t="s">
        <v>129</v>
      </c>
    </row>
    <row r="1765" spans="1:17" ht="16" x14ac:dyDescent="0.2">
      <c r="A1765">
        <v>120</v>
      </c>
      <c r="B1765" t="s">
        <v>8</v>
      </c>
      <c r="C1765" s="10" t="s">
        <v>7</v>
      </c>
      <c r="D1765">
        <v>46</v>
      </c>
      <c r="H1765" s="7">
        <v>1</v>
      </c>
      <c r="I1765" t="s">
        <v>5</v>
      </c>
      <c r="J1765">
        <v>0.10900847624679676</v>
      </c>
      <c r="K1765">
        <v>58</v>
      </c>
      <c r="L1765">
        <v>8.5</v>
      </c>
      <c r="M1765">
        <v>87</v>
      </c>
      <c r="N1765">
        <v>0</v>
      </c>
      <c r="O1765">
        <v>18.221573765285001</v>
      </c>
      <c r="P1765">
        <v>0.90464506908051401</v>
      </c>
      <c r="Q1765" t="s">
        <v>129</v>
      </c>
    </row>
    <row r="1766" spans="1:17" ht="16" x14ac:dyDescent="0.2">
      <c r="A1766">
        <v>120</v>
      </c>
      <c r="B1766" t="s">
        <v>8</v>
      </c>
      <c r="C1766" s="10" t="s">
        <v>7</v>
      </c>
      <c r="D1766">
        <v>46</v>
      </c>
      <c r="H1766" s="7">
        <v>1</v>
      </c>
      <c r="I1766" t="s">
        <v>5</v>
      </c>
      <c r="J1766">
        <v>0.10900847624679676</v>
      </c>
      <c r="K1766">
        <v>58</v>
      </c>
      <c r="L1766">
        <v>8.5</v>
      </c>
      <c r="M1766">
        <v>87</v>
      </c>
      <c r="N1766">
        <v>0</v>
      </c>
      <c r="O1766">
        <v>21.294664125774101</v>
      </c>
      <c r="P1766">
        <v>0.96445926631729395</v>
      </c>
      <c r="Q1766" t="s">
        <v>129</v>
      </c>
    </row>
    <row r="1767" spans="1:17" ht="16" x14ac:dyDescent="0.2">
      <c r="A1767">
        <v>120</v>
      </c>
      <c r="B1767" t="s">
        <v>8</v>
      </c>
      <c r="C1767" s="10" t="s">
        <v>7</v>
      </c>
      <c r="D1767">
        <v>46</v>
      </c>
      <c r="H1767" s="7">
        <v>1</v>
      </c>
      <c r="I1767" t="s">
        <v>5</v>
      </c>
      <c r="J1767">
        <v>0.10900847624679676</v>
      </c>
      <c r="K1767">
        <v>58</v>
      </c>
      <c r="L1767">
        <v>8.5</v>
      </c>
      <c r="M1767">
        <v>87</v>
      </c>
      <c r="N1767">
        <v>0</v>
      </c>
      <c r="O1767">
        <v>21.831030649515601</v>
      </c>
      <c r="P1767">
        <v>0.97070033349213902</v>
      </c>
      <c r="Q1767" t="s">
        <v>129</v>
      </c>
    </row>
    <row r="1768" spans="1:17" ht="16" x14ac:dyDescent="0.2">
      <c r="A1768">
        <v>120</v>
      </c>
      <c r="B1768" t="s">
        <v>8</v>
      </c>
      <c r="C1768" s="10" t="s">
        <v>7</v>
      </c>
      <c r="D1768">
        <v>46</v>
      </c>
      <c r="H1768" s="7">
        <v>1</v>
      </c>
      <c r="I1768" t="s">
        <v>5</v>
      </c>
      <c r="J1768">
        <v>0.10900847624679676</v>
      </c>
      <c r="K1768">
        <v>58</v>
      </c>
      <c r="L1768">
        <v>8.5</v>
      </c>
      <c r="M1768">
        <v>87</v>
      </c>
      <c r="N1768">
        <v>0</v>
      </c>
      <c r="O1768">
        <v>22.3186636493568</v>
      </c>
      <c r="P1768">
        <v>0.976929490233444</v>
      </c>
      <c r="Q1768" t="s">
        <v>129</v>
      </c>
    </row>
    <row r="1769" spans="1:17" ht="16" x14ac:dyDescent="0.2">
      <c r="A1769">
        <v>120</v>
      </c>
      <c r="B1769" t="s">
        <v>8</v>
      </c>
      <c r="C1769" s="10" t="s">
        <v>7</v>
      </c>
      <c r="D1769">
        <v>46</v>
      </c>
      <c r="H1769" s="7">
        <v>1</v>
      </c>
      <c r="I1769" t="s">
        <v>5</v>
      </c>
      <c r="J1769">
        <v>0.10900847624679676</v>
      </c>
      <c r="K1769">
        <v>58</v>
      </c>
      <c r="L1769">
        <v>8.5</v>
      </c>
      <c r="M1769">
        <v>87</v>
      </c>
      <c r="N1769">
        <v>0</v>
      </c>
      <c r="O1769">
        <v>22.90346593616</v>
      </c>
      <c r="P1769">
        <v>0.97707241543592105</v>
      </c>
      <c r="Q1769" t="s">
        <v>129</v>
      </c>
    </row>
    <row r="1770" spans="1:17" ht="16" x14ac:dyDescent="0.2">
      <c r="A1770">
        <v>120</v>
      </c>
      <c r="B1770" t="s">
        <v>8</v>
      </c>
      <c r="C1770" s="10" t="s">
        <v>7</v>
      </c>
      <c r="D1770">
        <v>46</v>
      </c>
      <c r="H1770" s="7">
        <v>1</v>
      </c>
      <c r="I1770" t="s">
        <v>5</v>
      </c>
      <c r="J1770">
        <v>0.10900847624679676</v>
      </c>
      <c r="K1770">
        <v>58</v>
      </c>
      <c r="L1770">
        <v>8.5</v>
      </c>
      <c r="M1770">
        <v>87</v>
      </c>
      <c r="N1770">
        <v>0</v>
      </c>
      <c r="O1770">
        <v>23.293830395426301</v>
      </c>
      <c r="P1770">
        <v>0.98735111958075195</v>
      </c>
      <c r="Q1770" t="s">
        <v>129</v>
      </c>
    </row>
    <row r="1771" spans="1:17" ht="16" x14ac:dyDescent="0.2">
      <c r="A1771">
        <v>120</v>
      </c>
      <c r="B1771" t="s">
        <v>8</v>
      </c>
      <c r="C1771" s="10" t="s">
        <v>7</v>
      </c>
      <c r="D1771">
        <v>46</v>
      </c>
      <c r="H1771" s="7">
        <v>1</v>
      </c>
      <c r="I1771" t="s">
        <v>5</v>
      </c>
      <c r="J1771">
        <v>0.10900847624679676</v>
      </c>
      <c r="K1771">
        <v>58</v>
      </c>
      <c r="L1771">
        <v>8.5</v>
      </c>
      <c r="M1771">
        <v>87</v>
      </c>
      <c r="N1771">
        <v>0</v>
      </c>
      <c r="O1771">
        <v>24.1226973161823</v>
      </c>
      <c r="P1771">
        <v>0.99570033349213904</v>
      </c>
      <c r="Q1771" t="s">
        <v>129</v>
      </c>
    </row>
    <row r="1772" spans="1:17" ht="16" x14ac:dyDescent="0.2">
      <c r="A1772">
        <v>120</v>
      </c>
      <c r="B1772" t="s">
        <v>8</v>
      </c>
      <c r="C1772" s="10" t="s">
        <v>7</v>
      </c>
      <c r="D1772">
        <v>46</v>
      </c>
      <c r="H1772" s="7">
        <v>1</v>
      </c>
      <c r="I1772" t="s">
        <v>5</v>
      </c>
      <c r="J1772">
        <v>0.10900847624679676</v>
      </c>
      <c r="K1772">
        <v>58</v>
      </c>
      <c r="L1772">
        <v>8.5</v>
      </c>
      <c r="M1772">
        <v>87</v>
      </c>
      <c r="N1772">
        <v>0</v>
      </c>
      <c r="O1772">
        <v>24.463831983484098</v>
      </c>
      <c r="P1772">
        <v>0.99578370652691695</v>
      </c>
      <c r="Q1772" t="s">
        <v>129</v>
      </c>
    </row>
    <row r="1773" spans="1:17" ht="16" x14ac:dyDescent="0.2">
      <c r="A1773">
        <v>120</v>
      </c>
      <c r="B1773" t="s">
        <v>8</v>
      </c>
      <c r="C1773" s="10" t="s">
        <v>7</v>
      </c>
      <c r="D1773">
        <v>46</v>
      </c>
      <c r="H1773" s="7">
        <v>1</v>
      </c>
      <c r="I1773" t="s">
        <v>5</v>
      </c>
      <c r="J1773">
        <v>0.10900847624679676</v>
      </c>
      <c r="K1773">
        <v>58</v>
      </c>
      <c r="L1773">
        <v>8.5</v>
      </c>
      <c r="M1773">
        <v>87</v>
      </c>
      <c r="N1773">
        <v>0</v>
      </c>
      <c r="O1773">
        <v>25.048634270287401</v>
      </c>
      <c r="P1773">
        <v>0.995926631729395</v>
      </c>
      <c r="Q1773" t="s">
        <v>129</v>
      </c>
    </row>
    <row r="1774" spans="1:17" ht="16" x14ac:dyDescent="0.2">
      <c r="A1774">
        <v>121</v>
      </c>
      <c r="B1774" t="s">
        <v>8</v>
      </c>
      <c r="C1774" s="10" t="s">
        <v>7</v>
      </c>
      <c r="D1774">
        <f t="shared" si="25"/>
        <v>46</v>
      </c>
      <c r="H1774" s="7">
        <v>1</v>
      </c>
      <c r="I1774" t="s">
        <v>5</v>
      </c>
      <c r="J1774">
        <f>159.6/910.2</f>
        <v>0.17534607778510217</v>
      </c>
      <c r="K1774">
        <v>53</v>
      </c>
      <c r="L1774">
        <v>12.3</v>
      </c>
      <c r="M1774">
        <v>82.6</v>
      </c>
      <c r="N1774">
        <v>0</v>
      </c>
      <c r="O1774">
        <v>0</v>
      </c>
      <c r="P1774">
        <v>0</v>
      </c>
      <c r="Q1774" t="s">
        <v>129</v>
      </c>
    </row>
    <row r="1775" spans="1:17" ht="16" x14ac:dyDescent="0.2">
      <c r="A1775">
        <v>121</v>
      </c>
      <c r="B1775" t="s">
        <v>8</v>
      </c>
      <c r="C1775" s="10" t="s">
        <v>7</v>
      </c>
      <c r="D1775">
        <v>46</v>
      </c>
      <c r="H1775" s="7">
        <v>1</v>
      </c>
      <c r="I1775" t="s">
        <v>5</v>
      </c>
      <c r="J1775">
        <v>0.17534607778510217</v>
      </c>
      <c r="K1775">
        <v>53</v>
      </c>
      <c r="L1775">
        <v>12.3</v>
      </c>
      <c r="M1775">
        <v>82.6</v>
      </c>
      <c r="N1775">
        <v>0</v>
      </c>
      <c r="O1775">
        <v>0.87769969826901595</v>
      </c>
      <c r="P1775">
        <v>8.34921391138632E-3</v>
      </c>
      <c r="Q1775" t="s">
        <v>129</v>
      </c>
    </row>
    <row r="1776" spans="1:17" ht="16" x14ac:dyDescent="0.2">
      <c r="A1776">
        <v>121</v>
      </c>
      <c r="B1776" t="s">
        <v>8</v>
      </c>
      <c r="C1776" s="10" t="s">
        <v>7</v>
      </c>
      <c r="D1776">
        <v>46</v>
      </c>
      <c r="H1776" s="7">
        <v>1</v>
      </c>
      <c r="I1776" t="s">
        <v>5</v>
      </c>
      <c r="J1776">
        <v>0.17534607778510217</v>
      </c>
      <c r="K1776">
        <v>53</v>
      </c>
      <c r="L1776">
        <v>12.3</v>
      </c>
      <c r="M1776">
        <v>82.6</v>
      </c>
      <c r="N1776">
        <v>0</v>
      </c>
      <c r="O1776">
        <v>1.85266793711291</v>
      </c>
      <c r="P1776">
        <v>1.4697474988089701E-2</v>
      </c>
      <c r="Q1776" t="s">
        <v>129</v>
      </c>
    </row>
    <row r="1777" spans="1:17" ht="16" x14ac:dyDescent="0.2">
      <c r="A1777">
        <v>121</v>
      </c>
      <c r="B1777" t="s">
        <v>8</v>
      </c>
      <c r="C1777" s="10" t="s">
        <v>7</v>
      </c>
      <c r="D1777">
        <v>46</v>
      </c>
      <c r="H1777" s="7">
        <v>1</v>
      </c>
      <c r="I1777" t="s">
        <v>5</v>
      </c>
      <c r="J1777">
        <v>0.17534607778510217</v>
      </c>
      <c r="K1777">
        <v>53</v>
      </c>
      <c r="L1777">
        <v>12.3</v>
      </c>
      <c r="M1777">
        <v>82.6</v>
      </c>
      <c r="N1777">
        <v>0</v>
      </c>
      <c r="O1777">
        <v>2.92480546291885</v>
      </c>
      <c r="P1777">
        <v>1.4959504525964701E-2</v>
      </c>
      <c r="Q1777" t="s">
        <v>129</v>
      </c>
    </row>
    <row r="1778" spans="1:17" ht="16" x14ac:dyDescent="0.2">
      <c r="A1778">
        <v>121</v>
      </c>
      <c r="B1778" t="s">
        <v>8</v>
      </c>
      <c r="C1778" s="10" t="s">
        <v>7</v>
      </c>
      <c r="D1778">
        <v>46</v>
      </c>
      <c r="H1778" s="7">
        <v>1</v>
      </c>
      <c r="I1778" t="s">
        <v>5</v>
      </c>
      <c r="J1778">
        <v>0.17534607778510217</v>
      </c>
      <c r="K1778">
        <v>53</v>
      </c>
      <c r="L1778">
        <v>12.3</v>
      </c>
      <c r="M1778">
        <v>82.6</v>
      </c>
      <c r="N1778">
        <v>0</v>
      </c>
      <c r="O1778">
        <v>4.7776719072574201</v>
      </c>
      <c r="P1778">
        <v>3.57789423535015E-2</v>
      </c>
      <c r="Q1778" t="s">
        <v>129</v>
      </c>
    </row>
    <row r="1779" spans="1:17" ht="16" x14ac:dyDescent="0.2">
      <c r="A1779">
        <v>121</v>
      </c>
      <c r="B1779" t="s">
        <v>8</v>
      </c>
      <c r="C1779" s="10" t="s">
        <v>7</v>
      </c>
      <c r="D1779">
        <v>46</v>
      </c>
      <c r="H1779" s="7">
        <v>1</v>
      </c>
      <c r="I1779" t="s">
        <v>5</v>
      </c>
      <c r="J1779">
        <v>0.17534607778510217</v>
      </c>
      <c r="K1779">
        <v>53</v>
      </c>
      <c r="L1779">
        <v>12.3</v>
      </c>
      <c r="M1779">
        <v>82.6</v>
      </c>
      <c r="N1779">
        <v>0</v>
      </c>
      <c r="O1779">
        <v>6.7774336985866199</v>
      </c>
      <c r="P1779">
        <v>7.0890900428775397E-2</v>
      </c>
      <c r="Q1779" t="s">
        <v>129</v>
      </c>
    </row>
    <row r="1780" spans="1:17" ht="16" x14ac:dyDescent="0.2">
      <c r="A1780">
        <v>121</v>
      </c>
      <c r="B1780" t="s">
        <v>8</v>
      </c>
      <c r="C1780" s="10" t="s">
        <v>7</v>
      </c>
      <c r="D1780">
        <v>46</v>
      </c>
      <c r="H1780" s="7">
        <v>1</v>
      </c>
      <c r="I1780" t="s">
        <v>5</v>
      </c>
      <c r="J1780">
        <v>0.17534607778510217</v>
      </c>
      <c r="K1780">
        <v>53</v>
      </c>
      <c r="L1780">
        <v>12.3</v>
      </c>
      <c r="M1780">
        <v>82.6</v>
      </c>
      <c r="N1780">
        <v>0</v>
      </c>
      <c r="O1780">
        <v>7.8991980308083196</v>
      </c>
      <c r="P1780">
        <v>8.94949976179132E-2</v>
      </c>
      <c r="Q1780" t="s">
        <v>129</v>
      </c>
    </row>
    <row r="1781" spans="1:17" ht="16" x14ac:dyDescent="0.2">
      <c r="A1781">
        <v>121</v>
      </c>
      <c r="B1781" t="s">
        <v>8</v>
      </c>
      <c r="C1781" s="10" t="s">
        <v>7</v>
      </c>
      <c r="D1781">
        <v>46</v>
      </c>
      <c r="H1781" s="7">
        <v>1</v>
      </c>
      <c r="I1781" t="s">
        <v>5</v>
      </c>
      <c r="J1781">
        <v>0.17534607778510217</v>
      </c>
      <c r="K1781">
        <v>53</v>
      </c>
      <c r="L1781">
        <v>12.3</v>
      </c>
      <c r="M1781">
        <v>82.6</v>
      </c>
      <c r="N1781">
        <v>0</v>
      </c>
      <c r="O1781">
        <v>9.1181316499920602</v>
      </c>
      <c r="P1781">
        <v>0.10201286326822299</v>
      </c>
      <c r="Q1781" t="s">
        <v>129</v>
      </c>
    </row>
    <row r="1782" spans="1:17" ht="16" x14ac:dyDescent="0.2">
      <c r="A1782">
        <v>121</v>
      </c>
      <c r="B1782" t="s">
        <v>8</v>
      </c>
      <c r="C1782" s="10" t="s">
        <v>7</v>
      </c>
      <c r="D1782">
        <v>46</v>
      </c>
      <c r="H1782" s="7">
        <v>1</v>
      </c>
      <c r="I1782" t="s">
        <v>5</v>
      </c>
      <c r="J1782">
        <v>0.17534607778510217</v>
      </c>
      <c r="K1782">
        <v>53</v>
      </c>
      <c r="L1782">
        <v>12.3</v>
      </c>
      <c r="M1782">
        <v>82.6</v>
      </c>
      <c r="N1782">
        <v>0</v>
      </c>
      <c r="O1782">
        <v>9.9487851357789392</v>
      </c>
      <c r="P1782">
        <v>0.14702239161505401</v>
      </c>
      <c r="Q1782" t="s">
        <v>129</v>
      </c>
    </row>
    <row r="1783" spans="1:17" ht="16" x14ac:dyDescent="0.2">
      <c r="A1783">
        <v>121</v>
      </c>
      <c r="B1783" t="s">
        <v>8</v>
      </c>
      <c r="C1783" s="10" t="s">
        <v>7</v>
      </c>
      <c r="D1783">
        <v>46</v>
      </c>
      <c r="H1783" s="7">
        <v>1</v>
      </c>
      <c r="I1783" t="s">
        <v>5</v>
      </c>
      <c r="J1783">
        <v>0.17534607778510217</v>
      </c>
      <c r="K1783">
        <v>53</v>
      </c>
      <c r="L1783">
        <v>12.3</v>
      </c>
      <c r="M1783">
        <v>82.6</v>
      </c>
      <c r="N1783">
        <v>0</v>
      </c>
      <c r="O1783">
        <v>10.9261354613307</v>
      </c>
      <c r="P1783">
        <v>0.20225107193901801</v>
      </c>
      <c r="Q1783" t="s">
        <v>129</v>
      </c>
    </row>
    <row r="1784" spans="1:17" ht="16" x14ac:dyDescent="0.2">
      <c r="A1784">
        <v>121</v>
      </c>
      <c r="B1784" t="s">
        <v>8</v>
      </c>
      <c r="C1784" s="10" t="s">
        <v>7</v>
      </c>
      <c r="D1784">
        <v>46</v>
      </c>
      <c r="H1784" s="7">
        <v>1</v>
      </c>
      <c r="I1784" t="s">
        <v>5</v>
      </c>
      <c r="J1784">
        <v>0.17534607778510217</v>
      </c>
      <c r="K1784">
        <v>53</v>
      </c>
      <c r="L1784">
        <v>12.3</v>
      </c>
      <c r="M1784">
        <v>82.6</v>
      </c>
      <c r="N1784">
        <v>0</v>
      </c>
      <c r="O1784">
        <v>11.316797681435601</v>
      </c>
      <c r="P1784">
        <v>0.21863982848975699</v>
      </c>
      <c r="Q1784" t="s">
        <v>129</v>
      </c>
    </row>
    <row r="1785" spans="1:17" ht="16" x14ac:dyDescent="0.2">
      <c r="A1785">
        <v>121</v>
      </c>
      <c r="B1785" t="s">
        <v>8</v>
      </c>
      <c r="C1785" s="10" t="s">
        <v>7</v>
      </c>
      <c r="D1785">
        <v>46</v>
      </c>
      <c r="H1785" s="7">
        <v>1</v>
      </c>
      <c r="I1785" t="s">
        <v>5</v>
      </c>
      <c r="J1785">
        <v>0.17534607778510217</v>
      </c>
      <c r="K1785">
        <v>53</v>
      </c>
      <c r="L1785">
        <v>12.3</v>
      </c>
      <c r="M1785">
        <v>82.6</v>
      </c>
      <c r="N1785">
        <v>0</v>
      </c>
      <c r="O1785">
        <v>13.9039423535016</v>
      </c>
      <c r="P1785">
        <v>0.306848499285374</v>
      </c>
      <c r="Q1785" t="s">
        <v>129</v>
      </c>
    </row>
    <row r="1786" spans="1:17" ht="16" x14ac:dyDescent="0.2">
      <c r="A1786">
        <v>121</v>
      </c>
      <c r="B1786" t="s">
        <v>8</v>
      </c>
      <c r="C1786" s="10" t="s">
        <v>7</v>
      </c>
      <c r="D1786">
        <v>46</v>
      </c>
      <c r="H1786" s="7">
        <v>1</v>
      </c>
      <c r="I1786" t="s">
        <v>5</v>
      </c>
      <c r="J1786">
        <v>0.17534607778510217</v>
      </c>
      <c r="K1786">
        <v>53</v>
      </c>
      <c r="L1786">
        <v>12.3</v>
      </c>
      <c r="M1786">
        <v>82.6</v>
      </c>
      <c r="N1786">
        <v>0</v>
      </c>
      <c r="O1786">
        <v>14.3924686358583</v>
      </c>
      <c r="P1786">
        <v>0.33140781324440199</v>
      </c>
      <c r="Q1786" t="s">
        <v>129</v>
      </c>
    </row>
    <row r="1787" spans="1:17" ht="16" x14ac:dyDescent="0.2">
      <c r="A1787">
        <v>121</v>
      </c>
      <c r="B1787" t="s">
        <v>8</v>
      </c>
      <c r="C1787" s="10" t="s">
        <v>7</v>
      </c>
      <c r="D1787">
        <v>46</v>
      </c>
      <c r="H1787" s="7">
        <v>1</v>
      </c>
      <c r="I1787" t="s">
        <v>5</v>
      </c>
      <c r="J1787">
        <v>0.17534607778510217</v>
      </c>
      <c r="K1787">
        <v>53</v>
      </c>
      <c r="L1787">
        <v>12.3</v>
      </c>
      <c r="M1787">
        <v>82.6</v>
      </c>
      <c r="N1787">
        <v>0</v>
      </c>
      <c r="O1787">
        <v>15.0276917579799</v>
      </c>
      <c r="P1787">
        <v>0.36618627918056201</v>
      </c>
      <c r="Q1787" t="s">
        <v>129</v>
      </c>
    </row>
    <row r="1788" spans="1:17" ht="16" x14ac:dyDescent="0.2">
      <c r="A1788">
        <v>121</v>
      </c>
      <c r="B1788" t="s">
        <v>8</v>
      </c>
      <c r="C1788" s="10" t="s">
        <v>7</v>
      </c>
      <c r="D1788">
        <v>46</v>
      </c>
      <c r="H1788" s="7">
        <v>1</v>
      </c>
      <c r="I1788" t="s">
        <v>5</v>
      </c>
      <c r="J1788">
        <v>0.17534607778510217</v>
      </c>
      <c r="K1788">
        <v>53</v>
      </c>
      <c r="L1788">
        <v>12.3</v>
      </c>
      <c r="M1788">
        <v>82.6</v>
      </c>
      <c r="N1788">
        <v>0</v>
      </c>
      <c r="O1788">
        <v>15.369918215023</v>
      </c>
      <c r="P1788">
        <v>0.38867317770366799</v>
      </c>
      <c r="Q1788" t="s">
        <v>129</v>
      </c>
    </row>
    <row r="1789" spans="1:17" ht="16" x14ac:dyDescent="0.2">
      <c r="A1789">
        <v>121</v>
      </c>
      <c r="B1789" t="s">
        <v>8</v>
      </c>
      <c r="C1789" s="10" t="s">
        <v>7</v>
      </c>
      <c r="D1789">
        <v>46</v>
      </c>
      <c r="H1789" s="7">
        <v>1</v>
      </c>
      <c r="I1789" t="s">
        <v>5</v>
      </c>
      <c r="J1789">
        <v>0.17534607778510217</v>
      </c>
      <c r="K1789">
        <v>53</v>
      </c>
      <c r="L1789">
        <v>12.3</v>
      </c>
      <c r="M1789">
        <v>82.6</v>
      </c>
      <c r="N1789">
        <v>0</v>
      </c>
      <c r="O1789">
        <v>16.151937430522398</v>
      </c>
      <c r="P1789">
        <v>0.43570747975226298</v>
      </c>
      <c r="Q1789" t="s">
        <v>129</v>
      </c>
    </row>
    <row r="1790" spans="1:17" ht="16" x14ac:dyDescent="0.2">
      <c r="A1790">
        <v>121</v>
      </c>
      <c r="B1790" t="s">
        <v>8</v>
      </c>
      <c r="C1790" s="10" t="s">
        <v>7</v>
      </c>
      <c r="D1790">
        <v>46</v>
      </c>
      <c r="H1790" s="7">
        <v>1</v>
      </c>
      <c r="I1790" t="s">
        <v>5</v>
      </c>
      <c r="J1790">
        <v>0.17534607778510217</v>
      </c>
      <c r="K1790">
        <v>53</v>
      </c>
      <c r="L1790">
        <v>12.3</v>
      </c>
      <c r="M1790">
        <v>82.6</v>
      </c>
      <c r="N1790">
        <v>0</v>
      </c>
      <c r="O1790">
        <v>16.4451326028267</v>
      </c>
      <c r="P1790">
        <v>0.45207241543592103</v>
      </c>
      <c r="Q1790" t="s">
        <v>129</v>
      </c>
    </row>
    <row r="1791" spans="1:17" ht="16" x14ac:dyDescent="0.2">
      <c r="A1791">
        <v>121</v>
      </c>
      <c r="B1791" t="s">
        <v>8</v>
      </c>
      <c r="C1791" s="10" t="s">
        <v>7</v>
      </c>
      <c r="D1791">
        <v>46</v>
      </c>
      <c r="H1791" s="7">
        <v>1</v>
      </c>
      <c r="I1791" t="s">
        <v>5</v>
      </c>
      <c r="J1791">
        <v>0.17534607778510217</v>
      </c>
      <c r="K1791">
        <v>53</v>
      </c>
      <c r="L1791">
        <v>12.3</v>
      </c>
      <c r="M1791">
        <v>82.6</v>
      </c>
      <c r="N1791">
        <v>0</v>
      </c>
      <c r="O1791">
        <v>17.177525011910401</v>
      </c>
      <c r="P1791">
        <v>0.48076464983325301</v>
      </c>
      <c r="Q1791" t="s">
        <v>129</v>
      </c>
    </row>
    <row r="1792" spans="1:17" ht="16" x14ac:dyDescent="0.2">
      <c r="A1792">
        <v>121</v>
      </c>
      <c r="B1792" t="s">
        <v>8</v>
      </c>
      <c r="C1792" s="10" t="s">
        <v>7</v>
      </c>
      <c r="D1792">
        <v>46</v>
      </c>
      <c r="H1792" s="7">
        <v>1</v>
      </c>
      <c r="I1792" t="s">
        <v>5</v>
      </c>
      <c r="J1792">
        <v>0.17534607778510217</v>
      </c>
      <c r="K1792">
        <v>53</v>
      </c>
      <c r="L1792">
        <v>12.3</v>
      </c>
      <c r="M1792">
        <v>82.6</v>
      </c>
      <c r="N1792">
        <v>0</v>
      </c>
      <c r="O1792">
        <v>17.472109734794302</v>
      </c>
      <c r="P1792">
        <v>0.52564316341114803</v>
      </c>
      <c r="Q1792" t="s">
        <v>129</v>
      </c>
    </row>
    <row r="1793" spans="1:17" ht="16" x14ac:dyDescent="0.2">
      <c r="A1793">
        <v>121</v>
      </c>
      <c r="B1793" t="s">
        <v>8</v>
      </c>
      <c r="C1793" s="10" t="s">
        <v>7</v>
      </c>
      <c r="D1793">
        <v>46</v>
      </c>
      <c r="H1793" s="7">
        <v>1</v>
      </c>
      <c r="I1793" t="s">
        <v>5</v>
      </c>
      <c r="J1793">
        <v>0.17534607778510217</v>
      </c>
      <c r="K1793">
        <v>53</v>
      </c>
      <c r="L1793">
        <v>12.3</v>
      </c>
      <c r="M1793">
        <v>82.6</v>
      </c>
      <c r="N1793">
        <v>0</v>
      </c>
      <c r="O1793">
        <v>17.961231538827999</v>
      </c>
      <c r="P1793">
        <v>0.56242258218199104</v>
      </c>
      <c r="Q1793" t="s">
        <v>129</v>
      </c>
    </row>
    <row r="1794" spans="1:17" ht="16" x14ac:dyDescent="0.2">
      <c r="A1794">
        <v>121</v>
      </c>
      <c r="B1794" t="s">
        <v>8</v>
      </c>
      <c r="C1794" s="10" t="s">
        <v>7</v>
      </c>
      <c r="D1794">
        <v>46</v>
      </c>
      <c r="H1794" s="7">
        <v>1</v>
      </c>
      <c r="I1794" t="s">
        <v>5</v>
      </c>
      <c r="J1794">
        <v>0.17534607778510217</v>
      </c>
      <c r="K1794">
        <v>53</v>
      </c>
      <c r="L1794">
        <v>12.3</v>
      </c>
      <c r="M1794">
        <v>82.6</v>
      </c>
      <c r="N1794">
        <v>0</v>
      </c>
      <c r="O1794">
        <v>18.4016198189614</v>
      </c>
      <c r="P1794">
        <v>0.59919009051929495</v>
      </c>
      <c r="Q1794" t="s">
        <v>129</v>
      </c>
    </row>
    <row r="1795" spans="1:17" ht="16" x14ac:dyDescent="0.2">
      <c r="A1795">
        <v>121</v>
      </c>
      <c r="B1795" t="s">
        <v>8</v>
      </c>
      <c r="C1795" s="10" t="s">
        <v>7</v>
      </c>
      <c r="D1795">
        <v>46</v>
      </c>
      <c r="H1795" s="7">
        <v>1</v>
      </c>
      <c r="I1795" t="s">
        <v>5</v>
      </c>
      <c r="J1795">
        <v>0.17534607778510217</v>
      </c>
      <c r="K1795">
        <v>53</v>
      </c>
      <c r="L1795">
        <v>12.3</v>
      </c>
      <c r="M1795">
        <v>82.6</v>
      </c>
      <c r="N1795">
        <v>0</v>
      </c>
      <c r="O1795">
        <v>21.236203747816401</v>
      </c>
      <c r="P1795">
        <v>0.76485231062410597</v>
      </c>
      <c r="Q1795" t="s">
        <v>129</v>
      </c>
    </row>
    <row r="1796" spans="1:17" ht="16" x14ac:dyDescent="0.2">
      <c r="A1796">
        <v>121</v>
      </c>
      <c r="B1796" t="s">
        <v>8</v>
      </c>
      <c r="C1796" s="10" t="s">
        <v>7</v>
      </c>
      <c r="D1796">
        <v>46</v>
      </c>
      <c r="H1796" s="7">
        <v>1</v>
      </c>
      <c r="I1796" t="s">
        <v>5</v>
      </c>
      <c r="J1796">
        <v>0.17534607778510217</v>
      </c>
      <c r="K1796">
        <v>53</v>
      </c>
      <c r="L1796">
        <v>12.3</v>
      </c>
      <c r="M1796">
        <v>82.6</v>
      </c>
      <c r="N1796">
        <v>0</v>
      </c>
      <c r="O1796">
        <v>21.9700849610925</v>
      </c>
      <c r="P1796">
        <v>0.82409480705097604</v>
      </c>
      <c r="Q1796" t="s">
        <v>129</v>
      </c>
    </row>
    <row r="1797" spans="1:17" ht="16" x14ac:dyDescent="0.2">
      <c r="A1797">
        <v>121</v>
      </c>
      <c r="B1797" t="s">
        <v>8</v>
      </c>
      <c r="C1797" s="10" t="s">
        <v>7</v>
      </c>
      <c r="D1797">
        <v>46</v>
      </c>
      <c r="H1797" s="7">
        <v>1</v>
      </c>
      <c r="I1797" t="s">
        <v>5</v>
      </c>
      <c r="J1797">
        <v>0.17534607778510217</v>
      </c>
      <c r="K1797">
        <v>53</v>
      </c>
      <c r="L1797">
        <v>12.3</v>
      </c>
      <c r="M1797">
        <v>82.6</v>
      </c>
      <c r="N1797">
        <v>0</v>
      </c>
      <c r="O1797">
        <v>22.362434492615499</v>
      </c>
      <c r="P1797">
        <v>0.87510719390185798</v>
      </c>
      <c r="Q1797" t="s">
        <v>129</v>
      </c>
    </row>
    <row r="1798" spans="1:17" ht="16" x14ac:dyDescent="0.2">
      <c r="A1798">
        <v>121</v>
      </c>
      <c r="B1798" t="s">
        <v>8</v>
      </c>
      <c r="C1798" s="10" t="s">
        <v>7</v>
      </c>
      <c r="D1798">
        <v>46</v>
      </c>
      <c r="H1798" s="7">
        <v>1</v>
      </c>
      <c r="I1798" t="s">
        <v>5</v>
      </c>
      <c r="J1798">
        <v>0.17534607778510217</v>
      </c>
      <c r="K1798">
        <v>53</v>
      </c>
      <c r="L1798">
        <v>12.3</v>
      </c>
      <c r="M1798">
        <v>82.6</v>
      </c>
      <c r="N1798">
        <v>0</v>
      </c>
      <c r="O1798">
        <v>22.945747975226201</v>
      </c>
      <c r="P1798">
        <v>0.844699857074797</v>
      </c>
      <c r="Q1798" t="s">
        <v>129</v>
      </c>
    </row>
    <row r="1799" spans="1:17" ht="16" x14ac:dyDescent="0.2">
      <c r="A1799">
        <v>121</v>
      </c>
      <c r="B1799" t="s">
        <v>8</v>
      </c>
      <c r="C1799" s="10" t="s">
        <v>7</v>
      </c>
      <c r="D1799">
        <v>46</v>
      </c>
      <c r="H1799" s="7">
        <v>1</v>
      </c>
      <c r="I1799" t="s">
        <v>5</v>
      </c>
      <c r="J1799">
        <v>0.17534607778510217</v>
      </c>
      <c r="K1799">
        <v>53</v>
      </c>
      <c r="L1799">
        <v>12.3</v>
      </c>
      <c r="M1799">
        <v>82.6</v>
      </c>
      <c r="N1799">
        <v>0</v>
      </c>
      <c r="O1799">
        <v>23.239538669207501</v>
      </c>
      <c r="P1799">
        <v>0.87328489757027095</v>
      </c>
      <c r="Q1799" t="s">
        <v>129</v>
      </c>
    </row>
    <row r="1800" spans="1:17" ht="16" x14ac:dyDescent="0.2">
      <c r="A1800">
        <v>121</v>
      </c>
      <c r="B1800" t="s">
        <v>8</v>
      </c>
      <c r="C1800" s="10" t="s">
        <v>7</v>
      </c>
      <c r="D1800">
        <v>46</v>
      </c>
      <c r="H1800" s="7">
        <v>1</v>
      </c>
      <c r="I1800" t="s">
        <v>5</v>
      </c>
      <c r="J1800">
        <v>0.17534607778510217</v>
      </c>
      <c r="K1800">
        <v>53</v>
      </c>
      <c r="L1800">
        <v>12.3</v>
      </c>
      <c r="M1800">
        <v>82.6</v>
      </c>
      <c r="N1800">
        <v>0</v>
      </c>
      <c r="O1800">
        <v>23.972030331904001</v>
      </c>
      <c r="P1800">
        <v>0.90401381610290599</v>
      </c>
      <c r="Q1800" t="s">
        <v>129</v>
      </c>
    </row>
    <row r="1801" spans="1:17" ht="16" x14ac:dyDescent="0.2">
      <c r="A1801">
        <v>121</v>
      </c>
      <c r="B1801" t="s">
        <v>8</v>
      </c>
      <c r="C1801" s="10" t="s">
        <v>7</v>
      </c>
      <c r="D1801">
        <v>46</v>
      </c>
      <c r="H1801" s="7">
        <v>1</v>
      </c>
      <c r="I1801" t="s">
        <v>5</v>
      </c>
      <c r="J1801">
        <v>0.17534607778510217</v>
      </c>
      <c r="K1801">
        <v>53</v>
      </c>
      <c r="L1801">
        <v>12.3</v>
      </c>
      <c r="M1801">
        <v>82.6</v>
      </c>
      <c r="N1801">
        <v>0</v>
      </c>
      <c r="O1801">
        <v>24.265622518659601</v>
      </c>
      <c r="P1801">
        <v>0.92852548832777504</v>
      </c>
      <c r="Q1801" t="s">
        <v>129</v>
      </c>
    </row>
    <row r="1802" spans="1:17" ht="16" x14ac:dyDescent="0.2">
      <c r="A1802">
        <v>121</v>
      </c>
      <c r="B1802" t="s">
        <v>8</v>
      </c>
      <c r="C1802" s="10" t="s">
        <v>7</v>
      </c>
      <c r="D1802">
        <v>46</v>
      </c>
      <c r="H1802" s="7">
        <v>1</v>
      </c>
      <c r="I1802" t="s">
        <v>5</v>
      </c>
      <c r="J1802">
        <v>0.17534607778510217</v>
      </c>
      <c r="K1802">
        <v>53</v>
      </c>
      <c r="L1802">
        <v>12.3</v>
      </c>
      <c r="M1802">
        <v>82.6</v>
      </c>
      <c r="N1802">
        <v>0</v>
      </c>
      <c r="O1802">
        <v>25.1448110211211</v>
      </c>
      <c r="P1802">
        <v>0.96947355883754105</v>
      </c>
      <c r="Q1802" t="s">
        <v>129</v>
      </c>
    </row>
    <row r="1803" spans="1:17" ht="16" x14ac:dyDescent="0.2">
      <c r="A1803">
        <v>122</v>
      </c>
      <c r="B1803" t="s">
        <v>8</v>
      </c>
      <c r="C1803" s="10" t="s">
        <v>7</v>
      </c>
      <c r="D1803">
        <f t="shared" si="25"/>
        <v>46</v>
      </c>
      <c r="H1803" s="7">
        <v>1</v>
      </c>
      <c r="I1803" t="s">
        <v>5</v>
      </c>
      <c r="J1803">
        <f>240.6/835.2</f>
        <v>0.28807471264367812</v>
      </c>
      <c r="K1803">
        <v>60</v>
      </c>
      <c r="L1803">
        <v>18.600000000000001</v>
      </c>
      <c r="M1803">
        <v>83.6</v>
      </c>
      <c r="N1803">
        <v>0</v>
      </c>
      <c r="O1803">
        <v>0</v>
      </c>
      <c r="P1803">
        <v>0</v>
      </c>
      <c r="Q1803" t="s">
        <v>129</v>
      </c>
    </row>
    <row r="1804" spans="1:17" ht="16" x14ac:dyDescent="0.2">
      <c r="A1804">
        <v>122</v>
      </c>
      <c r="B1804" t="s">
        <v>8</v>
      </c>
      <c r="C1804" s="10" t="s">
        <v>7</v>
      </c>
      <c r="D1804">
        <v>46</v>
      </c>
      <c r="H1804" s="7">
        <v>1</v>
      </c>
      <c r="I1804" t="s">
        <v>5</v>
      </c>
      <c r="J1804">
        <v>0.28807471264367812</v>
      </c>
      <c r="K1804">
        <v>60</v>
      </c>
      <c r="L1804">
        <v>18.600000000000001</v>
      </c>
      <c r="M1804">
        <v>83.6</v>
      </c>
      <c r="N1804">
        <v>0</v>
      </c>
      <c r="O1804">
        <v>1.0238010163569899</v>
      </c>
      <c r="P1804">
        <v>6.3482610767031603E-3</v>
      </c>
      <c r="Q1804" t="s">
        <v>129</v>
      </c>
    </row>
    <row r="1805" spans="1:17" ht="16" x14ac:dyDescent="0.2">
      <c r="A1805">
        <v>122</v>
      </c>
      <c r="B1805" t="s">
        <v>8</v>
      </c>
      <c r="C1805" s="10" t="s">
        <v>7</v>
      </c>
      <c r="D1805">
        <v>46</v>
      </c>
      <c r="H1805" s="7">
        <v>1</v>
      </c>
      <c r="I1805" t="s">
        <v>5</v>
      </c>
      <c r="J1805">
        <v>0.28807471264367812</v>
      </c>
      <c r="K1805">
        <v>60</v>
      </c>
      <c r="L1805">
        <v>18.600000000000001</v>
      </c>
      <c r="M1805">
        <v>83.6</v>
      </c>
      <c r="N1805">
        <v>0</v>
      </c>
      <c r="O1805">
        <v>1.9988685088137199</v>
      </c>
      <c r="P1805">
        <v>1.47332062887088E-2</v>
      </c>
      <c r="Q1805" t="s">
        <v>129</v>
      </c>
    </row>
    <row r="1806" spans="1:17" ht="16" x14ac:dyDescent="0.2">
      <c r="A1806">
        <v>122</v>
      </c>
      <c r="B1806" t="s">
        <v>8</v>
      </c>
      <c r="C1806" s="10" t="s">
        <v>7</v>
      </c>
      <c r="D1806">
        <v>46</v>
      </c>
      <c r="H1806" s="7">
        <v>1</v>
      </c>
      <c r="I1806" t="s">
        <v>5</v>
      </c>
      <c r="J1806">
        <v>0.28807471264367812</v>
      </c>
      <c r="K1806">
        <v>60</v>
      </c>
      <c r="L1806">
        <v>18.600000000000001</v>
      </c>
      <c r="M1806">
        <v>83.6</v>
      </c>
      <c r="N1806">
        <v>0</v>
      </c>
      <c r="O1806">
        <v>3.3146736541210098</v>
      </c>
      <c r="P1806">
        <v>1.5054787994283E-2</v>
      </c>
      <c r="Q1806" t="s">
        <v>129</v>
      </c>
    </row>
    <row r="1807" spans="1:17" ht="16" x14ac:dyDescent="0.2">
      <c r="A1807">
        <v>122</v>
      </c>
      <c r="B1807" t="s">
        <v>8</v>
      </c>
      <c r="C1807" s="10" t="s">
        <v>7</v>
      </c>
      <c r="D1807">
        <v>46</v>
      </c>
      <c r="H1807" s="7">
        <v>1</v>
      </c>
      <c r="I1807" t="s">
        <v>5</v>
      </c>
      <c r="J1807">
        <v>0.28807471264367812</v>
      </c>
      <c r="K1807">
        <v>60</v>
      </c>
      <c r="L1807">
        <v>18.600000000000001</v>
      </c>
      <c r="M1807">
        <v>83.6</v>
      </c>
      <c r="N1807">
        <v>0</v>
      </c>
      <c r="O1807">
        <v>4.1919763379386996</v>
      </c>
      <c r="P1807">
        <v>1.7305859933301498E-2</v>
      </c>
      <c r="Q1807" t="s">
        <v>129</v>
      </c>
    </row>
    <row r="1808" spans="1:17" ht="16" x14ac:dyDescent="0.2">
      <c r="A1808">
        <v>122</v>
      </c>
      <c r="B1808" t="s">
        <v>8</v>
      </c>
      <c r="C1808" s="10" t="s">
        <v>7</v>
      </c>
      <c r="D1808">
        <v>46</v>
      </c>
      <c r="H1808" s="7">
        <v>1</v>
      </c>
      <c r="I1808" t="s">
        <v>5</v>
      </c>
      <c r="J1808">
        <v>0.28807471264367812</v>
      </c>
      <c r="K1808">
        <v>60</v>
      </c>
      <c r="L1808">
        <v>18.600000000000001</v>
      </c>
      <c r="M1808">
        <v>83.6</v>
      </c>
      <c r="N1808">
        <v>0</v>
      </c>
      <c r="O1808">
        <v>6.97127600444656</v>
      </c>
      <c r="P1808">
        <v>4.8535016674606801E-2</v>
      </c>
      <c r="Q1808" t="s">
        <v>129</v>
      </c>
    </row>
    <row r="1809" spans="1:17" ht="16" x14ac:dyDescent="0.2">
      <c r="A1809">
        <v>122</v>
      </c>
      <c r="B1809" t="s">
        <v>8</v>
      </c>
      <c r="C1809" s="10" t="s">
        <v>7</v>
      </c>
      <c r="D1809">
        <v>46</v>
      </c>
      <c r="H1809" s="7">
        <v>1</v>
      </c>
      <c r="I1809" t="s">
        <v>5</v>
      </c>
      <c r="J1809">
        <v>0.28807471264367812</v>
      </c>
      <c r="K1809">
        <v>60</v>
      </c>
      <c r="L1809">
        <v>18.600000000000001</v>
      </c>
      <c r="M1809">
        <v>83.6</v>
      </c>
      <c r="N1809">
        <v>0</v>
      </c>
      <c r="O1809">
        <v>8.14117833889153</v>
      </c>
      <c r="P1809">
        <v>5.4930919485469201E-2</v>
      </c>
      <c r="Q1809" t="s">
        <v>129</v>
      </c>
    </row>
    <row r="1810" spans="1:17" ht="16" x14ac:dyDescent="0.2">
      <c r="A1810">
        <v>122</v>
      </c>
      <c r="B1810" t="s">
        <v>8</v>
      </c>
      <c r="C1810" s="10" t="s">
        <v>7</v>
      </c>
      <c r="D1810">
        <v>46</v>
      </c>
      <c r="H1810" s="7">
        <v>1</v>
      </c>
      <c r="I1810" t="s">
        <v>5</v>
      </c>
      <c r="J1810">
        <v>0.28807471264367812</v>
      </c>
      <c r="K1810">
        <v>60</v>
      </c>
      <c r="L1810">
        <v>18.600000000000001</v>
      </c>
      <c r="M1810">
        <v>83.6</v>
      </c>
      <c r="N1810">
        <v>0</v>
      </c>
      <c r="O1810">
        <v>8.8238446879466395</v>
      </c>
      <c r="P1810">
        <v>6.3244402096236094E-2</v>
      </c>
      <c r="Q1810" t="s">
        <v>129</v>
      </c>
    </row>
    <row r="1811" spans="1:17" ht="16" x14ac:dyDescent="0.2">
      <c r="A1811">
        <v>122</v>
      </c>
      <c r="B1811" t="s">
        <v>8</v>
      </c>
      <c r="C1811" s="10" t="s">
        <v>7</v>
      </c>
      <c r="D1811">
        <v>46</v>
      </c>
      <c r="H1811" s="7">
        <v>1</v>
      </c>
      <c r="I1811" t="s">
        <v>5</v>
      </c>
      <c r="J1811">
        <v>0.28807471264367812</v>
      </c>
      <c r="K1811">
        <v>60</v>
      </c>
      <c r="L1811">
        <v>18.600000000000001</v>
      </c>
      <c r="M1811">
        <v>83.6</v>
      </c>
      <c r="N1811">
        <v>0</v>
      </c>
      <c r="O1811">
        <v>9.4091432428140305</v>
      </c>
      <c r="P1811">
        <v>7.3570747975226294E-2</v>
      </c>
      <c r="Q1811" t="s">
        <v>129</v>
      </c>
    </row>
    <row r="1812" spans="1:17" ht="16" x14ac:dyDescent="0.2">
      <c r="A1812">
        <v>122</v>
      </c>
      <c r="B1812" t="s">
        <v>8</v>
      </c>
      <c r="C1812" s="10" t="s">
        <v>7</v>
      </c>
      <c r="D1812">
        <v>46</v>
      </c>
      <c r="H1812" s="7">
        <v>1</v>
      </c>
      <c r="I1812" t="s">
        <v>5</v>
      </c>
      <c r="J1812">
        <v>0.28807471264367812</v>
      </c>
      <c r="K1812">
        <v>60</v>
      </c>
      <c r="L1812">
        <v>18.600000000000001</v>
      </c>
      <c r="M1812">
        <v>83.6</v>
      </c>
      <c r="N1812">
        <v>0</v>
      </c>
      <c r="O1812">
        <v>10.092206606320399</v>
      </c>
      <c r="P1812">
        <v>9.0030967127203307E-2</v>
      </c>
      <c r="Q1812" t="s">
        <v>129</v>
      </c>
    </row>
    <row r="1813" spans="1:17" ht="16" x14ac:dyDescent="0.2">
      <c r="A1813">
        <v>122</v>
      </c>
      <c r="B1813" t="s">
        <v>8</v>
      </c>
      <c r="C1813" s="10" t="s">
        <v>7</v>
      </c>
      <c r="D1813">
        <v>46</v>
      </c>
      <c r="H1813" s="7">
        <v>1</v>
      </c>
      <c r="I1813" t="s">
        <v>5</v>
      </c>
      <c r="J1813">
        <v>0.28807471264367812</v>
      </c>
      <c r="K1813">
        <v>60</v>
      </c>
      <c r="L1813">
        <v>18.600000000000001</v>
      </c>
      <c r="M1813">
        <v>83.6</v>
      </c>
      <c r="N1813">
        <v>0</v>
      </c>
      <c r="O1813">
        <v>10.385104017786199</v>
      </c>
      <c r="P1813">
        <v>0.100285850404954</v>
      </c>
      <c r="Q1813" t="s">
        <v>129</v>
      </c>
    </row>
    <row r="1814" spans="1:17" ht="16" x14ac:dyDescent="0.2">
      <c r="A1814">
        <v>122</v>
      </c>
      <c r="B1814" t="s">
        <v>8</v>
      </c>
      <c r="C1814" s="10" t="s">
        <v>7</v>
      </c>
      <c r="D1814">
        <v>46</v>
      </c>
      <c r="H1814" s="7">
        <v>1</v>
      </c>
      <c r="I1814" t="s">
        <v>5</v>
      </c>
      <c r="J1814">
        <v>0.28807471264367812</v>
      </c>
      <c r="K1814">
        <v>60</v>
      </c>
      <c r="L1814">
        <v>18.600000000000001</v>
      </c>
      <c r="M1814">
        <v>83.6</v>
      </c>
      <c r="N1814">
        <v>0</v>
      </c>
      <c r="O1814">
        <v>11.1172979196442</v>
      </c>
      <c r="P1814">
        <v>0.124904716531681</v>
      </c>
      <c r="Q1814" t="s">
        <v>129</v>
      </c>
    </row>
    <row r="1815" spans="1:17" ht="16" x14ac:dyDescent="0.2">
      <c r="A1815">
        <v>122</v>
      </c>
      <c r="B1815" t="s">
        <v>8</v>
      </c>
      <c r="C1815" s="10" t="s">
        <v>7</v>
      </c>
      <c r="D1815">
        <v>46</v>
      </c>
      <c r="H1815" s="7">
        <v>1</v>
      </c>
      <c r="I1815" t="s">
        <v>5</v>
      </c>
      <c r="J1815">
        <v>0.28807471264367812</v>
      </c>
      <c r="K1815">
        <v>60</v>
      </c>
      <c r="L1815">
        <v>18.600000000000001</v>
      </c>
      <c r="M1815">
        <v>83.6</v>
      </c>
      <c r="N1815">
        <v>0</v>
      </c>
      <c r="O1815">
        <v>11.458928855010299</v>
      </c>
      <c r="P1815">
        <v>0.135171510242972</v>
      </c>
      <c r="Q1815" t="s">
        <v>129</v>
      </c>
    </row>
    <row r="1816" spans="1:17" ht="16" x14ac:dyDescent="0.2">
      <c r="A1816">
        <v>122</v>
      </c>
      <c r="B1816" t="s">
        <v>8</v>
      </c>
      <c r="C1816" s="10" t="s">
        <v>7</v>
      </c>
      <c r="D1816">
        <v>46</v>
      </c>
      <c r="H1816" s="7">
        <v>1</v>
      </c>
      <c r="I1816" t="s">
        <v>5</v>
      </c>
      <c r="J1816">
        <v>0.28807471264367812</v>
      </c>
      <c r="K1816">
        <v>60</v>
      </c>
      <c r="L1816">
        <v>18.600000000000001</v>
      </c>
      <c r="M1816">
        <v>83.6</v>
      </c>
      <c r="N1816">
        <v>0</v>
      </c>
      <c r="O1816">
        <v>13.995851198983599</v>
      </c>
      <c r="P1816">
        <v>0.19281800857551201</v>
      </c>
      <c r="Q1816" t="s">
        <v>129</v>
      </c>
    </row>
    <row r="1817" spans="1:17" ht="16" x14ac:dyDescent="0.2">
      <c r="A1817">
        <v>122</v>
      </c>
      <c r="B1817" t="s">
        <v>8</v>
      </c>
      <c r="C1817" s="10" t="s">
        <v>7</v>
      </c>
      <c r="D1817">
        <v>46</v>
      </c>
      <c r="H1817" s="7">
        <v>1</v>
      </c>
      <c r="I1817" t="s">
        <v>5</v>
      </c>
      <c r="J1817">
        <v>0.28807471264367812</v>
      </c>
      <c r="K1817">
        <v>60</v>
      </c>
      <c r="L1817">
        <v>18.600000000000001</v>
      </c>
      <c r="M1817">
        <v>83.6</v>
      </c>
      <c r="N1817">
        <v>0</v>
      </c>
      <c r="O1817">
        <v>14.3376806415753</v>
      </c>
      <c r="P1817">
        <v>0.20715817055740801</v>
      </c>
      <c r="Q1817" t="s">
        <v>129</v>
      </c>
    </row>
    <row r="1818" spans="1:17" ht="16" x14ac:dyDescent="0.2">
      <c r="A1818">
        <v>122</v>
      </c>
      <c r="B1818" t="s">
        <v>8</v>
      </c>
      <c r="C1818" s="10" t="s">
        <v>7</v>
      </c>
      <c r="D1818">
        <v>46</v>
      </c>
      <c r="H1818" s="7">
        <v>1</v>
      </c>
      <c r="I1818" t="s">
        <v>5</v>
      </c>
      <c r="J1818">
        <v>0.28807471264367812</v>
      </c>
      <c r="K1818">
        <v>60</v>
      </c>
      <c r="L1818">
        <v>18.600000000000001</v>
      </c>
      <c r="M1818">
        <v>83.6</v>
      </c>
      <c r="N1818">
        <v>0</v>
      </c>
      <c r="O1818">
        <v>14.9237732253454</v>
      </c>
      <c r="P1818">
        <v>0.23377798951881801</v>
      </c>
      <c r="Q1818" t="s">
        <v>129</v>
      </c>
    </row>
    <row r="1819" spans="1:17" ht="16" x14ac:dyDescent="0.2">
      <c r="A1819">
        <v>122</v>
      </c>
      <c r="B1819" t="s">
        <v>8</v>
      </c>
      <c r="C1819" s="10" t="s">
        <v>7</v>
      </c>
      <c r="D1819">
        <v>46</v>
      </c>
      <c r="H1819" s="7">
        <v>1</v>
      </c>
      <c r="I1819" t="s">
        <v>5</v>
      </c>
      <c r="J1819">
        <v>0.28807471264367812</v>
      </c>
      <c r="K1819">
        <v>60</v>
      </c>
      <c r="L1819">
        <v>18.600000000000001</v>
      </c>
      <c r="M1819">
        <v>83.6</v>
      </c>
      <c r="N1819">
        <v>0</v>
      </c>
      <c r="O1819">
        <v>15.3635659838018</v>
      </c>
      <c r="P1819">
        <v>0.25832539304430602</v>
      </c>
      <c r="Q1819" t="s">
        <v>129</v>
      </c>
    </row>
    <row r="1820" spans="1:17" ht="16" x14ac:dyDescent="0.2">
      <c r="A1820">
        <v>122</v>
      </c>
      <c r="B1820" t="s">
        <v>8</v>
      </c>
      <c r="C1820" s="10" t="s">
        <v>7</v>
      </c>
      <c r="D1820">
        <v>46</v>
      </c>
      <c r="H1820" s="7">
        <v>1</v>
      </c>
      <c r="I1820" t="s">
        <v>5</v>
      </c>
      <c r="J1820">
        <v>0.28807471264367812</v>
      </c>
      <c r="K1820">
        <v>60</v>
      </c>
      <c r="L1820">
        <v>18.600000000000001</v>
      </c>
      <c r="M1820">
        <v>83.6</v>
      </c>
      <c r="N1820">
        <v>0</v>
      </c>
      <c r="O1820">
        <v>16.1448904240114</v>
      </c>
      <c r="P1820">
        <v>0.29110290614578299</v>
      </c>
      <c r="Q1820" t="s">
        <v>129</v>
      </c>
    </row>
    <row r="1821" spans="1:17" ht="16" x14ac:dyDescent="0.2">
      <c r="A1821">
        <v>122</v>
      </c>
      <c r="B1821" t="s">
        <v>8</v>
      </c>
      <c r="C1821" s="10" t="s">
        <v>7</v>
      </c>
      <c r="D1821">
        <v>46</v>
      </c>
      <c r="H1821" s="7">
        <v>1</v>
      </c>
      <c r="I1821" t="s">
        <v>5</v>
      </c>
      <c r="J1821">
        <v>0.28807471264367812</v>
      </c>
      <c r="K1821">
        <v>60</v>
      </c>
      <c r="L1821">
        <v>18.600000000000001</v>
      </c>
      <c r="M1821">
        <v>83.6</v>
      </c>
      <c r="N1821">
        <v>0</v>
      </c>
      <c r="O1821">
        <v>16.340916309353599</v>
      </c>
      <c r="P1821">
        <v>0.31355407336827001</v>
      </c>
      <c r="Q1821" t="s">
        <v>129</v>
      </c>
    </row>
    <row r="1822" spans="1:17" ht="16" x14ac:dyDescent="0.2">
      <c r="A1822">
        <v>122</v>
      </c>
      <c r="B1822" t="s">
        <v>8</v>
      </c>
      <c r="C1822" s="10" t="s">
        <v>7</v>
      </c>
      <c r="D1822">
        <v>46</v>
      </c>
      <c r="H1822" s="7">
        <v>1</v>
      </c>
      <c r="I1822" t="s">
        <v>5</v>
      </c>
      <c r="J1822">
        <v>0.28807471264367812</v>
      </c>
      <c r="K1822">
        <v>60</v>
      </c>
      <c r="L1822">
        <v>18.600000000000001</v>
      </c>
      <c r="M1822">
        <v>83.6</v>
      </c>
      <c r="N1822">
        <v>0</v>
      </c>
      <c r="O1822">
        <v>17.073209464824501</v>
      </c>
      <c r="P1822">
        <v>0.3402096236303</v>
      </c>
      <c r="Q1822" t="s">
        <v>129</v>
      </c>
    </row>
    <row r="1823" spans="1:17" ht="16" x14ac:dyDescent="0.2">
      <c r="A1823">
        <v>122</v>
      </c>
      <c r="B1823" t="s">
        <v>8</v>
      </c>
      <c r="C1823" s="10" t="s">
        <v>7</v>
      </c>
      <c r="D1823">
        <v>46</v>
      </c>
      <c r="H1823" s="7">
        <v>1</v>
      </c>
      <c r="I1823" t="s">
        <v>5</v>
      </c>
      <c r="J1823">
        <v>0.28807471264367812</v>
      </c>
      <c r="K1823">
        <v>60</v>
      </c>
      <c r="L1823">
        <v>18.600000000000001</v>
      </c>
      <c r="M1823">
        <v>83.6</v>
      </c>
      <c r="N1823">
        <v>0</v>
      </c>
      <c r="O1823">
        <v>17.415535175480301</v>
      </c>
      <c r="P1823">
        <v>0.36473320628870898</v>
      </c>
      <c r="Q1823" t="s">
        <v>129</v>
      </c>
    </row>
    <row r="1824" spans="1:17" ht="16" x14ac:dyDescent="0.2">
      <c r="A1824">
        <v>122</v>
      </c>
      <c r="B1824" t="s">
        <v>8</v>
      </c>
      <c r="C1824" s="10" t="s">
        <v>7</v>
      </c>
      <c r="D1824">
        <v>46</v>
      </c>
      <c r="H1824" s="7">
        <v>1</v>
      </c>
      <c r="I1824" t="s">
        <v>5</v>
      </c>
      <c r="J1824">
        <v>0.28807471264367812</v>
      </c>
      <c r="K1824">
        <v>60</v>
      </c>
      <c r="L1824">
        <v>18.600000000000001</v>
      </c>
      <c r="M1824">
        <v>83.6</v>
      </c>
      <c r="N1824">
        <v>0</v>
      </c>
      <c r="O1824">
        <v>18.002124027314501</v>
      </c>
      <c r="P1824">
        <v>0.40153644592663101</v>
      </c>
      <c r="Q1824" t="s">
        <v>129</v>
      </c>
    </row>
    <row r="1825" spans="1:17" ht="16" x14ac:dyDescent="0.2">
      <c r="A1825">
        <v>122</v>
      </c>
      <c r="B1825" t="s">
        <v>8</v>
      </c>
      <c r="C1825" s="10" t="s">
        <v>7</v>
      </c>
      <c r="D1825">
        <v>46</v>
      </c>
      <c r="H1825" s="7">
        <v>1</v>
      </c>
      <c r="I1825" t="s">
        <v>5</v>
      </c>
      <c r="J1825">
        <v>0.28807471264367812</v>
      </c>
      <c r="K1825">
        <v>60</v>
      </c>
      <c r="L1825">
        <v>18.600000000000001</v>
      </c>
      <c r="M1825">
        <v>83.6</v>
      </c>
      <c r="N1825">
        <v>0</v>
      </c>
      <c r="O1825">
        <v>18.345144513260198</v>
      </c>
      <c r="P1825">
        <v>0.44031681753215801</v>
      </c>
      <c r="Q1825" t="s">
        <v>129</v>
      </c>
    </row>
    <row r="1826" spans="1:17" ht="16" x14ac:dyDescent="0.2">
      <c r="A1826">
        <v>122</v>
      </c>
      <c r="B1826" t="s">
        <v>8</v>
      </c>
      <c r="C1826" s="10" t="s">
        <v>7</v>
      </c>
      <c r="D1826">
        <v>46</v>
      </c>
      <c r="H1826" s="7">
        <v>1</v>
      </c>
      <c r="I1826" t="s">
        <v>5</v>
      </c>
      <c r="J1826">
        <v>0.28807471264367812</v>
      </c>
      <c r="K1826">
        <v>60</v>
      </c>
      <c r="L1826">
        <v>18.600000000000001</v>
      </c>
      <c r="M1826">
        <v>83.6</v>
      </c>
      <c r="N1826">
        <v>0</v>
      </c>
      <c r="O1826">
        <v>21.033329363188798</v>
      </c>
      <c r="P1826">
        <v>0.60186993806574496</v>
      </c>
      <c r="Q1826" t="s">
        <v>129</v>
      </c>
    </row>
    <row r="1827" spans="1:17" ht="16" x14ac:dyDescent="0.2">
      <c r="A1827">
        <v>122</v>
      </c>
      <c r="B1827" t="s">
        <v>8</v>
      </c>
      <c r="C1827" s="10" t="s">
        <v>7</v>
      </c>
      <c r="D1827">
        <v>46</v>
      </c>
      <c r="H1827" s="7">
        <v>1</v>
      </c>
      <c r="I1827" t="s">
        <v>5</v>
      </c>
      <c r="J1827">
        <v>0.28807471264367812</v>
      </c>
      <c r="K1827">
        <v>60</v>
      </c>
      <c r="L1827">
        <v>18.600000000000001</v>
      </c>
      <c r="M1827">
        <v>83.6</v>
      </c>
      <c r="N1827">
        <v>0</v>
      </c>
      <c r="O1827">
        <v>21.2788828013339</v>
      </c>
      <c r="P1827">
        <v>0.64062648880419204</v>
      </c>
      <c r="Q1827" t="s">
        <v>129</v>
      </c>
    </row>
    <row r="1828" spans="1:17" ht="16" x14ac:dyDescent="0.2">
      <c r="A1828">
        <v>122</v>
      </c>
      <c r="B1828" t="s">
        <v>8</v>
      </c>
      <c r="C1828" s="10" t="s">
        <v>7</v>
      </c>
      <c r="D1828">
        <v>46</v>
      </c>
      <c r="H1828" s="7">
        <v>1</v>
      </c>
      <c r="I1828" t="s">
        <v>5</v>
      </c>
      <c r="J1828">
        <v>0.28807471264367812</v>
      </c>
      <c r="K1828">
        <v>60</v>
      </c>
      <c r="L1828">
        <v>18.600000000000001</v>
      </c>
      <c r="M1828">
        <v>83.6</v>
      </c>
      <c r="N1828">
        <v>0</v>
      </c>
      <c r="O1828">
        <v>21.963137208194301</v>
      </c>
      <c r="P1828">
        <v>0.6815269175798</v>
      </c>
      <c r="Q1828" t="s">
        <v>129</v>
      </c>
    </row>
    <row r="1829" spans="1:17" ht="16" x14ac:dyDescent="0.2">
      <c r="A1829">
        <v>122</v>
      </c>
      <c r="B1829" t="s">
        <v>8</v>
      </c>
      <c r="C1829" s="10" t="s">
        <v>7</v>
      </c>
      <c r="D1829">
        <v>46</v>
      </c>
      <c r="H1829" s="7">
        <v>1</v>
      </c>
      <c r="I1829" t="s">
        <v>5</v>
      </c>
      <c r="J1829">
        <v>0.28807471264367812</v>
      </c>
      <c r="K1829">
        <v>60</v>
      </c>
      <c r="L1829">
        <v>18.600000000000001</v>
      </c>
      <c r="M1829">
        <v>83.6</v>
      </c>
      <c r="N1829">
        <v>0</v>
      </c>
      <c r="O1829">
        <v>22.355089725265898</v>
      </c>
      <c r="P1829">
        <v>0.72439256788947104</v>
      </c>
      <c r="Q1829" t="s">
        <v>129</v>
      </c>
    </row>
    <row r="1830" spans="1:17" ht="16" x14ac:dyDescent="0.2">
      <c r="A1830">
        <v>122</v>
      </c>
      <c r="B1830" t="s">
        <v>8</v>
      </c>
      <c r="C1830" s="10" t="s">
        <v>7</v>
      </c>
      <c r="D1830">
        <v>46</v>
      </c>
      <c r="H1830" s="7">
        <v>1</v>
      </c>
      <c r="I1830" t="s">
        <v>5</v>
      </c>
      <c r="J1830">
        <v>0.28807471264367812</v>
      </c>
      <c r="K1830">
        <v>60</v>
      </c>
      <c r="L1830">
        <v>18.600000000000001</v>
      </c>
      <c r="M1830">
        <v>83.6</v>
      </c>
      <c r="N1830">
        <v>0</v>
      </c>
      <c r="O1830">
        <v>22.9897173257106</v>
      </c>
      <c r="P1830">
        <v>0.74695092901381599</v>
      </c>
      <c r="Q1830" t="s">
        <v>129</v>
      </c>
    </row>
    <row r="1831" spans="1:17" ht="16" x14ac:dyDescent="0.2">
      <c r="A1831">
        <v>122</v>
      </c>
      <c r="B1831" t="s">
        <v>8</v>
      </c>
      <c r="C1831" s="10" t="s">
        <v>7</v>
      </c>
      <c r="D1831">
        <v>46</v>
      </c>
      <c r="H1831" s="7">
        <v>1</v>
      </c>
      <c r="I1831" t="s">
        <v>5</v>
      </c>
      <c r="J1831">
        <v>0.28807471264367812</v>
      </c>
      <c r="K1831">
        <v>60</v>
      </c>
      <c r="L1831">
        <v>18.600000000000001</v>
      </c>
      <c r="M1831">
        <v>83.6</v>
      </c>
      <c r="N1831">
        <v>0</v>
      </c>
      <c r="O1831">
        <v>23.332440050817802</v>
      </c>
      <c r="P1831">
        <v>0.77962124821343504</v>
      </c>
      <c r="Q1831" t="s">
        <v>129</v>
      </c>
    </row>
    <row r="1832" spans="1:17" ht="16" x14ac:dyDescent="0.2">
      <c r="A1832">
        <v>122</v>
      </c>
      <c r="B1832" t="s">
        <v>8</v>
      </c>
      <c r="C1832" s="10" t="s">
        <v>7</v>
      </c>
      <c r="D1832">
        <v>46</v>
      </c>
      <c r="H1832" s="7">
        <v>1</v>
      </c>
      <c r="I1832" t="s">
        <v>5</v>
      </c>
      <c r="J1832">
        <v>0.28807471264367812</v>
      </c>
      <c r="K1832">
        <v>60</v>
      </c>
      <c r="L1832">
        <v>18.600000000000001</v>
      </c>
      <c r="M1832">
        <v>83.6</v>
      </c>
      <c r="N1832">
        <v>0</v>
      </c>
      <c r="O1832">
        <v>23.967960933777899</v>
      </c>
      <c r="P1832">
        <v>0.82050976655550201</v>
      </c>
      <c r="Q1832" t="s">
        <v>129</v>
      </c>
    </row>
    <row r="1833" spans="1:17" ht="16" x14ac:dyDescent="0.2">
      <c r="A1833">
        <v>122</v>
      </c>
      <c r="B1833" t="s">
        <v>8</v>
      </c>
      <c r="C1833" s="10" t="s">
        <v>7</v>
      </c>
      <c r="D1833">
        <v>46</v>
      </c>
      <c r="H1833" s="7">
        <v>1</v>
      </c>
      <c r="I1833" t="s">
        <v>5</v>
      </c>
      <c r="J1833">
        <v>0.28807471264367812</v>
      </c>
      <c r="K1833">
        <v>60</v>
      </c>
      <c r="L1833">
        <v>18.600000000000001</v>
      </c>
      <c r="M1833">
        <v>83.6</v>
      </c>
      <c r="N1833">
        <v>0</v>
      </c>
      <c r="O1833">
        <v>24.310782912497999</v>
      </c>
      <c r="P1833">
        <v>0.85521676989042394</v>
      </c>
      <c r="Q1833" t="s">
        <v>129</v>
      </c>
    </row>
    <row r="1834" spans="1:17" ht="16" x14ac:dyDescent="0.2">
      <c r="A1834">
        <v>122</v>
      </c>
      <c r="B1834" t="s">
        <v>8</v>
      </c>
      <c r="C1834" s="10" t="s">
        <v>7</v>
      </c>
      <c r="D1834">
        <v>46</v>
      </c>
      <c r="H1834" s="7">
        <v>1</v>
      </c>
      <c r="I1834" t="s">
        <v>5</v>
      </c>
      <c r="J1834">
        <v>0.28807471264367812</v>
      </c>
      <c r="K1834">
        <v>60</v>
      </c>
      <c r="L1834">
        <v>18.600000000000001</v>
      </c>
      <c r="M1834">
        <v>83.6</v>
      </c>
      <c r="N1834">
        <v>0</v>
      </c>
      <c r="O1834">
        <v>25.0444656185485</v>
      </c>
      <c r="P1834">
        <v>0.91038589804668901</v>
      </c>
      <c r="Q1834" t="s">
        <v>129</v>
      </c>
    </row>
    <row r="1835" spans="1:17" ht="16" x14ac:dyDescent="0.2">
      <c r="A1835">
        <v>123</v>
      </c>
      <c r="B1835" t="s">
        <v>8</v>
      </c>
      <c r="C1835" s="10" t="s">
        <v>7</v>
      </c>
      <c r="D1835">
        <f t="shared" si="25"/>
        <v>46</v>
      </c>
      <c r="H1835" s="7">
        <v>1</v>
      </c>
      <c r="I1835" t="s">
        <v>5</v>
      </c>
      <c r="J1835">
        <f>317.2/623.3</f>
        <v>0.50890421947697739</v>
      </c>
      <c r="K1835">
        <v>52</v>
      </c>
      <c r="L1835">
        <v>28.8</v>
      </c>
      <c r="M1835">
        <v>85.5</v>
      </c>
      <c r="N1835">
        <v>0</v>
      </c>
      <c r="O1835">
        <v>0</v>
      </c>
      <c r="P1835">
        <v>0</v>
      </c>
      <c r="Q1835" t="s">
        <v>129</v>
      </c>
    </row>
    <row r="1836" spans="1:17" ht="16" x14ac:dyDescent="0.2">
      <c r="A1836">
        <v>123</v>
      </c>
      <c r="B1836" t="s">
        <v>8</v>
      </c>
      <c r="C1836" s="10" t="s">
        <v>7</v>
      </c>
      <c r="D1836">
        <v>46</v>
      </c>
      <c r="H1836" s="7">
        <v>1</v>
      </c>
      <c r="I1836" t="s">
        <v>5</v>
      </c>
      <c r="J1836">
        <v>0.50890421947697739</v>
      </c>
      <c r="K1836">
        <v>52</v>
      </c>
      <c r="L1836">
        <v>28.8</v>
      </c>
      <c r="M1836">
        <v>85.5</v>
      </c>
      <c r="N1836">
        <v>0</v>
      </c>
      <c r="O1836">
        <v>0.195728124503731</v>
      </c>
      <c r="P1836">
        <v>1.4292520247737001E-2</v>
      </c>
      <c r="Q1836" t="s">
        <v>129</v>
      </c>
    </row>
    <row r="1837" spans="1:17" ht="16" x14ac:dyDescent="0.2">
      <c r="A1837">
        <v>123</v>
      </c>
      <c r="B1837" t="s">
        <v>8</v>
      </c>
      <c r="C1837" s="10" t="s">
        <v>7</v>
      </c>
      <c r="D1837">
        <v>46</v>
      </c>
      <c r="H1837" s="7">
        <v>1</v>
      </c>
      <c r="I1837" t="s">
        <v>5</v>
      </c>
      <c r="J1837">
        <v>0.50890421947697739</v>
      </c>
      <c r="K1837">
        <v>52</v>
      </c>
      <c r="L1837">
        <v>28.8</v>
      </c>
      <c r="M1837">
        <v>85.5</v>
      </c>
      <c r="N1837">
        <v>0</v>
      </c>
      <c r="O1837">
        <v>0.34311973955851899</v>
      </c>
      <c r="P1837">
        <v>3.87684611719867E-2</v>
      </c>
      <c r="Q1837" t="s">
        <v>129</v>
      </c>
    </row>
    <row r="1838" spans="1:17" ht="16" x14ac:dyDescent="0.2">
      <c r="A1838">
        <v>123</v>
      </c>
      <c r="B1838" t="s">
        <v>8</v>
      </c>
      <c r="C1838" s="10" t="s">
        <v>7</v>
      </c>
      <c r="D1838">
        <v>46</v>
      </c>
      <c r="H1838" s="7">
        <v>1</v>
      </c>
      <c r="I1838" t="s">
        <v>5</v>
      </c>
      <c r="J1838">
        <v>0.50890421947697739</v>
      </c>
      <c r="K1838">
        <v>52</v>
      </c>
      <c r="L1838">
        <v>28.8</v>
      </c>
      <c r="M1838">
        <v>85.5</v>
      </c>
      <c r="N1838">
        <v>0</v>
      </c>
      <c r="O1838">
        <v>1.0779934889629901</v>
      </c>
      <c r="P1838">
        <v>0.118377798951881</v>
      </c>
      <c r="Q1838" t="s">
        <v>129</v>
      </c>
    </row>
    <row r="1839" spans="1:17" ht="16" x14ac:dyDescent="0.2">
      <c r="A1839">
        <v>123</v>
      </c>
      <c r="B1839" t="s">
        <v>8</v>
      </c>
      <c r="C1839" s="10" t="s">
        <v>7</v>
      </c>
      <c r="D1839">
        <v>46</v>
      </c>
      <c r="H1839" s="7">
        <v>1</v>
      </c>
      <c r="I1839" t="s">
        <v>5</v>
      </c>
      <c r="J1839">
        <v>0.50890421947697739</v>
      </c>
      <c r="K1839">
        <v>52</v>
      </c>
      <c r="L1839">
        <v>28.8</v>
      </c>
      <c r="M1839">
        <v>85.5</v>
      </c>
      <c r="N1839">
        <v>0</v>
      </c>
      <c r="O1839">
        <v>1.3232491662696499</v>
      </c>
      <c r="P1839">
        <v>0.15102429728442099</v>
      </c>
      <c r="Q1839" t="s">
        <v>129</v>
      </c>
    </row>
    <row r="1840" spans="1:17" ht="16" x14ac:dyDescent="0.2">
      <c r="A1840">
        <v>123</v>
      </c>
      <c r="B1840" t="s">
        <v>8</v>
      </c>
      <c r="C1840" s="10" t="s">
        <v>7</v>
      </c>
      <c r="D1840">
        <v>46</v>
      </c>
      <c r="H1840" s="7">
        <v>1</v>
      </c>
      <c r="I1840" t="s">
        <v>5</v>
      </c>
      <c r="J1840">
        <v>0.50890421947697739</v>
      </c>
      <c r="K1840">
        <v>52</v>
      </c>
      <c r="L1840">
        <v>28.8</v>
      </c>
      <c r="M1840">
        <v>85.5</v>
      </c>
      <c r="N1840">
        <v>0</v>
      </c>
      <c r="O1840">
        <v>2.00760282674289</v>
      </c>
      <c r="P1840">
        <v>0.193961410195331</v>
      </c>
      <c r="Q1840" t="s">
        <v>129</v>
      </c>
    </row>
    <row r="1841" spans="1:17" ht="16" x14ac:dyDescent="0.2">
      <c r="A1841">
        <v>123</v>
      </c>
      <c r="B1841" t="s">
        <v>8</v>
      </c>
      <c r="C1841" s="10" t="s">
        <v>7</v>
      </c>
      <c r="D1841">
        <v>46</v>
      </c>
      <c r="H1841" s="7">
        <v>1</v>
      </c>
      <c r="I1841" t="s">
        <v>5</v>
      </c>
      <c r="J1841">
        <v>0.50890421947697739</v>
      </c>
      <c r="K1841">
        <v>52</v>
      </c>
      <c r="L1841">
        <v>28.8</v>
      </c>
      <c r="M1841">
        <v>85.5</v>
      </c>
      <c r="N1841">
        <v>0</v>
      </c>
      <c r="O1841">
        <v>2.6898721613466701</v>
      </c>
      <c r="P1841">
        <v>0.194128156264888</v>
      </c>
      <c r="Q1841" t="s">
        <v>129</v>
      </c>
    </row>
    <row r="1842" spans="1:17" ht="16" x14ac:dyDescent="0.2">
      <c r="A1842">
        <v>123</v>
      </c>
      <c r="B1842" t="s">
        <v>8</v>
      </c>
      <c r="C1842" s="10" t="s">
        <v>7</v>
      </c>
      <c r="D1842">
        <v>46</v>
      </c>
      <c r="H1842" s="7">
        <v>1</v>
      </c>
      <c r="I1842" t="s">
        <v>5</v>
      </c>
      <c r="J1842">
        <v>0.50890421947697739</v>
      </c>
      <c r="K1842">
        <v>52</v>
      </c>
      <c r="L1842">
        <v>28.8</v>
      </c>
      <c r="M1842">
        <v>85.5</v>
      </c>
      <c r="N1842">
        <v>0</v>
      </c>
      <c r="O1842">
        <v>3.0315030967127101</v>
      </c>
      <c r="P1842">
        <v>0.20439494997617899</v>
      </c>
      <c r="Q1842" t="s">
        <v>129</v>
      </c>
    </row>
    <row r="1843" spans="1:17" ht="16" x14ac:dyDescent="0.2">
      <c r="A1843">
        <v>123</v>
      </c>
      <c r="B1843" t="s">
        <v>8</v>
      </c>
      <c r="C1843" s="10" t="s">
        <v>7</v>
      </c>
      <c r="D1843">
        <v>46</v>
      </c>
      <c r="H1843" s="7">
        <v>1</v>
      </c>
      <c r="I1843" t="s">
        <v>5</v>
      </c>
      <c r="J1843">
        <v>0.50890421947697739</v>
      </c>
      <c r="K1843">
        <v>52</v>
      </c>
      <c r="L1843">
        <v>28.8</v>
      </c>
      <c r="M1843">
        <v>85.5</v>
      </c>
      <c r="N1843">
        <v>0</v>
      </c>
      <c r="O1843">
        <v>3.9098975702715499</v>
      </c>
      <c r="P1843">
        <v>0.22904954740352501</v>
      </c>
      <c r="Q1843" t="s">
        <v>129</v>
      </c>
    </row>
    <row r="1844" spans="1:17" ht="16" x14ac:dyDescent="0.2">
      <c r="A1844">
        <v>123</v>
      </c>
      <c r="B1844" t="s">
        <v>8</v>
      </c>
      <c r="C1844" s="10" t="s">
        <v>7</v>
      </c>
      <c r="D1844">
        <v>46</v>
      </c>
      <c r="H1844" s="7">
        <v>1</v>
      </c>
      <c r="I1844" t="s">
        <v>5</v>
      </c>
      <c r="J1844">
        <v>0.50890421947697739</v>
      </c>
      <c r="K1844">
        <v>52</v>
      </c>
      <c r="L1844">
        <v>28.8</v>
      </c>
      <c r="M1844">
        <v>85.5</v>
      </c>
      <c r="N1844">
        <v>0</v>
      </c>
      <c r="O1844">
        <v>4.2031919961886599</v>
      </c>
      <c r="P1844">
        <v>0.247451167222486</v>
      </c>
      <c r="Q1844" t="s">
        <v>129</v>
      </c>
    </row>
    <row r="1845" spans="1:17" ht="16" x14ac:dyDescent="0.2">
      <c r="A1845">
        <v>123</v>
      </c>
      <c r="B1845" t="s">
        <v>8</v>
      </c>
      <c r="C1845" s="10" t="s">
        <v>7</v>
      </c>
      <c r="D1845">
        <v>46</v>
      </c>
      <c r="H1845" s="7">
        <v>1</v>
      </c>
      <c r="I1845" t="s">
        <v>5</v>
      </c>
      <c r="J1845">
        <v>0.50890421947697739</v>
      </c>
      <c r="K1845">
        <v>52</v>
      </c>
      <c r="L1845">
        <v>28.8</v>
      </c>
      <c r="M1845">
        <v>85.5</v>
      </c>
      <c r="N1845">
        <v>0</v>
      </c>
      <c r="O1845">
        <v>4.5939534699062996</v>
      </c>
      <c r="P1845">
        <v>0.26587660790852702</v>
      </c>
      <c r="Q1845" t="s">
        <v>129</v>
      </c>
    </row>
    <row r="1846" spans="1:17" ht="16" x14ac:dyDescent="0.2">
      <c r="A1846">
        <v>123</v>
      </c>
      <c r="B1846" t="s">
        <v>8</v>
      </c>
      <c r="C1846" s="10" t="s">
        <v>7</v>
      </c>
      <c r="D1846">
        <v>46</v>
      </c>
      <c r="H1846" s="7">
        <v>1</v>
      </c>
      <c r="I1846" t="s">
        <v>5</v>
      </c>
      <c r="J1846">
        <v>0.50890421947697739</v>
      </c>
      <c r="K1846">
        <v>52</v>
      </c>
      <c r="L1846">
        <v>28.8</v>
      </c>
      <c r="M1846">
        <v>85.5</v>
      </c>
      <c r="N1846">
        <v>0</v>
      </c>
      <c r="O1846">
        <v>6.74209941241861</v>
      </c>
      <c r="P1846">
        <v>0.34583134826107598</v>
      </c>
      <c r="Q1846" t="s">
        <v>129</v>
      </c>
    </row>
    <row r="1847" spans="1:17" ht="16" x14ac:dyDescent="0.2">
      <c r="A1847">
        <v>123</v>
      </c>
      <c r="B1847" t="s">
        <v>8</v>
      </c>
      <c r="C1847" s="10" t="s">
        <v>7</v>
      </c>
      <c r="D1847">
        <v>46</v>
      </c>
      <c r="H1847" s="7">
        <v>1</v>
      </c>
      <c r="I1847" t="s">
        <v>5</v>
      </c>
      <c r="J1847">
        <v>0.50890421947697739</v>
      </c>
      <c r="K1847">
        <v>52</v>
      </c>
      <c r="L1847">
        <v>28.8</v>
      </c>
      <c r="M1847">
        <v>85.5</v>
      </c>
      <c r="N1847">
        <v>0</v>
      </c>
      <c r="O1847">
        <v>7.18149515642369</v>
      </c>
      <c r="P1847">
        <v>0.36223201524535498</v>
      </c>
      <c r="Q1847" t="s">
        <v>129</v>
      </c>
    </row>
    <row r="1848" spans="1:17" ht="16" x14ac:dyDescent="0.2">
      <c r="A1848">
        <v>123</v>
      </c>
      <c r="B1848" t="s">
        <v>8</v>
      </c>
      <c r="C1848" s="10" t="s">
        <v>7</v>
      </c>
      <c r="D1848">
        <v>46</v>
      </c>
      <c r="H1848" s="7">
        <v>1</v>
      </c>
      <c r="I1848" t="s">
        <v>5</v>
      </c>
      <c r="J1848">
        <v>0.50890421947697739</v>
      </c>
      <c r="K1848">
        <v>52</v>
      </c>
      <c r="L1848">
        <v>28.8</v>
      </c>
      <c r="M1848">
        <v>85.5</v>
      </c>
      <c r="N1848">
        <v>0</v>
      </c>
      <c r="O1848">
        <v>7.6205931395902802</v>
      </c>
      <c r="P1848">
        <v>0.37252262982372503</v>
      </c>
      <c r="Q1848" t="s">
        <v>129</v>
      </c>
    </row>
    <row r="1849" spans="1:17" ht="16" x14ac:dyDescent="0.2">
      <c r="A1849">
        <v>123</v>
      </c>
      <c r="B1849" t="s">
        <v>8</v>
      </c>
      <c r="C1849" s="10" t="s">
        <v>7</v>
      </c>
      <c r="D1849">
        <v>46</v>
      </c>
      <c r="H1849" s="7">
        <v>1</v>
      </c>
      <c r="I1849" t="s">
        <v>5</v>
      </c>
      <c r="J1849">
        <v>0.50890421947697739</v>
      </c>
      <c r="K1849">
        <v>52</v>
      </c>
      <c r="L1849">
        <v>28.8</v>
      </c>
      <c r="M1849">
        <v>85.5</v>
      </c>
      <c r="N1849">
        <v>0</v>
      </c>
      <c r="O1849">
        <v>8.3523900269969804</v>
      </c>
      <c r="P1849">
        <v>0.388994759409242</v>
      </c>
      <c r="Q1849" t="s">
        <v>129</v>
      </c>
    </row>
    <row r="1850" spans="1:17" ht="16" x14ac:dyDescent="0.2">
      <c r="A1850">
        <v>123</v>
      </c>
      <c r="B1850" t="s">
        <v>8</v>
      </c>
      <c r="C1850" s="10" t="s">
        <v>7</v>
      </c>
      <c r="D1850">
        <v>46</v>
      </c>
      <c r="H1850" s="7">
        <v>1</v>
      </c>
      <c r="I1850" t="s">
        <v>5</v>
      </c>
      <c r="J1850">
        <v>0.50890421947697739</v>
      </c>
      <c r="K1850">
        <v>52</v>
      </c>
      <c r="L1850">
        <v>28.8</v>
      </c>
      <c r="M1850">
        <v>85.5</v>
      </c>
      <c r="N1850">
        <v>0</v>
      </c>
      <c r="O1850">
        <v>9.0843854216293405</v>
      </c>
      <c r="P1850">
        <v>0.40954025726536403</v>
      </c>
      <c r="Q1850" t="s">
        <v>129</v>
      </c>
    </row>
    <row r="1851" spans="1:17" ht="16" x14ac:dyDescent="0.2">
      <c r="A1851">
        <v>123</v>
      </c>
      <c r="B1851" t="s">
        <v>8</v>
      </c>
      <c r="C1851" s="10" t="s">
        <v>7</v>
      </c>
      <c r="D1851">
        <v>46</v>
      </c>
      <c r="H1851" s="7">
        <v>1</v>
      </c>
      <c r="I1851" t="s">
        <v>5</v>
      </c>
      <c r="J1851">
        <v>0.50890421947697739</v>
      </c>
      <c r="K1851">
        <v>52</v>
      </c>
      <c r="L1851">
        <v>28.8</v>
      </c>
      <c r="M1851">
        <v>85.5</v>
      </c>
      <c r="N1851">
        <v>0</v>
      </c>
      <c r="O1851">
        <v>9.6211489598221291</v>
      </c>
      <c r="P1851">
        <v>0.423928060981419</v>
      </c>
      <c r="Q1851" t="s">
        <v>129</v>
      </c>
    </row>
    <row r="1852" spans="1:17" ht="16" x14ac:dyDescent="0.2">
      <c r="A1852">
        <v>123</v>
      </c>
      <c r="B1852" t="s">
        <v>8</v>
      </c>
      <c r="C1852" s="10" t="s">
        <v>7</v>
      </c>
      <c r="D1852">
        <v>46</v>
      </c>
      <c r="H1852" s="7">
        <v>1</v>
      </c>
      <c r="I1852" t="s">
        <v>5</v>
      </c>
      <c r="J1852">
        <v>0.50890421947697739</v>
      </c>
      <c r="K1852">
        <v>52</v>
      </c>
      <c r="L1852">
        <v>28.8</v>
      </c>
      <c r="M1852">
        <v>85.5</v>
      </c>
      <c r="N1852">
        <v>0</v>
      </c>
      <c r="O1852">
        <v>10.206447514689501</v>
      </c>
      <c r="P1852">
        <v>0.434254406860409</v>
      </c>
      <c r="Q1852" t="s">
        <v>129</v>
      </c>
    </row>
    <row r="1853" spans="1:17" ht="16" x14ac:dyDescent="0.2">
      <c r="A1853">
        <v>123</v>
      </c>
      <c r="B1853" t="s">
        <v>8</v>
      </c>
      <c r="C1853" s="10" t="s">
        <v>7</v>
      </c>
      <c r="D1853">
        <v>46</v>
      </c>
      <c r="H1853" s="7">
        <v>1</v>
      </c>
      <c r="I1853" t="s">
        <v>5</v>
      </c>
      <c r="J1853">
        <v>0.50890421947697739</v>
      </c>
      <c r="K1853">
        <v>52</v>
      </c>
      <c r="L1853">
        <v>28.8</v>
      </c>
      <c r="M1853">
        <v>85.5</v>
      </c>
      <c r="N1853">
        <v>0</v>
      </c>
      <c r="O1853">
        <v>10.9873749404478</v>
      </c>
      <c r="P1853">
        <v>0.45888518342067602</v>
      </c>
      <c r="Q1853" t="s">
        <v>129</v>
      </c>
    </row>
    <row r="1854" spans="1:17" ht="16" x14ac:dyDescent="0.2">
      <c r="A1854">
        <v>123</v>
      </c>
      <c r="B1854" t="s">
        <v>8</v>
      </c>
      <c r="C1854" s="10" t="s">
        <v>7</v>
      </c>
      <c r="D1854">
        <v>46</v>
      </c>
      <c r="H1854" s="7">
        <v>1</v>
      </c>
      <c r="I1854" t="s">
        <v>5</v>
      </c>
      <c r="J1854">
        <v>0.50890421947697739</v>
      </c>
      <c r="K1854">
        <v>52</v>
      </c>
      <c r="L1854">
        <v>28.8</v>
      </c>
      <c r="M1854">
        <v>85.5</v>
      </c>
      <c r="N1854">
        <v>0</v>
      </c>
      <c r="O1854">
        <v>11.329005875813801</v>
      </c>
      <c r="P1854">
        <v>0.46915197713196699</v>
      </c>
      <c r="Q1854" t="s">
        <v>129</v>
      </c>
    </row>
    <row r="1855" spans="1:17" ht="16" x14ac:dyDescent="0.2">
      <c r="A1855">
        <v>123</v>
      </c>
      <c r="B1855" t="s">
        <v>8</v>
      </c>
      <c r="C1855" s="10" t="s">
        <v>7</v>
      </c>
      <c r="D1855">
        <v>46</v>
      </c>
      <c r="H1855" s="7">
        <v>1</v>
      </c>
      <c r="I1855" t="s">
        <v>5</v>
      </c>
      <c r="J1855">
        <v>0.50890421947697739</v>
      </c>
      <c r="K1855">
        <v>52</v>
      </c>
      <c r="L1855">
        <v>28.8</v>
      </c>
      <c r="M1855">
        <v>85.5</v>
      </c>
      <c r="N1855">
        <v>0</v>
      </c>
      <c r="O1855">
        <v>13.916448308718399</v>
      </c>
      <c r="P1855">
        <v>0.563470700333492</v>
      </c>
      <c r="Q1855" t="s">
        <v>129</v>
      </c>
    </row>
    <row r="1856" spans="1:17" ht="16" x14ac:dyDescent="0.2">
      <c r="A1856">
        <v>123</v>
      </c>
      <c r="B1856" t="s">
        <v>8</v>
      </c>
      <c r="C1856" s="10" t="s">
        <v>7</v>
      </c>
      <c r="D1856">
        <v>46</v>
      </c>
      <c r="H1856" s="7">
        <v>1</v>
      </c>
      <c r="I1856" t="s">
        <v>5</v>
      </c>
      <c r="J1856">
        <v>0.50890421947697739</v>
      </c>
      <c r="K1856">
        <v>52</v>
      </c>
      <c r="L1856">
        <v>28.8</v>
      </c>
      <c r="M1856">
        <v>85.5</v>
      </c>
      <c r="N1856">
        <v>0</v>
      </c>
      <c r="O1856">
        <v>14.404875337462199</v>
      </c>
      <c r="P1856">
        <v>0.585993330157217</v>
      </c>
      <c r="Q1856" t="s">
        <v>129</v>
      </c>
    </row>
    <row r="1857" spans="1:17" ht="16" x14ac:dyDescent="0.2">
      <c r="A1857">
        <v>123</v>
      </c>
      <c r="B1857" t="s">
        <v>8</v>
      </c>
      <c r="C1857" s="10" t="s">
        <v>7</v>
      </c>
      <c r="D1857">
        <v>46</v>
      </c>
      <c r="H1857" s="7">
        <v>1</v>
      </c>
      <c r="I1857" t="s">
        <v>5</v>
      </c>
      <c r="J1857">
        <v>0.50890421947697739</v>
      </c>
      <c r="K1857">
        <v>52</v>
      </c>
      <c r="L1857">
        <v>28.8</v>
      </c>
      <c r="M1857">
        <v>85.5</v>
      </c>
      <c r="N1857">
        <v>0</v>
      </c>
      <c r="O1857">
        <v>14.942929172621801</v>
      </c>
      <c r="P1857">
        <v>0.62685802763220499</v>
      </c>
      <c r="Q1857" t="s">
        <v>129</v>
      </c>
    </row>
    <row r="1858" spans="1:17" ht="16" x14ac:dyDescent="0.2">
      <c r="A1858">
        <v>123</v>
      </c>
      <c r="B1858" t="s">
        <v>8</v>
      </c>
      <c r="C1858" s="10" t="s">
        <v>7</v>
      </c>
      <c r="D1858">
        <v>46</v>
      </c>
      <c r="H1858" s="7">
        <v>1</v>
      </c>
      <c r="I1858" t="s">
        <v>5</v>
      </c>
      <c r="J1858">
        <v>0.50890421947697739</v>
      </c>
      <c r="K1858">
        <v>52</v>
      </c>
      <c r="L1858">
        <v>28.8</v>
      </c>
      <c r="M1858">
        <v>85.5</v>
      </c>
      <c r="N1858">
        <v>0</v>
      </c>
      <c r="O1858">
        <v>15.4316539622042</v>
      </c>
      <c r="P1858">
        <v>0.65549070986183899</v>
      </c>
      <c r="Q1858" t="s">
        <v>129</v>
      </c>
    </row>
    <row r="1859" spans="1:17" ht="16" x14ac:dyDescent="0.2">
      <c r="A1859">
        <v>123</v>
      </c>
      <c r="B1859" t="s">
        <v>8</v>
      </c>
      <c r="C1859" s="10" t="s">
        <v>7</v>
      </c>
      <c r="D1859">
        <v>46</v>
      </c>
      <c r="H1859" s="7">
        <v>1</v>
      </c>
      <c r="I1859" t="s">
        <v>5</v>
      </c>
      <c r="J1859">
        <v>0.50890421947697739</v>
      </c>
      <c r="K1859">
        <v>52</v>
      </c>
      <c r="L1859">
        <v>28.8</v>
      </c>
      <c r="M1859">
        <v>85.5</v>
      </c>
      <c r="N1859">
        <v>0</v>
      </c>
      <c r="O1859">
        <v>15.9693107829124</v>
      </c>
      <c r="P1859">
        <v>0.68820867079561698</v>
      </c>
      <c r="Q1859" t="s">
        <v>129</v>
      </c>
    </row>
    <row r="1860" spans="1:17" ht="16" x14ac:dyDescent="0.2">
      <c r="A1860">
        <v>123</v>
      </c>
      <c r="B1860" t="s">
        <v>8</v>
      </c>
      <c r="C1860" s="10" t="s">
        <v>7</v>
      </c>
      <c r="D1860">
        <v>46</v>
      </c>
      <c r="H1860" s="7">
        <v>1</v>
      </c>
      <c r="I1860" t="s">
        <v>5</v>
      </c>
      <c r="J1860">
        <v>0.50890421947697739</v>
      </c>
      <c r="K1860">
        <v>52</v>
      </c>
      <c r="L1860">
        <v>28.8</v>
      </c>
      <c r="M1860">
        <v>85.5</v>
      </c>
      <c r="N1860">
        <v>0</v>
      </c>
      <c r="O1860">
        <v>16.263200730506501</v>
      </c>
      <c r="P1860">
        <v>0.71883039542639304</v>
      </c>
      <c r="Q1860" t="s">
        <v>129</v>
      </c>
    </row>
    <row r="1861" spans="1:17" ht="16" x14ac:dyDescent="0.2">
      <c r="A1861">
        <v>123</v>
      </c>
      <c r="B1861" t="s">
        <v>8</v>
      </c>
      <c r="C1861" s="10" t="s">
        <v>7</v>
      </c>
      <c r="D1861">
        <v>46</v>
      </c>
      <c r="H1861" s="7">
        <v>1</v>
      </c>
      <c r="I1861" t="s">
        <v>5</v>
      </c>
      <c r="J1861">
        <v>0.50890421947697739</v>
      </c>
      <c r="K1861">
        <v>52</v>
      </c>
      <c r="L1861">
        <v>28.8</v>
      </c>
      <c r="M1861">
        <v>85.5</v>
      </c>
      <c r="N1861">
        <v>0</v>
      </c>
      <c r="O1861">
        <v>16.947951405431098</v>
      </c>
      <c r="P1861">
        <v>0.76991424487851301</v>
      </c>
      <c r="Q1861" t="s">
        <v>129</v>
      </c>
    </row>
    <row r="1862" spans="1:17" ht="16" x14ac:dyDescent="0.2">
      <c r="A1862">
        <v>123</v>
      </c>
      <c r="B1862" t="s">
        <v>8</v>
      </c>
      <c r="C1862" s="10" t="s">
        <v>7</v>
      </c>
      <c r="D1862">
        <v>46</v>
      </c>
      <c r="H1862" s="7">
        <v>1</v>
      </c>
      <c r="I1862" t="s">
        <v>5</v>
      </c>
      <c r="J1862">
        <v>0.50890421947697739</v>
      </c>
      <c r="K1862">
        <v>52</v>
      </c>
      <c r="L1862">
        <v>28.8</v>
      </c>
      <c r="M1862">
        <v>85.5</v>
      </c>
      <c r="N1862">
        <v>0</v>
      </c>
      <c r="O1862">
        <v>17.339209147212902</v>
      </c>
      <c r="P1862">
        <v>0.79852310624106704</v>
      </c>
      <c r="Q1862" t="s">
        <v>129</v>
      </c>
    </row>
    <row r="1863" spans="1:17" ht="16" x14ac:dyDescent="0.2">
      <c r="A1863">
        <v>123</v>
      </c>
      <c r="B1863" t="s">
        <v>8</v>
      </c>
      <c r="C1863" s="10" t="s">
        <v>7</v>
      </c>
      <c r="D1863">
        <v>46</v>
      </c>
      <c r="H1863" s="7">
        <v>1</v>
      </c>
      <c r="I1863" t="s">
        <v>5</v>
      </c>
      <c r="J1863">
        <v>0.50890421947697739</v>
      </c>
      <c r="K1863">
        <v>52</v>
      </c>
      <c r="L1863">
        <v>28.8</v>
      </c>
      <c r="M1863">
        <v>85.5</v>
      </c>
      <c r="N1863">
        <v>0</v>
      </c>
      <c r="O1863">
        <v>18.171152929966599</v>
      </c>
      <c r="P1863">
        <v>0.87000952834683098</v>
      </c>
      <c r="Q1863" t="s">
        <v>129</v>
      </c>
    </row>
    <row r="1864" spans="1:17" ht="16" x14ac:dyDescent="0.2">
      <c r="A1864">
        <v>123</v>
      </c>
      <c r="B1864" t="s">
        <v>8</v>
      </c>
      <c r="C1864" s="10" t="s">
        <v>7</v>
      </c>
      <c r="D1864">
        <v>46</v>
      </c>
      <c r="H1864" s="7">
        <v>1</v>
      </c>
      <c r="I1864" t="s">
        <v>5</v>
      </c>
      <c r="J1864">
        <v>0.50890421947697739</v>
      </c>
      <c r="K1864">
        <v>52</v>
      </c>
      <c r="L1864">
        <v>28.8</v>
      </c>
      <c r="M1864">
        <v>85.5</v>
      </c>
      <c r="N1864">
        <v>0</v>
      </c>
      <c r="O1864">
        <v>18.465142131173501</v>
      </c>
      <c r="P1864">
        <v>0.90266793711291005</v>
      </c>
      <c r="Q1864" t="s">
        <v>129</v>
      </c>
    </row>
    <row r="1865" spans="1:17" ht="16" x14ac:dyDescent="0.2">
      <c r="A1865">
        <v>123</v>
      </c>
      <c r="B1865" t="s">
        <v>8</v>
      </c>
      <c r="C1865" s="10" t="s">
        <v>7</v>
      </c>
      <c r="D1865">
        <v>46</v>
      </c>
      <c r="H1865" s="7">
        <v>1</v>
      </c>
      <c r="I1865" t="s">
        <v>5</v>
      </c>
      <c r="J1865">
        <v>0.50890421947697739</v>
      </c>
      <c r="K1865">
        <v>52</v>
      </c>
      <c r="L1865">
        <v>28.8</v>
      </c>
      <c r="M1865">
        <v>85.5</v>
      </c>
      <c r="N1865">
        <v>0</v>
      </c>
      <c r="O1865">
        <v>21.1991821502302</v>
      </c>
      <c r="P1865">
        <v>1.00516912815626</v>
      </c>
      <c r="Q1865" t="s">
        <v>129</v>
      </c>
    </row>
    <row r="1866" spans="1:17" ht="16" x14ac:dyDescent="0.2">
      <c r="A1866">
        <v>123</v>
      </c>
      <c r="B1866" t="s">
        <v>8</v>
      </c>
      <c r="C1866" s="10" t="s">
        <v>7</v>
      </c>
      <c r="D1866">
        <v>46</v>
      </c>
      <c r="H1866" s="7">
        <v>1</v>
      </c>
      <c r="I1866" t="s">
        <v>5</v>
      </c>
      <c r="J1866">
        <v>0.50890421947697739</v>
      </c>
      <c r="K1866">
        <v>52</v>
      </c>
      <c r="L1866">
        <v>28.8</v>
      </c>
      <c r="M1866">
        <v>85.5</v>
      </c>
      <c r="N1866">
        <v>0</v>
      </c>
      <c r="O1866">
        <v>22.368588216610998</v>
      </c>
      <c r="P1866">
        <v>1.0013816102906099</v>
      </c>
      <c r="Q1866" t="s">
        <v>129</v>
      </c>
    </row>
    <row r="1867" spans="1:17" ht="16" x14ac:dyDescent="0.2">
      <c r="A1867">
        <v>123</v>
      </c>
      <c r="B1867" t="s">
        <v>8</v>
      </c>
      <c r="C1867" s="10" t="s">
        <v>7</v>
      </c>
      <c r="D1867">
        <v>46</v>
      </c>
      <c r="H1867" s="7">
        <v>1</v>
      </c>
      <c r="I1867" t="s">
        <v>5</v>
      </c>
      <c r="J1867">
        <v>0.50890421947697739</v>
      </c>
      <c r="K1867">
        <v>52</v>
      </c>
      <c r="L1867">
        <v>28.8</v>
      </c>
      <c r="M1867">
        <v>85.5</v>
      </c>
      <c r="N1867">
        <v>0</v>
      </c>
      <c r="O1867">
        <v>23.002223280927399</v>
      </c>
      <c r="P1867">
        <v>1.0035731300619299</v>
      </c>
      <c r="Q1867" t="s">
        <v>129</v>
      </c>
    </row>
    <row r="1868" spans="1:17" ht="16" x14ac:dyDescent="0.2">
      <c r="A1868">
        <v>124</v>
      </c>
      <c r="B1868" t="s">
        <v>8</v>
      </c>
      <c r="C1868" s="10" t="s">
        <v>7</v>
      </c>
      <c r="D1868">
        <f t="shared" si="25"/>
        <v>46</v>
      </c>
      <c r="H1868" s="7">
        <v>1</v>
      </c>
      <c r="I1868" t="s">
        <v>5</v>
      </c>
      <c r="J1868">
        <f>722.1/420.1</f>
        <v>1.7188764579861937</v>
      </c>
      <c r="K1868">
        <v>61</v>
      </c>
      <c r="L1868">
        <v>61.9</v>
      </c>
      <c r="M1868">
        <v>98.1</v>
      </c>
      <c r="N1868">
        <v>0</v>
      </c>
      <c r="O1868">
        <v>0</v>
      </c>
      <c r="P1868">
        <v>0</v>
      </c>
      <c r="Q1868" t="s">
        <v>129</v>
      </c>
    </row>
    <row r="1869" spans="1:17" ht="16" x14ac:dyDescent="0.2">
      <c r="A1869">
        <v>124</v>
      </c>
      <c r="B1869" t="s">
        <v>8</v>
      </c>
      <c r="C1869" s="10" t="s">
        <v>7</v>
      </c>
      <c r="D1869">
        <v>46</v>
      </c>
      <c r="H1869" s="7">
        <v>1</v>
      </c>
      <c r="I1869" t="s">
        <v>5</v>
      </c>
      <c r="J1869">
        <v>1.7188764579861937</v>
      </c>
      <c r="K1869">
        <v>61</v>
      </c>
      <c r="L1869">
        <v>61.9</v>
      </c>
      <c r="M1869">
        <v>98.1</v>
      </c>
      <c r="N1869">
        <v>0</v>
      </c>
      <c r="O1869">
        <v>0.10272748928061</v>
      </c>
      <c r="P1869">
        <v>0.105919485469271</v>
      </c>
      <c r="Q1869" t="s">
        <v>129</v>
      </c>
    </row>
    <row r="1870" spans="1:17" ht="16" x14ac:dyDescent="0.2">
      <c r="A1870">
        <v>124</v>
      </c>
      <c r="B1870" t="s">
        <v>8</v>
      </c>
      <c r="C1870" s="10" t="s">
        <v>7</v>
      </c>
      <c r="D1870">
        <v>46</v>
      </c>
      <c r="H1870" s="7">
        <v>1</v>
      </c>
      <c r="I1870" t="s">
        <v>5</v>
      </c>
      <c r="J1870">
        <v>1.7188764579861937</v>
      </c>
      <c r="K1870">
        <v>61</v>
      </c>
      <c r="L1870">
        <v>61.9</v>
      </c>
      <c r="M1870">
        <v>98.1</v>
      </c>
      <c r="N1870">
        <v>0</v>
      </c>
      <c r="O1870">
        <v>0.25200492297919502</v>
      </c>
      <c r="P1870">
        <v>0.16909242496426799</v>
      </c>
      <c r="Q1870" t="s">
        <v>129</v>
      </c>
    </row>
    <row r="1871" spans="1:17" ht="16" x14ac:dyDescent="0.2">
      <c r="A1871">
        <v>124</v>
      </c>
      <c r="B1871" t="s">
        <v>8</v>
      </c>
      <c r="C1871" s="10" t="s">
        <v>7</v>
      </c>
      <c r="D1871">
        <v>46</v>
      </c>
      <c r="H1871" s="7">
        <v>1</v>
      </c>
      <c r="I1871" t="s">
        <v>5</v>
      </c>
      <c r="J1871">
        <v>1.7188764579861937</v>
      </c>
      <c r="K1871">
        <v>61</v>
      </c>
      <c r="L1871">
        <v>61.9</v>
      </c>
      <c r="M1871">
        <v>98.1</v>
      </c>
      <c r="N1871">
        <v>0</v>
      </c>
      <c r="O1871">
        <v>0.20614975385104001</v>
      </c>
      <c r="P1871">
        <v>0.22814435445450201</v>
      </c>
      <c r="Q1871" t="s">
        <v>129</v>
      </c>
    </row>
    <row r="1872" spans="1:17" ht="16" x14ac:dyDescent="0.2">
      <c r="A1872">
        <v>124</v>
      </c>
      <c r="B1872" t="s">
        <v>8</v>
      </c>
      <c r="C1872" s="10" t="s">
        <v>7</v>
      </c>
      <c r="D1872">
        <v>46</v>
      </c>
      <c r="H1872" s="7">
        <v>1</v>
      </c>
      <c r="I1872" t="s">
        <v>5</v>
      </c>
      <c r="J1872">
        <v>1.7188764579861937</v>
      </c>
      <c r="K1872">
        <v>61</v>
      </c>
      <c r="L1872">
        <v>61.9</v>
      </c>
      <c r="M1872">
        <v>98.1</v>
      </c>
      <c r="N1872">
        <v>0</v>
      </c>
      <c r="O1872">
        <v>0.20724154359218699</v>
      </c>
      <c r="P1872">
        <v>0.25054787994282901</v>
      </c>
      <c r="Q1872" t="s">
        <v>129</v>
      </c>
    </row>
    <row r="1873" spans="1:17" ht="16" x14ac:dyDescent="0.2">
      <c r="A1873">
        <v>124</v>
      </c>
      <c r="B1873" t="s">
        <v>8</v>
      </c>
      <c r="C1873" s="10" t="s">
        <v>7</v>
      </c>
      <c r="D1873">
        <v>46</v>
      </c>
      <c r="H1873" s="7">
        <v>1</v>
      </c>
      <c r="I1873" t="s">
        <v>5</v>
      </c>
      <c r="J1873">
        <v>1.7188764579861937</v>
      </c>
      <c r="K1873">
        <v>61</v>
      </c>
      <c r="L1873">
        <v>61.9</v>
      </c>
      <c r="M1873">
        <v>98.1</v>
      </c>
      <c r="N1873">
        <v>0</v>
      </c>
      <c r="O1873">
        <v>0.25716611084643398</v>
      </c>
      <c r="P1873">
        <v>0.27500000000000002</v>
      </c>
      <c r="Q1873" t="s">
        <v>129</v>
      </c>
    </row>
    <row r="1874" spans="1:17" ht="16" x14ac:dyDescent="0.2">
      <c r="A1874">
        <v>124</v>
      </c>
      <c r="B1874" t="s">
        <v>8</v>
      </c>
      <c r="C1874" s="10" t="s">
        <v>7</v>
      </c>
      <c r="D1874">
        <v>46</v>
      </c>
      <c r="H1874" s="7">
        <v>1</v>
      </c>
      <c r="I1874" t="s">
        <v>5</v>
      </c>
      <c r="J1874">
        <v>1.7188764579861937</v>
      </c>
      <c r="K1874">
        <v>61</v>
      </c>
      <c r="L1874">
        <v>61.9</v>
      </c>
      <c r="M1874">
        <v>98.1</v>
      </c>
      <c r="N1874">
        <v>0</v>
      </c>
      <c r="O1874">
        <v>0.25796013974908499</v>
      </c>
      <c r="P1874">
        <v>0.29129347308241998</v>
      </c>
      <c r="Q1874" t="s">
        <v>129</v>
      </c>
    </row>
    <row r="1875" spans="1:17" ht="16" x14ac:dyDescent="0.2">
      <c r="A1875">
        <v>124</v>
      </c>
      <c r="B1875" t="s">
        <v>8</v>
      </c>
      <c r="C1875" s="10" t="s">
        <v>7</v>
      </c>
      <c r="D1875">
        <v>46</v>
      </c>
      <c r="H1875" s="7">
        <v>1</v>
      </c>
      <c r="I1875" t="s">
        <v>5</v>
      </c>
      <c r="J1875">
        <v>1.7188764579861937</v>
      </c>
      <c r="K1875">
        <v>61</v>
      </c>
      <c r="L1875">
        <v>61.9</v>
      </c>
      <c r="M1875">
        <v>98.1</v>
      </c>
      <c r="N1875">
        <v>0</v>
      </c>
      <c r="O1875">
        <v>0.99878910592345405</v>
      </c>
      <c r="P1875">
        <v>0.49310385898046599</v>
      </c>
      <c r="Q1875" t="s">
        <v>129</v>
      </c>
    </row>
    <row r="1876" spans="1:17" ht="16" x14ac:dyDescent="0.2">
      <c r="A1876">
        <v>124</v>
      </c>
      <c r="B1876" t="s">
        <v>8</v>
      </c>
      <c r="C1876" s="10" t="s">
        <v>7</v>
      </c>
      <c r="D1876">
        <v>46</v>
      </c>
      <c r="H1876" s="7">
        <v>1</v>
      </c>
      <c r="I1876" t="s">
        <v>5</v>
      </c>
      <c r="J1876">
        <v>1.7188764579861937</v>
      </c>
      <c r="K1876">
        <v>61</v>
      </c>
      <c r="L1876">
        <v>61.9</v>
      </c>
      <c r="M1876">
        <v>98.1</v>
      </c>
      <c r="N1876">
        <v>0</v>
      </c>
      <c r="O1876">
        <v>1.2929768143560401</v>
      </c>
      <c r="P1876">
        <v>0.529835636017151</v>
      </c>
      <c r="Q1876" t="s">
        <v>129</v>
      </c>
    </row>
    <row r="1877" spans="1:17" ht="16" x14ac:dyDescent="0.2">
      <c r="A1877">
        <v>124</v>
      </c>
      <c r="B1877" t="s">
        <v>8</v>
      </c>
      <c r="C1877" s="10" t="s">
        <v>7</v>
      </c>
      <c r="D1877">
        <v>46</v>
      </c>
      <c r="H1877" s="7">
        <v>1</v>
      </c>
      <c r="I1877" t="s">
        <v>5</v>
      </c>
      <c r="J1877">
        <v>1.7188764579861937</v>
      </c>
      <c r="K1877">
        <v>61</v>
      </c>
      <c r="L1877">
        <v>61.9</v>
      </c>
      <c r="M1877">
        <v>98.1</v>
      </c>
      <c r="N1877">
        <v>0</v>
      </c>
      <c r="O1877">
        <v>1.3430006352231201</v>
      </c>
      <c r="P1877">
        <v>0.55632444020962302</v>
      </c>
      <c r="Q1877" t="s">
        <v>129</v>
      </c>
    </row>
    <row r="1878" spans="1:17" ht="16" x14ac:dyDescent="0.2">
      <c r="A1878">
        <v>124</v>
      </c>
      <c r="B1878" t="s">
        <v>8</v>
      </c>
      <c r="C1878" s="10" t="s">
        <v>7</v>
      </c>
      <c r="D1878">
        <v>46</v>
      </c>
      <c r="H1878" s="7">
        <v>1</v>
      </c>
      <c r="I1878" t="s">
        <v>5</v>
      </c>
      <c r="J1878">
        <v>1.7188764579861937</v>
      </c>
      <c r="K1878">
        <v>61</v>
      </c>
      <c r="L1878">
        <v>61.9</v>
      </c>
      <c r="M1878">
        <v>98.1</v>
      </c>
      <c r="N1878">
        <v>0</v>
      </c>
      <c r="O1878">
        <v>2.0755915515324701</v>
      </c>
      <c r="P1878">
        <v>0.58909004287755995</v>
      </c>
      <c r="Q1878" t="s">
        <v>129</v>
      </c>
    </row>
    <row r="1879" spans="1:17" ht="16" x14ac:dyDescent="0.2">
      <c r="A1879">
        <v>124</v>
      </c>
      <c r="B1879" t="s">
        <v>8</v>
      </c>
      <c r="C1879" s="10" t="s">
        <v>7</v>
      </c>
      <c r="D1879">
        <v>46</v>
      </c>
      <c r="H1879" s="7">
        <v>1</v>
      </c>
      <c r="I1879" t="s">
        <v>5</v>
      </c>
      <c r="J1879">
        <v>1.7188764579861937</v>
      </c>
      <c r="K1879">
        <v>61</v>
      </c>
      <c r="L1879">
        <v>61.9</v>
      </c>
      <c r="M1879">
        <v>98.1</v>
      </c>
      <c r="N1879">
        <v>0</v>
      </c>
      <c r="O1879">
        <v>2.9980546291885002</v>
      </c>
      <c r="P1879">
        <v>0.51803239637922804</v>
      </c>
      <c r="Q1879" t="s">
        <v>129</v>
      </c>
    </row>
    <row r="1880" spans="1:17" ht="16" x14ac:dyDescent="0.2">
      <c r="A1880">
        <v>124</v>
      </c>
      <c r="B1880" t="s">
        <v>8</v>
      </c>
      <c r="C1880" s="10" t="s">
        <v>7</v>
      </c>
      <c r="D1880">
        <v>46</v>
      </c>
      <c r="H1880" s="7">
        <v>1</v>
      </c>
      <c r="I1880" t="s">
        <v>5</v>
      </c>
      <c r="J1880">
        <v>1.7188764579861937</v>
      </c>
      <c r="K1880">
        <v>61</v>
      </c>
      <c r="L1880">
        <v>61.9</v>
      </c>
      <c r="M1880">
        <v>98.1</v>
      </c>
      <c r="N1880">
        <v>0</v>
      </c>
      <c r="O1880">
        <v>3.3396855645545398</v>
      </c>
      <c r="P1880">
        <v>0.52829919009051896</v>
      </c>
      <c r="Q1880" t="s">
        <v>129</v>
      </c>
    </row>
    <row r="1881" spans="1:17" ht="16" x14ac:dyDescent="0.2">
      <c r="A1881">
        <v>124</v>
      </c>
      <c r="B1881" t="s">
        <v>8</v>
      </c>
      <c r="C1881" s="10" t="s">
        <v>7</v>
      </c>
      <c r="D1881">
        <v>46</v>
      </c>
      <c r="H1881" s="7">
        <v>1</v>
      </c>
      <c r="I1881" t="s">
        <v>5</v>
      </c>
      <c r="J1881">
        <v>1.7188764579861937</v>
      </c>
      <c r="K1881">
        <v>61</v>
      </c>
      <c r="L1881">
        <v>61.9</v>
      </c>
      <c r="M1881">
        <v>98.1</v>
      </c>
      <c r="N1881">
        <v>0</v>
      </c>
      <c r="O1881">
        <v>3.8757543274575101</v>
      </c>
      <c r="P1881">
        <v>0.52843020485945602</v>
      </c>
      <c r="Q1881" t="s">
        <v>129</v>
      </c>
    </row>
    <row r="1882" spans="1:17" ht="16" x14ac:dyDescent="0.2">
      <c r="A1882">
        <v>124</v>
      </c>
      <c r="B1882" t="s">
        <v>8</v>
      </c>
      <c r="C1882" s="10" t="s">
        <v>7</v>
      </c>
      <c r="D1882">
        <v>46</v>
      </c>
      <c r="H1882" s="7">
        <v>1</v>
      </c>
      <c r="I1882" t="s">
        <v>5</v>
      </c>
      <c r="J1882">
        <v>1.7188764579861937</v>
      </c>
      <c r="K1882">
        <v>61</v>
      </c>
      <c r="L1882">
        <v>61.9</v>
      </c>
      <c r="M1882">
        <v>98.1</v>
      </c>
      <c r="N1882">
        <v>0</v>
      </c>
      <c r="O1882">
        <v>4.3146538033984401</v>
      </c>
      <c r="P1882">
        <v>0.53464745116722201</v>
      </c>
      <c r="Q1882" t="s">
        <v>129</v>
      </c>
    </row>
    <row r="1883" spans="1:17" ht="16" x14ac:dyDescent="0.2">
      <c r="A1883">
        <v>124</v>
      </c>
      <c r="B1883" t="s">
        <v>8</v>
      </c>
      <c r="C1883" s="10" t="s">
        <v>7</v>
      </c>
      <c r="D1883">
        <v>46</v>
      </c>
      <c r="H1883" s="7">
        <v>1</v>
      </c>
      <c r="I1883" t="s">
        <v>5</v>
      </c>
      <c r="J1883">
        <v>1.7188764579861937</v>
      </c>
      <c r="K1883">
        <v>61</v>
      </c>
      <c r="L1883">
        <v>61.9</v>
      </c>
      <c r="M1883">
        <v>98.1</v>
      </c>
      <c r="N1883">
        <v>0</v>
      </c>
      <c r="O1883">
        <v>6.9472566301413297</v>
      </c>
      <c r="P1883">
        <v>0.55565745593139504</v>
      </c>
      <c r="Q1883" t="s">
        <v>129</v>
      </c>
    </row>
    <row r="1884" spans="1:17" ht="16" x14ac:dyDescent="0.2">
      <c r="A1884">
        <v>124</v>
      </c>
      <c r="B1884" t="s">
        <v>8</v>
      </c>
      <c r="C1884" s="10" t="s">
        <v>7</v>
      </c>
      <c r="D1884">
        <v>46</v>
      </c>
      <c r="H1884" s="7">
        <v>1</v>
      </c>
      <c r="I1884" t="s">
        <v>5</v>
      </c>
      <c r="J1884">
        <v>1.7188764579861937</v>
      </c>
      <c r="K1884">
        <v>61</v>
      </c>
      <c r="L1884">
        <v>61.9</v>
      </c>
      <c r="M1884">
        <v>98.1</v>
      </c>
      <c r="N1884">
        <v>0</v>
      </c>
      <c r="O1884">
        <v>7.4830276322058102</v>
      </c>
      <c r="P1884">
        <v>0.54967841829442499</v>
      </c>
      <c r="Q1884" t="s">
        <v>129</v>
      </c>
    </row>
    <row r="1885" spans="1:17" ht="16" x14ac:dyDescent="0.2">
      <c r="A1885">
        <v>124</v>
      </c>
      <c r="B1885" t="s">
        <v>8</v>
      </c>
      <c r="C1885" s="10" t="s">
        <v>7</v>
      </c>
      <c r="D1885">
        <v>46</v>
      </c>
      <c r="H1885" s="7">
        <v>1</v>
      </c>
      <c r="I1885" t="s">
        <v>5</v>
      </c>
      <c r="J1885">
        <v>1.7188764579861937</v>
      </c>
      <c r="K1885">
        <v>61</v>
      </c>
      <c r="L1885">
        <v>61.9</v>
      </c>
      <c r="M1885">
        <v>98.1</v>
      </c>
      <c r="N1885">
        <v>0</v>
      </c>
      <c r="O1885">
        <v>8.0667381292679003</v>
      </c>
      <c r="P1885">
        <v>0.52741781800857501</v>
      </c>
      <c r="Q1885" t="s">
        <v>129</v>
      </c>
    </row>
    <row r="1886" spans="1:17" ht="16" x14ac:dyDescent="0.2">
      <c r="A1886">
        <v>124</v>
      </c>
      <c r="B1886" t="s">
        <v>8</v>
      </c>
      <c r="C1886" s="10" t="s">
        <v>7</v>
      </c>
      <c r="D1886">
        <v>46</v>
      </c>
      <c r="H1886" s="7">
        <v>1</v>
      </c>
      <c r="I1886" t="s">
        <v>5</v>
      </c>
      <c r="J1886">
        <v>1.7188764579861937</v>
      </c>
      <c r="K1886">
        <v>61</v>
      </c>
      <c r="L1886">
        <v>61.9</v>
      </c>
      <c r="M1886">
        <v>98.1</v>
      </c>
      <c r="N1886">
        <v>0</v>
      </c>
      <c r="O1886">
        <v>8.3602310624106693</v>
      </c>
      <c r="P1886">
        <v>0.54989280609814195</v>
      </c>
      <c r="Q1886" t="s">
        <v>129</v>
      </c>
    </row>
    <row r="1887" spans="1:17" ht="16" x14ac:dyDescent="0.2">
      <c r="A1887">
        <v>124</v>
      </c>
      <c r="B1887" t="s">
        <v>8</v>
      </c>
      <c r="C1887" s="10" t="s">
        <v>7</v>
      </c>
      <c r="D1887">
        <v>46</v>
      </c>
      <c r="H1887" s="7">
        <v>1</v>
      </c>
      <c r="I1887" t="s">
        <v>5</v>
      </c>
      <c r="J1887">
        <v>1.7188764579861937</v>
      </c>
      <c r="K1887">
        <v>61</v>
      </c>
      <c r="L1887">
        <v>61.9</v>
      </c>
      <c r="M1887">
        <v>98.1</v>
      </c>
      <c r="N1887">
        <v>0</v>
      </c>
      <c r="O1887">
        <v>9.0425003970144502</v>
      </c>
      <c r="P1887">
        <v>0.55005955216769797</v>
      </c>
      <c r="Q1887" t="s">
        <v>129</v>
      </c>
    </row>
    <row r="1888" spans="1:17" ht="16" x14ac:dyDescent="0.2">
      <c r="A1888">
        <v>124</v>
      </c>
      <c r="B1888" t="s">
        <v>8</v>
      </c>
      <c r="C1888" s="10" t="s">
        <v>7</v>
      </c>
      <c r="D1888">
        <v>46</v>
      </c>
      <c r="H1888" s="7">
        <v>1</v>
      </c>
      <c r="I1888" t="s">
        <v>5</v>
      </c>
      <c r="J1888">
        <v>1.7188764579861937</v>
      </c>
      <c r="K1888">
        <v>61</v>
      </c>
      <c r="L1888">
        <v>61.9</v>
      </c>
      <c r="M1888">
        <v>98.1</v>
      </c>
      <c r="N1888">
        <v>0</v>
      </c>
      <c r="O1888">
        <v>9.4323685882165993</v>
      </c>
      <c r="P1888">
        <v>0.55015483563601697</v>
      </c>
      <c r="Q1888" t="s">
        <v>129</v>
      </c>
    </row>
    <row r="1889" spans="1:17" ht="16" x14ac:dyDescent="0.2">
      <c r="A1889">
        <v>124</v>
      </c>
      <c r="B1889" t="s">
        <v>8</v>
      </c>
      <c r="C1889" s="10" t="s">
        <v>7</v>
      </c>
      <c r="D1889">
        <v>46</v>
      </c>
      <c r="H1889" s="7">
        <v>1</v>
      </c>
      <c r="I1889" t="s">
        <v>5</v>
      </c>
      <c r="J1889">
        <v>1.7188764579861937</v>
      </c>
      <c r="K1889">
        <v>61</v>
      </c>
      <c r="L1889">
        <v>61.9</v>
      </c>
      <c r="M1889">
        <v>98.1</v>
      </c>
      <c r="N1889">
        <v>0</v>
      </c>
      <c r="O1889">
        <v>10.1145386692075</v>
      </c>
      <c r="P1889">
        <v>0.54828489757027099</v>
      </c>
      <c r="Q1889" t="s">
        <v>129</v>
      </c>
    </row>
    <row r="1890" spans="1:17" ht="16" x14ac:dyDescent="0.2">
      <c r="A1890">
        <v>124</v>
      </c>
      <c r="B1890" t="s">
        <v>8</v>
      </c>
      <c r="C1890" s="10" t="s">
        <v>7</v>
      </c>
      <c r="D1890">
        <v>46</v>
      </c>
      <c r="H1890" s="7">
        <v>1</v>
      </c>
      <c r="I1890" t="s">
        <v>5</v>
      </c>
      <c r="J1890">
        <v>1.7188764579861937</v>
      </c>
      <c r="K1890">
        <v>61</v>
      </c>
      <c r="L1890">
        <v>61.9</v>
      </c>
      <c r="M1890">
        <v>98.1</v>
      </c>
      <c r="N1890">
        <v>0</v>
      </c>
      <c r="O1890">
        <v>10.456070350960699</v>
      </c>
      <c r="P1890">
        <v>0.55651500714626001</v>
      </c>
      <c r="Q1890" t="s">
        <v>129</v>
      </c>
    </row>
    <row r="1891" spans="1:17" ht="16" x14ac:dyDescent="0.2">
      <c r="A1891">
        <v>124</v>
      </c>
      <c r="B1891" t="s">
        <v>8</v>
      </c>
      <c r="C1891" s="10" t="s">
        <v>7</v>
      </c>
      <c r="D1891">
        <v>46</v>
      </c>
      <c r="H1891" s="7">
        <v>1</v>
      </c>
      <c r="I1891" t="s">
        <v>5</v>
      </c>
      <c r="J1891">
        <v>1.7188764579861937</v>
      </c>
      <c r="K1891">
        <v>61</v>
      </c>
      <c r="L1891">
        <v>61.9</v>
      </c>
      <c r="M1891">
        <v>98.1</v>
      </c>
      <c r="N1891">
        <v>0</v>
      </c>
      <c r="O1891">
        <v>10.992139113863701</v>
      </c>
      <c r="P1891">
        <v>0.55664602191519696</v>
      </c>
      <c r="Q1891" t="s">
        <v>129</v>
      </c>
    </row>
    <row r="1892" spans="1:17" ht="16" x14ac:dyDescent="0.2">
      <c r="A1892">
        <v>124</v>
      </c>
      <c r="B1892" t="s">
        <v>8</v>
      </c>
      <c r="C1892" s="10" t="s">
        <v>7</v>
      </c>
      <c r="D1892">
        <v>46</v>
      </c>
      <c r="H1892" s="7">
        <v>1</v>
      </c>
      <c r="I1892" t="s">
        <v>5</v>
      </c>
      <c r="J1892">
        <v>1.7188764579861937</v>
      </c>
      <c r="K1892">
        <v>61</v>
      </c>
      <c r="L1892">
        <v>61.9</v>
      </c>
      <c r="M1892">
        <v>98.1</v>
      </c>
      <c r="N1892">
        <v>0</v>
      </c>
      <c r="O1892">
        <v>11.3332737811656</v>
      </c>
      <c r="P1892">
        <v>0.55672939494997598</v>
      </c>
      <c r="Q1892" t="s">
        <v>129</v>
      </c>
    </row>
    <row r="1893" spans="1:17" ht="16" x14ac:dyDescent="0.2">
      <c r="A1893">
        <v>124</v>
      </c>
      <c r="B1893" t="s">
        <v>8</v>
      </c>
      <c r="C1893" s="10" t="s">
        <v>7</v>
      </c>
      <c r="D1893">
        <v>46</v>
      </c>
      <c r="H1893" s="7">
        <v>1</v>
      </c>
      <c r="I1893" t="s">
        <v>5</v>
      </c>
      <c r="J1893">
        <v>1.7188764579861937</v>
      </c>
      <c r="K1893">
        <v>61</v>
      </c>
      <c r="L1893">
        <v>61.9</v>
      </c>
      <c r="M1893">
        <v>98.1</v>
      </c>
      <c r="N1893">
        <v>0</v>
      </c>
      <c r="O1893">
        <v>13.917837859298</v>
      </c>
      <c r="P1893">
        <v>0.59198427822772703</v>
      </c>
      <c r="Q1893" t="s">
        <v>129</v>
      </c>
    </row>
    <row r="1894" spans="1:17" ht="16" x14ac:dyDescent="0.2">
      <c r="A1894">
        <v>124</v>
      </c>
      <c r="B1894" t="s">
        <v>8</v>
      </c>
      <c r="C1894" s="10" t="s">
        <v>7</v>
      </c>
      <c r="D1894">
        <v>46</v>
      </c>
      <c r="H1894" s="7">
        <v>1</v>
      </c>
      <c r="I1894" t="s">
        <v>5</v>
      </c>
      <c r="J1894">
        <v>1.7188764579861937</v>
      </c>
      <c r="K1894">
        <v>61</v>
      </c>
      <c r="L1894">
        <v>61.9</v>
      </c>
      <c r="M1894">
        <v>98.1</v>
      </c>
      <c r="N1894">
        <v>0</v>
      </c>
      <c r="O1894">
        <v>14.308103064951499</v>
      </c>
      <c r="P1894">
        <v>0.60022629823725504</v>
      </c>
      <c r="Q1894" t="s">
        <v>129</v>
      </c>
    </row>
    <row r="1895" spans="1:17" ht="16" x14ac:dyDescent="0.2">
      <c r="A1895">
        <v>124</v>
      </c>
      <c r="B1895" t="s">
        <v>8</v>
      </c>
      <c r="C1895" s="10" t="s">
        <v>7</v>
      </c>
      <c r="D1895">
        <v>46</v>
      </c>
      <c r="H1895" s="7">
        <v>1</v>
      </c>
      <c r="I1895" t="s">
        <v>5</v>
      </c>
      <c r="J1895">
        <v>1.7188764579861937</v>
      </c>
      <c r="K1895">
        <v>61</v>
      </c>
      <c r="L1895">
        <v>61.9</v>
      </c>
      <c r="M1895">
        <v>98.1</v>
      </c>
      <c r="N1895">
        <v>0</v>
      </c>
      <c r="O1895">
        <v>15.0887327298713</v>
      </c>
      <c r="P1895">
        <v>0.61874702239161505</v>
      </c>
      <c r="Q1895" t="s">
        <v>129</v>
      </c>
    </row>
    <row r="1896" spans="1:17" ht="16" x14ac:dyDescent="0.2">
      <c r="A1896">
        <v>124</v>
      </c>
      <c r="B1896" t="s">
        <v>8</v>
      </c>
      <c r="C1896" s="10" t="s">
        <v>7</v>
      </c>
      <c r="D1896">
        <v>46</v>
      </c>
      <c r="H1896" s="7">
        <v>1</v>
      </c>
      <c r="I1896" t="s">
        <v>5</v>
      </c>
      <c r="J1896">
        <v>1.7188764579861937</v>
      </c>
      <c r="K1896">
        <v>61</v>
      </c>
      <c r="L1896">
        <v>61.9</v>
      </c>
      <c r="M1896">
        <v>98.1</v>
      </c>
      <c r="N1896">
        <v>0</v>
      </c>
      <c r="O1896">
        <v>15.4786009210735</v>
      </c>
      <c r="P1896">
        <v>0.61884230585993305</v>
      </c>
      <c r="Q1896" t="s">
        <v>129</v>
      </c>
    </row>
    <row r="1897" spans="1:17" ht="16" x14ac:dyDescent="0.2">
      <c r="A1897">
        <v>124</v>
      </c>
      <c r="B1897" t="s">
        <v>8</v>
      </c>
      <c r="C1897" s="10" t="s">
        <v>7</v>
      </c>
      <c r="D1897">
        <v>46</v>
      </c>
      <c r="H1897" s="7">
        <v>1</v>
      </c>
      <c r="I1897" t="s">
        <v>5</v>
      </c>
      <c r="J1897">
        <v>1.7188764579861937</v>
      </c>
      <c r="K1897">
        <v>61</v>
      </c>
      <c r="L1897">
        <v>61.9</v>
      </c>
      <c r="M1897">
        <v>98.1</v>
      </c>
      <c r="N1897">
        <v>0</v>
      </c>
      <c r="O1897">
        <v>16.113228521518099</v>
      </c>
      <c r="P1897">
        <v>0.641400666984278</v>
      </c>
      <c r="Q1897" t="s">
        <v>129</v>
      </c>
    </row>
    <row r="1898" spans="1:17" ht="16" x14ac:dyDescent="0.2">
      <c r="A1898">
        <v>124</v>
      </c>
      <c r="B1898" t="s">
        <v>8</v>
      </c>
      <c r="C1898" s="10" t="s">
        <v>7</v>
      </c>
      <c r="D1898">
        <v>46</v>
      </c>
      <c r="H1898" s="7">
        <v>1</v>
      </c>
      <c r="I1898" t="s">
        <v>5</v>
      </c>
      <c r="J1898">
        <v>1.7188764579861937</v>
      </c>
      <c r="K1898">
        <v>61</v>
      </c>
      <c r="L1898">
        <v>61.9</v>
      </c>
      <c r="M1898">
        <v>98.1</v>
      </c>
      <c r="N1898">
        <v>0</v>
      </c>
      <c r="O1898">
        <v>16.2595283468318</v>
      </c>
      <c r="P1898">
        <v>0.64347308242019996</v>
      </c>
      <c r="Q1898" t="s">
        <v>129</v>
      </c>
    </row>
    <row r="1899" spans="1:17" ht="16" x14ac:dyDescent="0.2">
      <c r="A1899">
        <v>124</v>
      </c>
      <c r="B1899" t="s">
        <v>8</v>
      </c>
      <c r="C1899" s="10" t="s">
        <v>7</v>
      </c>
      <c r="D1899">
        <v>46</v>
      </c>
      <c r="H1899" s="7">
        <v>1</v>
      </c>
      <c r="I1899" t="s">
        <v>5</v>
      </c>
      <c r="J1899">
        <v>1.7188764579861937</v>
      </c>
      <c r="K1899">
        <v>61</v>
      </c>
      <c r="L1899">
        <v>61.9</v>
      </c>
      <c r="M1899">
        <v>98.1</v>
      </c>
      <c r="N1899">
        <v>0</v>
      </c>
      <c r="O1899">
        <v>17.040555026202899</v>
      </c>
      <c r="P1899">
        <v>0.67014054311576898</v>
      </c>
      <c r="Q1899" t="s">
        <v>129</v>
      </c>
    </row>
    <row r="1900" spans="1:17" ht="16" x14ac:dyDescent="0.2">
      <c r="A1900">
        <v>124</v>
      </c>
      <c r="B1900" t="s">
        <v>8</v>
      </c>
      <c r="C1900" s="10" t="s">
        <v>7</v>
      </c>
      <c r="D1900">
        <v>46</v>
      </c>
      <c r="H1900" s="7">
        <v>1</v>
      </c>
      <c r="I1900" t="s">
        <v>5</v>
      </c>
      <c r="J1900">
        <v>1.7188764579861937</v>
      </c>
      <c r="K1900">
        <v>61</v>
      </c>
      <c r="L1900">
        <v>61.9</v>
      </c>
      <c r="M1900">
        <v>98.1</v>
      </c>
      <c r="N1900">
        <v>0</v>
      </c>
      <c r="O1900">
        <v>17.333154676830201</v>
      </c>
      <c r="P1900">
        <v>0.67428537398761301</v>
      </c>
      <c r="Q1900" t="s">
        <v>129</v>
      </c>
    </row>
    <row r="1901" spans="1:17" ht="16" x14ac:dyDescent="0.2">
      <c r="A1901">
        <v>124</v>
      </c>
      <c r="B1901" t="s">
        <v>8</v>
      </c>
      <c r="C1901" s="10" t="s">
        <v>7</v>
      </c>
      <c r="D1901">
        <v>46</v>
      </c>
      <c r="H1901" s="7">
        <v>1</v>
      </c>
      <c r="I1901" t="s">
        <v>5</v>
      </c>
      <c r="J1901">
        <v>1.7188764579861937</v>
      </c>
      <c r="K1901">
        <v>61</v>
      </c>
      <c r="L1901">
        <v>61.9</v>
      </c>
      <c r="M1901">
        <v>98.1</v>
      </c>
      <c r="N1901">
        <v>0</v>
      </c>
      <c r="O1901">
        <v>18.0162180403366</v>
      </c>
      <c r="P1901">
        <v>0.69074559313959005</v>
      </c>
      <c r="Q1901" t="s">
        <v>129</v>
      </c>
    </row>
    <row r="1902" spans="1:17" ht="16" x14ac:dyDescent="0.2">
      <c r="A1902">
        <v>124</v>
      </c>
      <c r="B1902" t="s">
        <v>8</v>
      </c>
      <c r="C1902" s="10" t="s">
        <v>7</v>
      </c>
      <c r="D1902">
        <v>46</v>
      </c>
      <c r="H1902" s="7">
        <v>1</v>
      </c>
      <c r="I1902" t="s">
        <v>5</v>
      </c>
      <c r="J1902">
        <v>1.7188764579861937</v>
      </c>
      <c r="K1902">
        <v>61</v>
      </c>
      <c r="L1902">
        <v>61.9</v>
      </c>
      <c r="M1902">
        <v>98.1</v>
      </c>
      <c r="N1902">
        <v>0</v>
      </c>
      <c r="O1902">
        <v>18.406979514054299</v>
      </c>
      <c r="P1902">
        <v>0.70917103382563096</v>
      </c>
      <c r="Q1902" t="s">
        <v>129</v>
      </c>
    </row>
    <row r="1903" spans="1:17" ht="16" x14ac:dyDescent="0.2">
      <c r="A1903">
        <v>124</v>
      </c>
      <c r="B1903" t="s">
        <v>8</v>
      </c>
      <c r="C1903" s="10" t="s">
        <v>7</v>
      </c>
      <c r="D1903">
        <v>46</v>
      </c>
      <c r="H1903" s="7">
        <v>1</v>
      </c>
      <c r="I1903" t="s">
        <v>5</v>
      </c>
      <c r="J1903">
        <v>1.7188764579861937</v>
      </c>
      <c r="K1903">
        <v>61</v>
      </c>
      <c r="L1903">
        <v>61.9</v>
      </c>
      <c r="M1903">
        <v>98.1</v>
      </c>
      <c r="N1903">
        <v>0</v>
      </c>
      <c r="O1903">
        <v>20.8987414641892</v>
      </c>
      <c r="P1903">
        <v>0.84012625059552104</v>
      </c>
      <c r="Q1903" t="s">
        <v>129</v>
      </c>
    </row>
    <row r="1904" spans="1:17" ht="16" x14ac:dyDescent="0.2">
      <c r="A1904">
        <v>124</v>
      </c>
      <c r="B1904" t="s">
        <v>8</v>
      </c>
      <c r="C1904" s="10" t="s">
        <v>7</v>
      </c>
      <c r="D1904">
        <v>46</v>
      </c>
      <c r="H1904" s="7">
        <v>1</v>
      </c>
      <c r="I1904" t="s">
        <v>5</v>
      </c>
      <c r="J1904">
        <v>1.7188764579861937</v>
      </c>
      <c r="K1904">
        <v>61</v>
      </c>
      <c r="L1904">
        <v>61.9</v>
      </c>
      <c r="M1904">
        <v>98.1</v>
      </c>
      <c r="N1904">
        <v>0</v>
      </c>
      <c r="O1904">
        <v>21.435703509607698</v>
      </c>
      <c r="P1904">
        <v>0.85858742258218201</v>
      </c>
      <c r="Q1904" t="s">
        <v>129</v>
      </c>
    </row>
    <row r="1905" spans="1:17" ht="16" x14ac:dyDescent="0.2">
      <c r="A1905">
        <v>124</v>
      </c>
      <c r="B1905" t="s">
        <v>8</v>
      </c>
      <c r="C1905" s="10" t="s">
        <v>7</v>
      </c>
      <c r="D1905">
        <v>46</v>
      </c>
      <c r="H1905" s="7">
        <v>1</v>
      </c>
      <c r="I1905" t="s">
        <v>5</v>
      </c>
      <c r="J1905">
        <v>1.7188764579861937</v>
      </c>
      <c r="K1905">
        <v>61</v>
      </c>
      <c r="L1905">
        <v>61.9</v>
      </c>
      <c r="M1905">
        <v>98.1</v>
      </c>
      <c r="N1905">
        <v>0</v>
      </c>
      <c r="O1905">
        <v>22.168989201206902</v>
      </c>
      <c r="P1905">
        <v>0.90560981419723596</v>
      </c>
      <c r="Q1905" t="s">
        <v>129</v>
      </c>
    </row>
    <row r="1906" spans="1:17" ht="16" x14ac:dyDescent="0.2">
      <c r="A1906">
        <v>124</v>
      </c>
      <c r="B1906" t="s">
        <v>8</v>
      </c>
      <c r="C1906" s="10" t="s">
        <v>7</v>
      </c>
      <c r="D1906">
        <v>46</v>
      </c>
      <c r="H1906" s="7">
        <v>1</v>
      </c>
      <c r="I1906" t="s">
        <v>5</v>
      </c>
      <c r="J1906">
        <v>1.7188764579861937</v>
      </c>
      <c r="K1906">
        <v>61</v>
      </c>
      <c r="L1906">
        <v>61.9</v>
      </c>
      <c r="M1906">
        <v>98.1</v>
      </c>
      <c r="N1906">
        <v>0</v>
      </c>
      <c r="O1906">
        <v>23.290952040654201</v>
      </c>
      <c r="P1906">
        <v>0.92828727965697899</v>
      </c>
      <c r="Q1906" t="s">
        <v>129</v>
      </c>
    </row>
    <row r="1907" spans="1:17" ht="16" x14ac:dyDescent="0.2">
      <c r="A1907">
        <v>124</v>
      </c>
      <c r="B1907" t="s">
        <v>8</v>
      </c>
      <c r="C1907" s="10" t="s">
        <v>7</v>
      </c>
      <c r="D1907">
        <v>46</v>
      </c>
      <c r="H1907" s="7">
        <v>1</v>
      </c>
      <c r="I1907" t="s">
        <v>5</v>
      </c>
      <c r="J1907">
        <v>1.7188764579861937</v>
      </c>
      <c r="K1907">
        <v>61</v>
      </c>
      <c r="L1907">
        <v>61.9</v>
      </c>
      <c r="M1907">
        <v>98.1</v>
      </c>
      <c r="N1907">
        <v>0</v>
      </c>
      <c r="O1907">
        <v>24.0229474352866</v>
      </c>
      <c r="P1907">
        <v>0.94883277751310102</v>
      </c>
      <c r="Q1907" t="s">
        <v>129</v>
      </c>
    </row>
    <row r="1908" spans="1:17" ht="16" x14ac:dyDescent="0.2">
      <c r="A1908">
        <v>124</v>
      </c>
      <c r="B1908" t="s">
        <v>8</v>
      </c>
      <c r="C1908" s="10" t="s">
        <v>7</v>
      </c>
      <c r="D1908">
        <v>46</v>
      </c>
      <c r="H1908" s="7">
        <v>1</v>
      </c>
      <c r="I1908" t="s">
        <v>5</v>
      </c>
      <c r="J1908">
        <v>1.7188764579861937</v>
      </c>
      <c r="K1908">
        <v>61</v>
      </c>
      <c r="L1908">
        <v>61.9</v>
      </c>
      <c r="M1908">
        <v>98.1</v>
      </c>
      <c r="N1908">
        <v>0</v>
      </c>
      <c r="O1908">
        <v>24.462045418453201</v>
      </c>
      <c r="P1908">
        <v>0.95912339209147202</v>
      </c>
      <c r="Q1908" t="s">
        <v>129</v>
      </c>
    </row>
    <row r="1909" spans="1:17" ht="16" x14ac:dyDescent="0.2">
      <c r="A1909">
        <v>124</v>
      </c>
      <c r="B1909" t="s">
        <v>8</v>
      </c>
      <c r="C1909" s="10" t="s">
        <v>7</v>
      </c>
      <c r="D1909">
        <v>46</v>
      </c>
      <c r="H1909" s="7">
        <v>1</v>
      </c>
      <c r="I1909" t="s">
        <v>5</v>
      </c>
      <c r="J1909">
        <v>1.7188764579861937</v>
      </c>
      <c r="K1909">
        <v>61</v>
      </c>
      <c r="L1909">
        <v>61.9</v>
      </c>
      <c r="M1909">
        <v>98.1</v>
      </c>
      <c r="N1909">
        <v>0</v>
      </c>
      <c r="O1909">
        <v>25.048138002223201</v>
      </c>
      <c r="P1909">
        <v>0.98574321105288198</v>
      </c>
      <c r="Q1909" t="s">
        <v>129</v>
      </c>
    </row>
    <row r="1910" spans="1:17" ht="16" x14ac:dyDescent="0.2">
      <c r="A1910">
        <v>125</v>
      </c>
      <c r="B1910" t="s">
        <v>131</v>
      </c>
      <c r="C1910" s="13" t="s">
        <v>130</v>
      </c>
      <c r="D1910">
        <f>(7+17)/2</f>
        <v>12</v>
      </c>
      <c r="H1910" s="7">
        <v>1</v>
      </c>
      <c r="I1910" t="s">
        <v>24</v>
      </c>
      <c r="J1910">
        <f>100/300</f>
        <v>0.33333333333333331</v>
      </c>
      <c r="K1910">
        <v>5</v>
      </c>
      <c r="L1910">
        <v>10.5</v>
      </c>
      <c r="M1910">
        <f>L1910/(100/(100+300))</f>
        <v>42</v>
      </c>
      <c r="N1910">
        <v>0</v>
      </c>
      <c r="O1910">
        <v>0</v>
      </c>
      <c r="P1910">
        <v>0</v>
      </c>
      <c r="Q1910" t="s">
        <v>132</v>
      </c>
    </row>
    <row r="1911" spans="1:17" ht="16" x14ac:dyDescent="0.2">
      <c r="A1911">
        <v>125</v>
      </c>
      <c r="B1911" t="s">
        <v>131</v>
      </c>
      <c r="C1911" s="13" t="s">
        <v>130</v>
      </c>
      <c r="D1911">
        <v>12</v>
      </c>
      <c r="H1911" s="7">
        <v>1</v>
      </c>
      <c r="I1911" t="s">
        <v>24</v>
      </c>
      <c r="J1911">
        <v>0.33333333333333331</v>
      </c>
      <c r="K1911">
        <v>5</v>
      </c>
      <c r="L1911">
        <v>10.5</v>
      </c>
      <c r="M1911">
        <v>42</v>
      </c>
      <c r="N1911">
        <v>0</v>
      </c>
      <c r="O1911">
        <v>3.6101083032490299E-3</v>
      </c>
      <c r="P1911">
        <v>0.31807522601746402</v>
      </c>
      <c r="Q1911" t="s">
        <v>132</v>
      </c>
    </row>
    <row r="1912" spans="1:17" ht="16" x14ac:dyDescent="0.2">
      <c r="A1912">
        <v>125</v>
      </c>
      <c r="B1912" t="s">
        <v>131</v>
      </c>
      <c r="C1912" s="13" t="s">
        <v>130</v>
      </c>
      <c r="D1912">
        <v>12</v>
      </c>
      <c r="H1912" s="7">
        <v>1</v>
      </c>
      <c r="I1912" t="s">
        <v>24</v>
      </c>
      <c r="J1912">
        <v>0.33333333333333331</v>
      </c>
      <c r="K1912">
        <v>5</v>
      </c>
      <c r="L1912">
        <v>10.5</v>
      </c>
      <c r="M1912">
        <v>42</v>
      </c>
      <c r="N1912">
        <v>0</v>
      </c>
      <c r="O1912">
        <v>2.1660649819494501E-2</v>
      </c>
      <c r="P1912">
        <v>0.40350674195439501</v>
      </c>
      <c r="Q1912" t="s">
        <v>132</v>
      </c>
    </row>
    <row r="1913" spans="1:17" ht="16" x14ac:dyDescent="0.2">
      <c r="A1913">
        <v>125</v>
      </c>
      <c r="B1913" t="s">
        <v>131</v>
      </c>
      <c r="C1913" s="13" t="s">
        <v>130</v>
      </c>
      <c r="D1913">
        <v>12</v>
      </c>
      <c r="H1913" s="7">
        <v>1</v>
      </c>
      <c r="I1913" t="s">
        <v>24</v>
      </c>
      <c r="J1913">
        <v>0.33333333333333331</v>
      </c>
      <c r="K1913">
        <v>5</v>
      </c>
      <c r="L1913">
        <v>10.5</v>
      </c>
      <c r="M1913">
        <v>42</v>
      </c>
      <c r="N1913">
        <v>0</v>
      </c>
      <c r="O1913">
        <v>5.7761732851985603E-2</v>
      </c>
      <c r="P1913">
        <v>0.43548088493936898</v>
      </c>
      <c r="Q1913" t="s">
        <v>132</v>
      </c>
    </row>
    <row r="1914" spans="1:17" ht="16" x14ac:dyDescent="0.2">
      <c r="A1914">
        <v>125</v>
      </c>
      <c r="B1914" t="s">
        <v>131</v>
      </c>
      <c r="C1914" s="13" t="s">
        <v>130</v>
      </c>
      <c r="D1914">
        <v>12</v>
      </c>
      <c r="H1914" s="7">
        <v>1</v>
      </c>
      <c r="I1914" t="s">
        <v>24</v>
      </c>
      <c r="J1914">
        <v>0.33333333333333331</v>
      </c>
      <c r="K1914">
        <v>5</v>
      </c>
      <c r="L1914">
        <v>10.5</v>
      </c>
      <c r="M1914">
        <v>42</v>
      </c>
      <c r="N1914">
        <v>0</v>
      </c>
      <c r="O1914">
        <v>0.13718411552346499</v>
      </c>
      <c r="P1914">
        <v>0.45454194822425897</v>
      </c>
      <c r="Q1914" t="s">
        <v>132</v>
      </c>
    </row>
    <row r="1915" spans="1:17" ht="16" x14ac:dyDescent="0.2">
      <c r="A1915">
        <v>125</v>
      </c>
      <c r="B1915" t="s">
        <v>131</v>
      </c>
      <c r="C1915" s="13" t="s">
        <v>130</v>
      </c>
      <c r="D1915">
        <v>12</v>
      </c>
      <c r="H1915" s="7">
        <v>1</v>
      </c>
      <c r="I1915" t="s">
        <v>24</v>
      </c>
      <c r="J1915">
        <v>0.33333333333333331</v>
      </c>
      <c r="K1915">
        <v>5</v>
      </c>
      <c r="L1915">
        <v>10.5</v>
      </c>
      <c r="M1915">
        <v>42</v>
      </c>
      <c r="N1915">
        <v>0</v>
      </c>
      <c r="O1915">
        <v>0.25270758122743597</v>
      </c>
      <c r="P1915">
        <v>0.50344040235736998</v>
      </c>
      <c r="Q1915" t="s">
        <v>132</v>
      </c>
    </row>
    <row r="1916" spans="1:17" ht="16" x14ac:dyDescent="0.2">
      <c r="A1916">
        <v>125</v>
      </c>
      <c r="B1916" t="s">
        <v>131</v>
      </c>
      <c r="C1916" s="13" t="s">
        <v>130</v>
      </c>
      <c r="D1916">
        <v>12</v>
      </c>
      <c r="H1916" s="7">
        <v>1</v>
      </c>
      <c r="I1916" t="s">
        <v>24</v>
      </c>
      <c r="J1916">
        <v>0.33333333333333331</v>
      </c>
      <c r="K1916">
        <v>5</v>
      </c>
      <c r="L1916">
        <v>10.5</v>
      </c>
      <c r="M1916">
        <v>42</v>
      </c>
      <c r="N1916">
        <v>0</v>
      </c>
      <c r="O1916">
        <v>1.00361010830324</v>
      </c>
      <c r="P1916">
        <v>0.63431454225678097</v>
      </c>
      <c r="Q1916" t="s">
        <v>132</v>
      </c>
    </row>
    <row r="1917" spans="1:17" ht="16" x14ac:dyDescent="0.2">
      <c r="A1917">
        <v>125</v>
      </c>
      <c r="B1917" t="s">
        <v>131</v>
      </c>
      <c r="C1917" s="13" t="s">
        <v>130</v>
      </c>
      <c r="D1917">
        <v>12</v>
      </c>
      <c r="H1917" s="7">
        <v>1</v>
      </c>
      <c r="I1917" t="s">
        <v>24</v>
      </c>
      <c r="J1917">
        <v>0.33333333333333331</v>
      </c>
      <c r="K1917">
        <v>5</v>
      </c>
      <c r="L1917">
        <v>10.5</v>
      </c>
      <c r="M1917">
        <v>42</v>
      </c>
      <c r="N1917">
        <v>0</v>
      </c>
      <c r="O1917">
        <v>2.00633116883116</v>
      </c>
      <c r="P1917">
        <v>0.66437074829931897</v>
      </c>
      <c r="Q1917" t="s">
        <v>132</v>
      </c>
    </row>
    <row r="1918" spans="1:17" ht="16" x14ac:dyDescent="0.2">
      <c r="A1918">
        <v>125</v>
      </c>
      <c r="B1918" t="s">
        <v>131</v>
      </c>
      <c r="C1918" s="13" t="s">
        <v>130</v>
      </c>
      <c r="D1918">
        <v>12</v>
      </c>
      <c r="H1918" s="7">
        <v>1</v>
      </c>
      <c r="I1918" t="s">
        <v>24</v>
      </c>
      <c r="J1918">
        <v>0.33333333333333331</v>
      </c>
      <c r="K1918">
        <v>5</v>
      </c>
      <c r="L1918">
        <v>10.5</v>
      </c>
      <c r="M1918">
        <v>42</v>
      </c>
      <c r="N1918">
        <v>0</v>
      </c>
      <c r="O1918">
        <v>3.0029761904761898</v>
      </c>
      <c r="P1918">
        <v>0.73504174397031496</v>
      </c>
      <c r="Q1918" t="s">
        <v>132</v>
      </c>
    </row>
    <row r="1919" spans="1:17" ht="16" x14ac:dyDescent="0.2">
      <c r="A1919">
        <v>126</v>
      </c>
      <c r="B1919" t="s">
        <v>134</v>
      </c>
      <c r="C1919" s="13" t="s">
        <v>133</v>
      </c>
      <c r="F1919">
        <f>(30+60)/2</f>
        <v>45</v>
      </c>
      <c r="H1919" s="7">
        <v>1</v>
      </c>
      <c r="I1919" t="s">
        <v>5</v>
      </c>
      <c r="J1919">
        <f>(0.2*7.5)/200</f>
        <v>7.4999999999999997E-3</v>
      </c>
      <c r="K1919">
        <v>16.399999999999999</v>
      </c>
      <c r="L1919">
        <v>4.2</v>
      </c>
      <c r="M1919">
        <v>78.8</v>
      </c>
      <c r="N1919">
        <v>0.1</v>
      </c>
      <c r="O1919">
        <v>0</v>
      </c>
      <c r="P1919">
        <v>0</v>
      </c>
      <c r="Q1919" t="s">
        <v>135</v>
      </c>
    </row>
    <row r="1920" spans="1:17" ht="16" x14ac:dyDescent="0.2">
      <c r="A1920">
        <v>126</v>
      </c>
      <c r="B1920" t="s">
        <v>134</v>
      </c>
      <c r="C1920" s="13" t="s">
        <v>133</v>
      </c>
      <c r="F1920">
        <v>45</v>
      </c>
      <c r="H1920" s="7">
        <v>1</v>
      </c>
      <c r="I1920" t="s">
        <v>5</v>
      </c>
      <c r="J1920">
        <v>7.4999999999999997E-3</v>
      </c>
      <c r="K1920">
        <v>16.399999999999999</v>
      </c>
      <c r="L1920">
        <v>4.2</v>
      </c>
      <c r="M1920">
        <v>78.8</v>
      </c>
      <c r="N1920">
        <v>0.1</v>
      </c>
      <c r="O1920">
        <v>0.50251256281406997</v>
      </c>
      <c r="P1920">
        <v>0.35013093637199999</v>
      </c>
      <c r="Q1920" t="s">
        <v>135</v>
      </c>
    </row>
    <row r="1921" spans="1:17" ht="16" x14ac:dyDescent="0.2">
      <c r="A1921">
        <v>126</v>
      </c>
      <c r="B1921" t="s">
        <v>134</v>
      </c>
      <c r="C1921" s="13" t="s">
        <v>133</v>
      </c>
      <c r="F1921">
        <v>45</v>
      </c>
      <c r="H1921" s="7">
        <v>1</v>
      </c>
      <c r="I1921" t="s">
        <v>5</v>
      </c>
      <c r="J1921">
        <v>7.4999999999999997E-3</v>
      </c>
      <c r="K1921">
        <v>16.399999999999999</v>
      </c>
      <c r="L1921">
        <v>4.2</v>
      </c>
      <c r="M1921">
        <v>78.8</v>
      </c>
      <c r="N1921">
        <v>0.1</v>
      </c>
      <c r="O1921">
        <v>1.0050251256281399</v>
      </c>
      <c r="P1921">
        <v>0.52320286880411404</v>
      </c>
      <c r="Q1921" t="s">
        <v>135</v>
      </c>
    </row>
    <row r="1922" spans="1:17" ht="16" x14ac:dyDescent="0.2">
      <c r="A1922">
        <v>126</v>
      </c>
      <c r="B1922" t="s">
        <v>134</v>
      </c>
      <c r="C1922" s="13" t="s">
        <v>133</v>
      </c>
      <c r="F1922">
        <v>45</v>
      </c>
      <c r="H1922" s="7">
        <v>1</v>
      </c>
      <c r="I1922" t="s">
        <v>5</v>
      </c>
      <c r="J1922">
        <v>7.4999999999999997E-3</v>
      </c>
      <c r="K1922">
        <v>16.399999999999999</v>
      </c>
      <c r="L1922">
        <v>4.2</v>
      </c>
      <c r="M1922">
        <v>78.8</v>
      </c>
      <c r="N1922">
        <v>0.1</v>
      </c>
      <c r="O1922">
        <v>1.95979899497487</v>
      </c>
      <c r="P1922">
        <v>0.70032927885571294</v>
      </c>
      <c r="Q1922" t="s">
        <v>135</v>
      </c>
    </row>
    <row r="1923" spans="1:17" ht="16" x14ac:dyDescent="0.2">
      <c r="A1923">
        <v>126</v>
      </c>
      <c r="B1923" t="s">
        <v>134</v>
      </c>
      <c r="C1923" s="13" t="s">
        <v>133</v>
      </c>
      <c r="F1923">
        <v>45</v>
      </c>
      <c r="H1923" s="7">
        <v>1</v>
      </c>
      <c r="I1923" t="s">
        <v>5</v>
      </c>
      <c r="J1923">
        <v>7.4999999999999997E-3</v>
      </c>
      <c r="K1923">
        <v>16.399999999999999</v>
      </c>
      <c r="L1923">
        <v>4.2</v>
      </c>
      <c r="M1923">
        <v>78.8</v>
      </c>
      <c r="N1923">
        <v>0.1</v>
      </c>
      <c r="O1923">
        <v>2.5125628140703502</v>
      </c>
      <c r="P1923">
        <v>0.712438786824801</v>
      </c>
      <c r="Q1923" t="s">
        <v>135</v>
      </c>
    </row>
    <row r="1924" spans="1:17" ht="16" x14ac:dyDescent="0.2">
      <c r="A1924">
        <v>126</v>
      </c>
      <c r="B1924" t="s">
        <v>134</v>
      </c>
      <c r="C1924" s="13" t="s">
        <v>133</v>
      </c>
      <c r="F1924">
        <v>45</v>
      </c>
      <c r="H1924" s="7">
        <v>1</v>
      </c>
      <c r="I1924" t="s">
        <v>5</v>
      </c>
      <c r="J1924">
        <v>7.4999999999999997E-3</v>
      </c>
      <c r="K1924">
        <v>16.399999999999999</v>
      </c>
      <c r="L1924">
        <v>4.2</v>
      </c>
      <c r="M1924">
        <v>78.8</v>
      </c>
      <c r="N1924">
        <v>0.1</v>
      </c>
      <c r="O1924">
        <v>2.9145728643215998</v>
      </c>
      <c r="P1924">
        <v>0.70642953196566305</v>
      </c>
      <c r="Q1924" t="s">
        <v>135</v>
      </c>
    </row>
    <row r="1925" spans="1:17" ht="16" x14ac:dyDescent="0.2">
      <c r="A1925">
        <v>126</v>
      </c>
      <c r="B1925" t="s">
        <v>134</v>
      </c>
      <c r="C1925" s="13" t="s">
        <v>133</v>
      </c>
      <c r="F1925">
        <v>45</v>
      </c>
      <c r="H1925" s="7">
        <v>1</v>
      </c>
      <c r="I1925" t="s">
        <v>5</v>
      </c>
      <c r="J1925">
        <v>7.4999999999999997E-3</v>
      </c>
      <c r="K1925">
        <v>16.399999999999999</v>
      </c>
      <c r="L1925">
        <v>4.2</v>
      </c>
      <c r="M1925">
        <v>78.8</v>
      </c>
      <c r="N1925">
        <v>0.1</v>
      </c>
      <c r="O1925">
        <v>3.5678391959798899</v>
      </c>
      <c r="P1925">
        <v>0.70848541837288304</v>
      </c>
      <c r="Q1925" t="s">
        <v>135</v>
      </c>
    </row>
    <row r="1926" spans="1:17" ht="16" x14ac:dyDescent="0.2">
      <c r="A1926">
        <v>126</v>
      </c>
      <c r="B1926" t="s">
        <v>134</v>
      </c>
      <c r="C1926" s="13" t="s">
        <v>133</v>
      </c>
      <c r="F1926">
        <v>45</v>
      </c>
      <c r="H1926" s="7">
        <v>1</v>
      </c>
      <c r="I1926" t="s">
        <v>5</v>
      </c>
      <c r="J1926">
        <v>7.4999999999999997E-3</v>
      </c>
      <c r="K1926">
        <v>16.399999999999999</v>
      </c>
      <c r="L1926">
        <v>4.2</v>
      </c>
      <c r="M1926">
        <v>78.8</v>
      </c>
      <c r="N1926">
        <v>0.1</v>
      </c>
      <c r="O1926">
        <v>3.9698492462311501</v>
      </c>
      <c r="P1926">
        <v>0.71052445325217595</v>
      </c>
      <c r="Q1926" t="s">
        <v>135</v>
      </c>
    </row>
    <row r="1927" spans="1:17" ht="16" x14ac:dyDescent="0.2">
      <c r="A1927">
        <v>126</v>
      </c>
      <c r="B1927" t="s">
        <v>134</v>
      </c>
      <c r="C1927" s="13" t="s">
        <v>133</v>
      </c>
      <c r="F1927">
        <v>45</v>
      </c>
      <c r="H1927" s="7">
        <v>1</v>
      </c>
      <c r="I1927" t="s">
        <v>5</v>
      </c>
      <c r="J1927">
        <v>7.4999999999999997E-3</v>
      </c>
      <c r="K1927">
        <v>16.399999999999999</v>
      </c>
      <c r="L1927">
        <v>4.2</v>
      </c>
      <c r="M1927">
        <v>78.8</v>
      </c>
      <c r="N1927">
        <v>0.1</v>
      </c>
      <c r="O1927">
        <v>4.57286432160803</v>
      </c>
      <c r="P1927">
        <v>0.71458904178841898</v>
      </c>
      <c r="Q1927" t="s">
        <v>135</v>
      </c>
    </row>
    <row r="1928" spans="1:17" ht="16" x14ac:dyDescent="0.2">
      <c r="A1928">
        <v>126</v>
      </c>
      <c r="B1928" t="s">
        <v>134</v>
      </c>
      <c r="C1928" s="13" t="s">
        <v>133</v>
      </c>
      <c r="F1928">
        <v>45</v>
      </c>
      <c r="H1928" s="7">
        <v>1</v>
      </c>
      <c r="I1928" t="s">
        <v>5</v>
      </c>
      <c r="J1928">
        <v>7.4999999999999997E-3</v>
      </c>
      <c r="K1928">
        <v>16.399999999999999</v>
      </c>
      <c r="L1928">
        <v>4.2</v>
      </c>
      <c r="M1928">
        <v>78.8</v>
      </c>
      <c r="N1928">
        <v>0.1</v>
      </c>
      <c r="O1928">
        <v>5.0251256281407004</v>
      </c>
      <c r="P1928">
        <v>0.72467973671172703</v>
      </c>
      <c r="Q1928" t="s">
        <v>135</v>
      </c>
    </row>
    <row r="1929" spans="1:17" ht="16" x14ac:dyDescent="0.2">
      <c r="A1929">
        <v>126</v>
      </c>
      <c r="B1929" t="s">
        <v>134</v>
      </c>
      <c r="C1929" s="13" t="s">
        <v>133</v>
      </c>
      <c r="F1929">
        <v>45</v>
      </c>
      <c r="H1929" s="7">
        <v>1</v>
      </c>
      <c r="I1929" t="s">
        <v>5</v>
      </c>
      <c r="J1929">
        <v>7.4999999999999997E-3</v>
      </c>
      <c r="K1929">
        <v>16.399999999999999</v>
      </c>
      <c r="L1929">
        <v>4.2</v>
      </c>
      <c r="M1929">
        <v>78.8</v>
      </c>
      <c r="N1929">
        <v>0.1</v>
      </c>
      <c r="O1929">
        <v>5.5276381909547698</v>
      </c>
      <c r="P1929">
        <v>0.73074965707140604</v>
      </c>
      <c r="Q1929" t="s">
        <v>135</v>
      </c>
    </row>
    <row r="1930" spans="1:17" ht="16" x14ac:dyDescent="0.2">
      <c r="A1930">
        <v>126</v>
      </c>
      <c r="B1930" t="s">
        <v>134</v>
      </c>
      <c r="C1930" s="13" t="s">
        <v>133</v>
      </c>
      <c r="F1930">
        <v>45</v>
      </c>
      <c r="H1930" s="7">
        <v>1</v>
      </c>
      <c r="I1930" t="s">
        <v>5</v>
      </c>
      <c r="J1930">
        <v>7.4999999999999997E-3</v>
      </c>
      <c r="K1930">
        <v>16.399999999999999</v>
      </c>
      <c r="L1930">
        <v>4.2</v>
      </c>
      <c r="M1930">
        <v>78.8</v>
      </c>
      <c r="N1930">
        <v>0.1</v>
      </c>
      <c r="O1930">
        <v>6.1306532663316498</v>
      </c>
      <c r="P1930">
        <v>0.74688668021529503</v>
      </c>
      <c r="Q1930" t="s">
        <v>135</v>
      </c>
    </row>
    <row r="1931" spans="1:17" ht="16" x14ac:dyDescent="0.2">
      <c r="A1931">
        <v>126</v>
      </c>
      <c r="B1931" t="s">
        <v>134</v>
      </c>
      <c r="C1931" s="13" t="s">
        <v>133</v>
      </c>
      <c r="F1931">
        <v>45</v>
      </c>
      <c r="H1931" s="7">
        <v>1</v>
      </c>
      <c r="I1931" t="s">
        <v>5</v>
      </c>
      <c r="J1931">
        <v>7.4999999999999997E-3</v>
      </c>
      <c r="K1931">
        <v>16.399999999999999</v>
      </c>
      <c r="L1931">
        <v>4.2</v>
      </c>
      <c r="M1931">
        <v>78.8</v>
      </c>
      <c r="N1931">
        <v>0.1</v>
      </c>
      <c r="O1931">
        <v>6.9849246231155702</v>
      </c>
      <c r="P1931">
        <v>0.76706469975632596</v>
      </c>
      <c r="Q1931" t="s">
        <v>135</v>
      </c>
    </row>
    <row r="1932" spans="1:17" ht="16" x14ac:dyDescent="0.2">
      <c r="A1932">
        <v>126</v>
      </c>
      <c r="B1932" t="s">
        <v>134</v>
      </c>
      <c r="C1932" s="13" t="s">
        <v>133</v>
      </c>
      <c r="F1932">
        <v>45</v>
      </c>
      <c r="H1932" s="7">
        <v>1</v>
      </c>
      <c r="I1932" t="s">
        <v>5</v>
      </c>
      <c r="J1932">
        <v>7.4999999999999997E-3</v>
      </c>
      <c r="K1932">
        <v>16.399999999999999</v>
      </c>
      <c r="L1932">
        <v>4.2</v>
      </c>
      <c r="M1932">
        <v>78.8</v>
      </c>
      <c r="N1932">
        <v>0.1</v>
      </c>
      <c r="O1932">
        <v>8.9447236180904497</v>
      </c>
      <c r="P1932">
        <v>0.76518406923955795</v>
      </c>
      <c r="Q1932" t="s">
        <v>135</v>
      </c>
    </row>
    <row r="1933" spans="1:17" ht="16" x14ac:dyDescent="0.2">
      <c r="A1933">
        <v>126</v>
      </c>
      <c r="B1933" t="s">
        <v>134</v>
      </c>
      <c r="C1933" s="13" t="s">
        <v>133</v>
      </c>
      <c r="F1933">
        <v>45</v>
      </c>
      <c r="H1933" s="7">
        <v>1</v>
      </c>
      <c r="I1933" t="s">
        <v>5</v>
      </c>
      <c r="J1933">
        <v>7.4999999999999997E-3</v>
      </c>
      <c r="K1933">
        <v>16.399999999999999</v>
      </c>
      <c r="L1933">
        <v>4.2</v>
      </c>
      <c r="M1933">
        <v>78.8</v>
      </c>
      <c r="N1933">
        <v>0.1</v>
      </c>
      <c r="O1933">
        <v>11.1557788944723</v>
      </c>
      <c r="P1933">
        <v>0.76935650755453999</v>
      </c>
      <c r="Q1933" t="s">
        <v>135</v>
      </c>
    </row>
    <row r="1934" spans="1:17" ht="16" x14ac:dyDescent="0.2">
      <c r="A1934">
        <v>126</v>
      </c>
      <c r="B1934" t="s">
        <v>134</v>
      </c>
      <c r="C1934" s="13" t="s">
        <v>133</v>
      </c>
      <c r="F1934">
        <v>45</v>
      </c>
      <c r="H1934" s="7">
        <v>1</v>
      </c>
      <c r="I1934" t="s">
        <v>5</v>
      </c>
      <c r="J1934">
        <v>7.4999999999999997E-3</v>
      </c>
      <c r="K1934">
        <v>16.399999999999999</v>
      </c>
      <c r="L1934">
        <v>4.2</v>
      </c>
      <c r="M1934">
        <v>78.8</v>
      </c>
      <c r="N1934">
        <v>0.1</v>
      </c>
      <c r="O1934">
        <v>13.0653266331658</v>
      </c>
      <c r="P1934">
        <v>0.76948457916679303</v>
      </c>
      <c r="Q1934" t="s">
        <v>135</v>
      </c>
    </row>
    <row r="1935" spans="1:17" ht="16" x14ac:dyDescent="0.2">
      <c r="A1935">
        <v>126</v>
      </c>
      <c r="B1935" t="s">
        <v>134</v>
      </c>
      <c r="C1935" s="13" t="s">
        <v>133</v>
      </c>
      <c r="F1935">
        <v>45</v>
      </c>
      <c r="H1935" s="7">
        <v>1</v>
      </c>
      <c r="I1935" t="s">
        <v>5</v>
      </c>
      <c r="J1935">
        <v>7.4999999999999997E-3</v>
      </c>
      <c r="K1935">
        <v>16.399999999999999</v>
      </c>
      <c r="L1935">
        <v>4.2</v>
      </c>
      <c r="M1935">
        <v>78.8</v>
      </c>
      <c r="N1935">
        <v>0.1</v>
      </c>
      <c r="O1935">
        <v>15.0251256281407</v>
      </c>
      <c r="P1935">
        <v>0.77565223838845399</v>
      </c>
      <c r="Q1935" t="s">
        <v>135</v>
      </c>
    </row>
    <row r="1936" spans="1:17" ht="16" x14ac:dyDescent="0.2">
      <c r="A1936">
        <v>126</v>
      </c>
      <c r="B1936" t="s">
        <v>134</v>
      </c>
      <c r="C1936" s="13" t="s">
        <v>133</v>
      </c>
      <c r="F1936">
        <v>45</v>
      </c>
      <c r="H1936" s="7">
        <v>1</v>
      </c>
      <c r="I1936" t="s">
        <v>5</v>
      </c>
      <c r="J1936">
        <v>7.4999999999999997E-3</v>
      </c>
      <c r="K1936">
        <v>16.399999999999999</v>
      </c>
      <c r="L1936">
        <v>4.2</v>
      </c>
      <c r="M1936">
        <v>78.8</v>
      </c>
      <c r="N1936">
        <v>0.1</v>
      </c>
      <c r="O1936">
        <v>16.9849246231155</v>
      </c>
      <c r="P1936">
        <v>0.77779575274090096</v>
      </c>
      <c r="Q1936" t="s">
        <v>135</v>
      </c>
    </row>
    <row r="1937" spans="1:17" ht="16" x14ac:dyDescent="0.2">
      <c r="A1937">
        <v>126</v>
      </c>
      <c r="B1937" t="s">
        <v>134</v>
      </c>
      <c r="C1937" s="13" t="s">
        <v>133</v>
      </c>
      <c r="F1937">
        <v>45</v>
      </c>
      <c r="H1937" s="7">
        <v>1</v>
      </c>
      <c r="I1937" t="s">
        <v>5</v>
      </c>
      <c r="J1937">
        <v>7.4999999999999997E-3</v>
      </c>
      <c r="K1937">
        <v>16.399999999999999</v>
      </c>
      <c r="L1937">
        <v>4.2</v>
      </c>
      <c r="M1937">
        <v>78.8</v>
      </c>
      <c r="N1937">
        <v>0.1</v>
      </c>
      <c r="O1937">
        <v>19.095477386934601</v>
      </c>
      <c r="P1937">
        <v>0.779949378010104</v>
      </c>
      <c r="Q1937" t="s">
        <v>135</v>
      </c>
    </row>
    <row r="1938" spans="1:17" ht="16" x14ac:dyDescent="0.2">
      <c r="A1938">
        <v>126</v>
      </c>
      <c r="B1938" t="s">
        <v>134</v>
      </c>
      <c r="C1938" s="13" t="s">
        <v>133</v>
      </c>
      <c r="F1938">
        <v>45</v>
      </c>
      <c r="H1938" s="7">
        <v>1</v>
      </c>
      <c r="I1938" t="s">
        <v>5</v>
      </c>
      <c r="J1938">
        <v>7.4999999999999997E-3</v>
      </c>
      <c r="K1938">
        <v>16.399999999999999</v>
      </c>
      <c r="L1938">
        <v>4.2</v>
      </c>
      <c r="M1938">
        <v>78.8</v>
      </c>
      <c r="N1938">
        <v>0.1</v>
      </c>
      <c r="O1938">
        <v>21.909547738693401</v>
      </c>
      <c r="P1938">
        <v>0.78215018755750498</v>
      </c>
      <c r="Q1938" t="s">
        <v>135</v>
      </c>
    </row>
    <row r="1939" spans="1:17" ht="16" x14ac:dyDescent="0.2">
      <c r="A1939">
        <v>126</v>
      </c>
      <c r="B1939" t="s">
        <v>134</v>
      </c>
      <c r="C1939" s="13" t="s">
        <v>133</v>
      </c>
      <c r="F1939">
        <v>45</v>
      </c>
      <c r="H1939" s="7">
        <v>1</v>
      </c>
      <c r="I1939" t="s">
        <v>5</v>
      </c>
      <c r="J1939">
        <v>7.4999999999999997E-3</v>
      </c>
      <c r="K1939">
        <v>16.399999999999999</v>
      </c>
      <c r="L1939">
        <v>4.2</v>
      </c>
      <c r="M1939">
        <v>78.8</v>
      </c>
      <c r="N1939">
        <v>0.1</v>
      </c>
      <c r="O1939">
        <v>24.070351758793901</v>
      </c>
      <c r="P1939">
        <v>0.78028303826307899</v>
      </c>
      <c r="Q1939" t="s">
        <v>135</v>
      </c>
    </row>
    <row r="1940" spans="1:17" ht="16" x14ac:dyDescent="0.2">
      <c r="A1940">
        <v>126</v>
      </c>
      <c r="B1940" t="s">
        <v>134</v>
      </c>
      <c r="C1940" s="13" t="s">
        <v>133</v>
      </c>
      <c r="F1940">
        <v>45</v>
      </c>
      <c r="H1940" s="7">
        <v>1</v>
      </c>
      <c r="I1940" t="s">
        <v>5</v>
      </c>
      <c r="J1940">
        <v>7.4999999999999997E-3</v>
      </c>
      <c r="K1940">
        <v>16.399999999999999</v>
      </c>
      <c r="L1940">
        <v>4.2</v>
      </c>
      <c r="M1940">
        <v>78.8</v>
      </c>
      <c r="N1940">
        <v>0.1</v>
      </c>
      <c r="O1940">
        <v>26.030150753768801</v>
      </c>
      <c r="P1940">
        <v>0.78041448018091697</v>
      </c>
      <c r="Q1940" t="s">
        <v>135</v>
      </c>
    </row>
    <row r="1941" spans="1:17" ht="16" x14ac:dyDescent="0.2">
      <c r="A1941">
        <v>126</v>
      </c>
      <c r="B1941" t="s">
        <v>134</v>
      </c>
      <c r="C1941" s="13" t="s">
        <v>133</v>
      </c>
      <c r="F1941">
        <v>45</v>
      </c>
      <c r="H1941" s="7">
        <v>1</v>
      </c>
      <c r="I1941" t="s">
        <v>5</v>
      </c>
      <c r="J1941">
        <v>7.4999999999999997E-3</v>
      </c>
      <c r="K1941">
        <v>16.399999999999999</v>
      </c>
      <c r="L1941">
        <v>4.2</v>
      </c>
      <c r="M1941">
        <v>78.8</v>
      </c>
      <c r="N1941">
        <v>0.1</v>
      </c>
      <c r="O1941">
        <v>27.989949748743701</v>
      </c>
      <c r="P1941">
        <v>0.78054592209875595</v>
      </c>
      <c r="Q1941" t="s">
        <v>135</v>
      </c>
    </row>
    <row r="1942" spans="1:17" ht="16" x14ac:dyDescent="0.2">
      <c r="A1942">
        <v>126</v>
      </c>
      <c r="B1942" t="s">
        <v>134</v>
      </c>
      <c r="C1942" s="13" t="s">
        <v>133</v>
      </c>
      <c r="F1942">
        <v>45</v>
      </c>
      <c r="H1942" s="7">
        <v>1</v>
      </c>
      <c r="I1942" t="s">
        <v>5</v>
      </c>
      <c r="J1942">
        <v>7.4999999999999997E-3</v>
      </c>
      <c r="K1942">
        <v>16.399999999999999</v>
      </c>
      <c r="L1942">
        <v>4.2</v>
      </c>
      <c r="M1942">
        <v>78.8</v>
      </c>
      <c r="N1942">
        <v>0.1</v>
      </c>
      <c r="O1942">
        <v>30</v>
      </c>
      <c r="P1942">
        <v>0.78671695162600297</v>
      </c>
      <c r="Q1942" t="s">
        <v>135</v>
      </c>
    </row>
    <row r="1943" spans="1:17" ht="16" x14ac:dyDescent="0.2">
      <c r="A1943">
        <v>127</v>
      </c>
      <c r="B1943" t="s">
        <v>134</v>
      </c>
      <c r="C1943" s="13" t="s">
        <v>133</v>
      </c>
      <c r="F1943">
        <f>(30+60)/2</f>
        <v>45</v>
      </c>
      <c r="H1943" s="7">
        <v>1</v>
      </c>
      <c r="I1943" t="s">
        <v>5</v>
      </c>
      <c r="J1943">
        <f>(0.2*7.5)/200</f>
        <v>7.4999999999999997E-3</v>
      </c>
      <c r="K1943">
        <v>5.0999999999999996</v>
      </c>
      <c r="L1943">
        <v>3.8</v>
      </c>
      <c r="M1943">
        <v>72.3</v>
      </c>
      <c r="N1943">
        <v>0.1</v>
      </c>
      <c r="O1943">
        <v>0</v>
      </c>
      <c r="P1943">
        <v>0</v>
      </c>
      <c r="Q1943" t="s">
        <v>135</v>
      </c>
    </row>
    <row r="1944" spans="1:17" ht="16" x14ac:dyDescent="0.2">
      <c r="A1944">
        <v>127</v>
      </c>
      <c r="B1944" t="s">
        <v>134</v>
      </c>
      <c r="C1944" s="13" t="s">
        <v>133</v>
      </c>
      <c r="F1944">
        <v>45</v>
      </c>
      <c r="H1944" s="7">
        <v>1</v>
      </c>
      <c r="I1944" t="s">
        <v>5</v>
      </c>
      <c r="J1944">
        <v>7.4999999999999997E-3</v>
      </c>
      <c r="K1944">
        <v>5.0999999999999996</v>
      </c>
      <c r="L1944">
        <v>3.8</v>
      </c>
      <c r="M1944">
        <v>72.3</v>
      </c>
      <c r="N1944">
        <v>0.1</v>
      </c>
      <c r="O1944">
        <v>0.498958063382406</v>
      </c>
      <c r="P1944">
        <v>0.32021357038130899</v>
      </c>
      <c r="Q1944" t="s">
        <v>135</v>
      </c>
    </row>
    <row r="1945" spans="1:17" ht="16" x14ac:dyDescent="0.2">
      <c r="A1945">
        <v>127</v>
      </c>
      <c r="B1945" t="s">
        <v>134</v>
      </c>
      <c r="C1945" s="13" t="s">
        <v>133</v>
      </c>
      <c r="F1945">
        <v>45</v>
      </c>
      <c r="H1945" s="7">
        <v>1</v>
      </c>
      <c r="I1945" t="s">
        <v>5</v>
      </c>
      <c r="J1945">
        <v>7.4999999999999997E-3</v>
      </c>
      <c r="K1945">
        <v>5.0999999999999996</v>
      </c>
      <c r="L1945">
        <v>3.8</v>
      </c>
      <c r="M1945">
        <v>72.3</v>
      </c>
      <c r="N1945">
        <v>0.1</v>
      </c>
      <c r="O1945">
        <v>1.0070752288888001</v>
      </c>
      <c r="P1945">
        <v>0.46274055955723797</v>
      </c>
      <c r="Q1945" t="s">
        <v>135</v>
      </c>
    </row>
    <row r="1946" spans="1:17" ht="16" x14ac:dyDescent="0.2">
      <c r="A1946">
        <v>127</v>
      </c>
      <c r="B1946" t="s">
        <v>134</v>
      </c>
      <c r="C1946" s="13" t="s">
        <v>133</v>
      </c>
      <c r="F1946">
        <v>45</v>
      </c>
      <c r="H1946" s="7">
        <v>1</v>
      </c>
      <c r="I1946" t="s">
        <v>5</v>
      </c>
      <c r="J1946">
        <v>7.4999999999999997E-3</v>
      </c>
      <c r="K1946">
        <v>5.0999999999999996</v>
      </c>
      <c r="L1946">
        <v>3.8</v>
      </c>
      <c r="M1946">
        <v>72.3</v>
      </c>
      <c r="N1946">
        <v>0.1</v>
      </c>
      <c r="O1946">
        <v>1.5208369573320699</v>
      </c>
      <c r="P1946">
        <v>0.49576302775775899</v>
      </c>
      <c r="Q1946" t="s">
        <v>135</v>
      </c>
    </row>
    <row r="1947" spans="1:17" ht="16" x14ac:dyDescent="0.2">
      <c r="A1947">
        <v>127</v>
      </c>
      <c r="B1947" t="s">
        <v>134</v>
      </c>
      <c r="C1947" s="13" t="s">
        <v>133</v>
      </c>
      <c r="F1947">
        <v>45</v>
      </c>
      <c r="H1947" s="7">
        <v>1</v>
      </c>
      <c r="I1947" t="s">
        <v>5</v>
      </c>
      <c r="J1947">
        <v>7.4999999999999997E-3</v>
      </c>
      <c r="K1947">
        <v>5.0999999999999996</v>
      </c>
      <c r="L1947">
        <v>3.8</v>
      </c>
      <c r="M1947">
        <v>72.3</v>
      </c>
      <c r="N1947">
        <v>0.1</v>
      </c>
      <c r="O1947">
        <v>1.9826261062810799</v>
      </c>
      <c r="P1947">
        <v>0.53705353814695</v>
      </c>
      <c r="Q1947" t="s">
        <v>135</v>
      </c>
    </row>
    <row r="1948" spans="1:17" ht="16" x14ac:dyDescent="0.2">
      <c r="A1948">
        <v>127</v>
      </c>
      <c r="B1948" t="s">
        <v>134</v>
      </c>
      <c r="C1948" s="13" t="s">
        <v>133</v>
      </c>
      <c r="F1948">
        <v>45</v>
      </c>
      <c r="H1948" s="7">
        <v>1</v>
      </c>
      <c r="I1948" t="s">
        <v>5</v>
      </c>
      <c r="J1948">
        <v>7.4999999999999997E-3</v>
      </c>
      <c r="K1948">
        <v>5.0999999999999996</v>
      </c>
      <c r="L1948">
        <v>3.8</v>
      </c>
      <c r="M1948">
        <v>72.3</v>
      </c>
      <c r="N1948">
        <v>0.1</v>
      </c>
      <c r="O1948">
        <v>2.4457997706674401</v>
      </c>
      <c r="P1948">
        <v>0.55148444905160598</v>
      </c>
      <c r="Q1948" t="s">
        <v>135</v>
      </c>
    </row>
    <row r="1949" spans="1:17" ht="16" x14ac:dyDescent="0.2">
      <c r="A1949">
        <v>127</v>
      </c>
      <c r="B1949" t="s">
        <v>134</v>
      </c>
      <c r="C1949" s="13" t="s">
        <v>133</v>
      </c>
      <c r="F1949">
        <v>45</v>
      </c>
      <c r="H1949" s="7">
        <v>1</v>
      </c>
      <c r="I1949" t="s">
        <v>5</v>
      </c>
      <c r="J1949">
        <v>7.4999999999999997E-3</v>
      </c>
      <c r="K1949">
        <v>5.0999999999999996</v>
      </c>
      <c r="L1949">
        <v>3.8</v>
      </c>
      <c r="M1949">
        <v>72.3</v>
      </c>
      <c r="N1949">
        <v>0.1</v>
      </c>
      <c r="O1949">
        <v>3.0112145750425099</v>
      </c>
      <c r="P1949">
        <v>0.58243724417527198</v>
      </c>
      <c r="Q1949" t="s">
        <v>135</v>
      </c>
    </row>
    <row r="1950" spans="1:17" ht="16" x14ac:dyDescent="0.2">
      <c r="A1950">
        <v>127</v>
      </c>
      <c r="B1950" t="s">
        <v>134</v>
      </c>
      <c r="C1950" s="13" t="s">
        <v>133</v>
      </c>
      <c r="F1950">
        <v>45</v>
      </c>
      <c r="H1950" s="7">
        <v>1</v>
      </c>
      <c r="I1950" t="s">
        <v>5</v>
      </c>
      <c r="J1950">
        <v>7.4999999999999997E-3</v>
      </c>
      <c r="K1950">
        <v>5.0999999999999996</v>
      </c>
      <c r="L1950">
        <v>3.8</v>
      </c>
      <c r="M1950">
        <v>72.3</v>
      </c>
      <c r="N1950">
        <v>0.1</v>
      </c>
      <c r="O1950">
        <v>3.5259348141731701</v>
      </c>
      <c r="P1950">
        <v>0.596864605040346</v>
      </c>
      <c r="Q1950" t="s">
        <v>135</v>
      </c>
    </row>
    <row r="1951" spans="1:17" ht="16" x14ac:dyDescent="0.2">
      <c r="A1951">
        <v>127</v>
      </c>
      <c r="B1951" t="s">
        <v>134</v>
      </c>
      <c r="C1951" s="13" t="s">
        <v>133</v>
      </c>
      <c r="F1951">
        <v>45</v>
      </c>
      <c r="H1951" s="7">
        <v>1</v>
      </c>
      <c r="I1951" t="s">
        <v>5</v>
      </c>
      <c r="J1951">
        <v>7.4999999999999997E-3</v>
      </c>
      <c r="K1951">
        <v>5.0999999999999996</v>
      </c>
      <c r="L1951">
        <v>3.8</v>
      </c>
      <c r="M1951">
        <v>72.3</v>
      </c>
      <c r="N1951">
        <v>0.1</v>
      </c>
      <c r="O1951">
        <v>3.9883629702471102</v>
      </c>
      <c r="P1951">
        <v>0.62575837720590499</v>
      </c>
      <c r="Q1951" t="s">
        <v>135</v>
      </c>
    </row>
    <row r="1952" spans="1:17" ht="16" x14ac:dyDescent="0.2">
      <c r="A1952">
        <v>127</v>
      </c>
      <c r="B1952" t="s">
        <v>134</v>
      </c>
      <c r="C1952" s="13" t="s">
        <v>133</v>
      </c>
      <c r="F1952">
        <v>45</v>
      </c>
      <c r="H1952" s="7">
        <v>1</v>
      </c>
      <c r="I1952" t="s">
        <v>5</v>
      </c>
      <c r="J1952">
        <v>7.4999999999999997E-3</v>
      </c>
      <c r="K1952">
        <v>5.0999999999999996</v>
      </c>
      <c r="L1952">
        <v>3.8</v>
      </c>
      <c r="M1952">
        <v>72.3</v>
      </c>
      <c r="N1952">
        <v>0.1</v>
      </c>
      <c r="O1952">
        <v>4.5546297841220902</v>
      </c>
      <c r="P1952">
        <v>0.64018218803139604</v>
      </c>
      <c r="Q1952" t="s">
        <v>135</v>
      </c>
    </row>
    <row r="1953" spans="1:17" ht="16" x14ac:dyDescent="0.2">
      <c r="A1953">
        <v>127</v>
      </c>
      <c r="B1953" t="s">
        <v>134</v>
      </c>
      <c r="C1953" s="13" t="s">
        <v>133</v>
      </c>
      <c r="F1953">
        <v>45</v>
      </c>
      <c r="H1953" s="7">
        <v>1</v>
      </c>
      <c r="I1953" t="s">
        <v>5</v>
      </c>
      <c r="J1953">
        <v>7.4999999999999997E-3</v>
      </c>
      <c r="K1953">
        <v>5.0999999999999996</v>
      </c>
      <c r="L1953">
        <v>3.8</v>
      </c>
      <c r="M1953">
        <v>72.3</v>
      </c>
      <c r="N1953">
        <v>0.1</v>
      </c>
      <c r="O1953">
        <v>5.0179099496959303</v>
      </c>
      <c r="P1953">
        <v>0.65254697589878097</v>
      </c>
      <c r="Q1953" t="s">
        <v>135</v>
      </c>
    </row>
    <row r="1954" spans="1:17" ht="16" x14ac:dyDescent="0.2">
      <c r="A1954">
        <v>127</v>
      </c>
      <c r="B1954" t="s">
        <v>134</v>
      </c>
      <c r="C1954" s="13" t="s">
        <v>133</v>
      </c>
      <c r="F1954">
        <v>45</v>
      </c>
      <c r="H1954" s="7">
        <v>1</v>
      </c>
      <c r="I1954" t="s">
        <v>5</v>
      </c>
      <c r="J1954">
        <v>7.4999999999999997E-3</v>
      </c>
      <c r="K1954">
        <v>5.0999999999999996</v>
      </c>
      <c r="L1954">
        <v>3.8</v>
      </c>
      <c r="M1954">
        <v>72.3</v>
      </c>
      <c r="N1954">
        <v>0.1</v>
      </c>
      <c r="O1954">
        <v>5.4810836140822898</v>
      </c>
      <c r="P1954">
        <v>0.66697788680343695</v>
      </c>
      <c r="Q1954" t="s">
        <v>135</v>
      </c>
    </row>
    <row r="1955" spans="1:17" ht="16" x14ac:dyDescent="0.2">
      <c r="A1955">
        <v>127</v>
      </c>
      <c r="B1955" t="s">
        <v>134</v>
      </c>
      <c r="C1955" s="13" t="s">
        <v>133</v>
      </c>
      <c r="F1955">
        <v>45</v>
      </c>
      <c r="H1955" s="7">
        <v>1</v>
      </c>
      <c r="I1955" t="s">
        <v>5</v>
      </c>
      <c r="J1955">
        <v>7.4999999999999997E-3</v>
      </c>
      <c r="K1955">
        <v>5.0999999999999996</v>
      </c>
      <c r="L1955">
        <v>3.8</v>
      </c>
      <c r="M1955">
        <v>72.3</v>
      </c>
      <c r="N1955">
        <v>0.1</v>
      </c>
      <c r="O1955">
        <v>6.0475634303322403</v>
      </c>
      <c r="P1955">
        <v>0.67726945155438401</v>
      </c>
      <c r="Q1955" t="s">
        <v>135</v>
      </c>
    </row>
    <row r="1956" spans="1:17" ht="16" x14ac:dyDescent="0.2">
      <c r="A1956">
        <v>127</v>
      </c>
      <c r="B1956" t="s">
        <v>134</v>
      </c>
      <c r="C1956" s="13" t="s">
        <v>133</v>
      </c>
      <c r="F1956">
        <v>45</v>
      </c>
      <c r="H1956" s="7">
        <v>1</v>
      </c>
      <c r="I1956" t="s">
        <v>5</v>
      </c>
      <c r="J1956">
        <v>7.4999999999999997E-3</v>
      </c>
      <c r="K1956">
        <v>5.0999999999999996</v>
      </c>
      <c r="L1956">
        <v>3.8</v>
      </c>
      <c r="M1956">
        <v>72.3</v>
      </c>
      <c r="N1956">
        <v>0.1</v>
      </c>
      <c r="O1956">
        <v>6.9747627686048599</v>
      </c>
      <c r="P1956">
        <v>0.68960228906552201</v>
      </c>
      <c r="Q1956" t="s">
        <v>135</v>
      </c>
    </row>
    <row r="1957" spans="1:17" ht="16" x14ac:dyDescent="0.2">
      <c r="A1957">
        <v>127</v>
      </c>
      <c r="B1957" t="s">
        <v>134</v>
      </c>
      <c r="C1957" s="13" t="s">
        <v>133</v>
      </c>
      <c r="F1957">
        <v>45</v>
      </c>
      <c r="H1957" s="7">
        <v>1</v>
      </c>
      <c r="I1957" t="s">
        <v>5</v>
      </c>
      <c r="J1957">
        <v>7.4999999999999997E-3</v>
      </c>
      <c r="K1957">
        <v>5.0999999999999996</v>
      </c>
      <c r="L1957">
        <v>3.8</v>
      </c>
      <c r="M1957">
        <v>72.3</v>
      </c>
      <c r="N1957">
        <v>0.1</v>
      </c>
      <c r="O1957">
        <v>8.9849726824454095</v>
      </c>
      <c r="P1957">
        <v>0.69152996055906002</v>
      </c>
      <c r="Q1957" t="s">
        <v>135</v>
      </c>
    </row>
    <row r="1958" spans="1:17" ht="16" x14ac:dyDescent="0.2">
      <c r="A1958">
        <v>127</v>
      </c>
      <c r="B1958" t="s">
        <v>134</v>
      </c>
      <c r="C1958" s="13" t="s">
        <v>133</v>
      </c>
      <c r="F1958">
        <v>45</v>
      </c>
      <c r="H1958" s="7">
        <v>1</v>
      </c>
      <c r="I1958" t="s">
        <v>5</v>
      </c>
      <c r="J1958">
        <v>7.4999999999999997E-3</v>
      </c>
      <c r="K1958">
        <v>5.0999999999999996</v>
      </c>
      <c r="L1958">
        <v>3.8</v>
      </c>
      <c r="M1958">
        <v>72.3</v>
      </c>
      <c r="N1958">
        <v>0.1</v>
      </c>
      <c r="O1958">
        <v>10.9438490239166</v>
      </c>
      <c r="P1958">
        <v>0.68932893601763601</v>
      </c>
      <c r="Q1958" t="s">
        <v>135</v>
      </c>
    </row>
    <row r="1959" spans="1:17" ht="16" x14ac:dyDescent="0.2">
      <c r="A1959">
        <v>127</v>
      </c>
      <c r="B1959" t="s">
        <v>134</v>
      </c>
      <c r="C1959" s="13" t="s">
        <v>133</v>
      </c>
      <c r="F1959">
        <v>45</v>
      </c>
      <c r="H1959" s="7">
        <v>1</v>
      </c>
      <c r="I1959" t="s">
        <v>5</v>
      </c>
      <c r="J1959">
        <v>7.4999999999999997E-3</v>
      </c>
      <c r="K1959">
        <v>5.0999999999999996</v>
      </c>
      <c r="L1959">
        <v>3.8</v>
      </c>
      <c r="M1959">
        <v>72.3</v>
      </c>
      <c r="N1959">
        <v>0.1</v>
      </c>
      <c r="O1959">
        <v>13.0572585884332</v>
      </c>
      <c r="P1959">
        <v>0.68918338439473503</v>
      </c>
      <c r="Q1959" t="s">
        <v>135</v>
      </c>
    </row>
    <row r="1960" spans="1:17" ht="16" x14ac:dyDescent="0.2">
      <c r="A1960">
        <v>127</v>
      </c>
      <c r="B1960" t="s">
        <v>134</v>
      </c>
      <c r="C1960" s="13" t="s">
        <v>133</v>
      </c>
      <c r="F1960">
        <v>45</v>
      </c>
      <c r="H1960" s="7">
        <v>1</v>
      </c>
      <c r="I1960" t="s">
        <v>5</v>
      </c>
      <c r="J1960">
        <v>7.4999999999999997E-3</v>
      </c>
      <c r="K1960">
        <v>5.0999999999999996</v>
      </c>
      <c r="L1960">
        <v>3.8</v>
      </c>
      <c r="M1960">
        <v>72.3</v>
      </c>
      <c r="N1960">
        <v>0.1</v>
      </c>
      <c r="O1960">
        <v>15.0159219275294</v>
      </c>
      <c r="P1960">
        <v>0.69111460592785601</v>
      </c>
      <c r="Q1960" t="s">
        <v>135</v>
      </c>
    </row>
    <row r="1961" spans="1:17" ht="16" x14ac:dyDescent="0.2">
      <c r="A1961">
        <v>127</v>
      </c>
      <c r="B1961" t="s">
        <v>134</v>
      </c>
      <c r="C1961" s="13" t="s">
        <v>133</v>
      </c>
      <c r="F1961">
        <v>45</v>
      </c>
      <c r="H1961" s="7">
        <v>1</v>
      </c>
      <c r="I1961" t="s">
        <v>5</v>
      </c>
      <c r="J1961">
        <v>7.4999999999999997E-3</v>
      </c>
      <c r="K1961">
        <v>5.0999999999999996</v>
      </c>
      <c r="L1961">
        <v>3.8</v>
      </c>
      <c r="M1961">
        <v>72.3</v>
      </c>
      <c r="N1961">
        <v>0.1</v>
      </c>
      <c r="O1961">
        <v>16.974691767813201</v>
      </c>
      <c r="P1961">
        <v>0.69097970442370404</v>
      </c>
      <c r="Q1961" t="s">
        <v>135</v>
      </c>
    </row>
    <row r="1962" spans="1:17" ht="16" x14ac:dyDescent="0.2">
      <c r="A1962">
        <v>127</v>
      </c>
      <c r="B1962" t="s">
        <v>134</v>
      </c>
      <c r="C1962" s="13" t="s">
        <v>133</v>
      </c>
      <c r="F1962">
        <v>45</v>
      </c>
      <c r="H1962" s="7">
        <v>1</v>
      </c>
      <c r="I1962" t="s">
        <v>5</v>
      </c>
      <c r="J1962">
        <v>7.4999999999999997E-3</v>
      </c>
      <c r="K1962">
        <v>5.0999999999999996</v>
      </c>
      <c r="L1962">
        <v>3.8</v>
      </c>
      <c r="M1962">
        <v>72.3</v>
      </c>
      <c r="N1962">
        <v>0.1</v>
      </c>
      <c r="O1962">
        <v>18.985008182841199</v>
      </c>
      <c r="P1962">
        <v>0.690841252879969</v>
      </c>
      <c r="Q1962" t="s">
        <v>135</v>
      </c>
    </row>
    <row r="1963" spans="1:17" ht="16" x14ac:dyDescent="0.2">
      <c r="A1963">
        <v>127</v>
      </c>
      <c r="B1963" t="s">
        <v>134</v>
      </c>
      <c r="C1963" s="13" t="s">
        <v>133</v>
      </c>
      <c r="F1963">
        <v>45</v>
      </c>
      <c r="H1963" s="7">
        <v>1</v>
      </c>
      <c r="I1963" t="s">
        <v>5</v>
      </c>
      <c r="J1963">
        <v>7.4999999999999997E-3</v>
      </c>
      <c r="K1963">
        <v>5.0999999999999996</v>
      </c>
      <c r="L1963">
        <v>3.8</v>
      </c>
      <c r="M1963">
        <v>72.3</v>
      </c>
      <c r="N1963">
        <v>0.1</v>
      </c>
      <c r="O1963">
        <v>21.9747095180111</v>
      </c>
      <c r="P1963">
        <v>0.69063535058415804</v>
      </c>
      <c r="Q1963" t="s">
        <v>135</v>
      </c>
    </row>
    <row r="1964" spans="1:17" ht="16" x14ac:dyDescent="0.2">
      <c r="A1964">
        <v>127</v>
      </c>
      <c r="B1964" t="s">
        <v>134</v>
      </c>
      <c r="C1964" s="13" t="s">
        <v>133</v>
      </c>
      <c r="F1964">
        <v>45</v>
      </c>
      <c r="H1964" s="7">
        <v>1</v>
      </c>
      <c r="I1964" t="s">
        <v>5</v>
      </c>
      <c r="J1964">
        <v>7.4999999999999997E-3</v>
      </c>
      <c r="K1964">
        <v>5.0999999999999996</v>
      </c>
      <c r="L1964">
        <v>3.8</v>
      </c>
      <c r="M1964">
        <v>72.3</v>
      </c>
      <c r="N1964">
        <v>0.1</v>
      </c>
      <c r="O1964">
        <v>23.984919431851601</v>
      </c>
      <c r="P1964">
        <v>0.69256302207769604</v>
      </c>
      <c r="Q1964" t="s">
        <v>135</v>
      </c>
    </row>
    <row r="1965" spans="1:17" ht="16" x14ac:dyDescent="0.2">
      <c r="A1965">
        <v>127</v>
      </c>
      <c r="B1965" t="s">
        <v>134</v>
      </c>
      <c r="C1965" s="13" t="s">
        <v>133</v>
      </c>
      <c r="F1965">
        <v>45</v>
      </c>
      <c r="H1965" s="7">
        <v>1</v>
      </c>
      <c r="I1965" t="s">
        <v>5</v>
      </c>
      <c r="J1965">
        <v>7.4999999999999997E-3</v>
      </c>
      <c r="K1965">
        <v>5.0999999999999996</v>
      </c>
      <c r="L1965">
        <v>3.8</v>
      </c>
      <c r="M1965">
        <v>72.3</v>
      </c>
      <c r="N1965">
        <v>0.1</v>
      </c>
      <c r="O1965">
        <v>25.9950228445047</v>
      </c>
      <c r="P1965">
        <v>0.69655681660850499</v>
      </c>
      <c r="Q1965" t="s">
        <v>135</v>
      </c>
    </row>
    <row r="1966" spans="1:17" ht="16" x14ac:dyDescent="0.2">
      <c r="A1966">
        <v>127</v>
      </c>
      <c r="B1966" t="s">
        <v>134</v>
      </c>
      <c r="C1966" s="13" t="s">
        <v>133</v>
      </c>
      <c r="F1966">
        <v>45</v>
      </c>
      <c r="H1966" s="7">
        <v>1</v>
      </c>
      <c r="I1966" t="s">
        <v>5</v>
      </c>
      <c r="J1966">
        <v>7.4999999999999997E-3</v>
      </c>
      <c r="K1966">
        <v>5.0999999999999996</v>
      </c>
      <c r="L1966">
        <v>3.8</v>
      </c>
      <c r="M1966">
        <v>72.3</v>
      </c>
      <c r="N1966">
        <v>0.1</v>
      </c>
      <c r="O1966">
        <v>28.004700252407801</v>
      </c>
      <c r="P1966">
        <v>0.70881510328840103</v>
      </c>
      <c r="Q1966" t="s">
        <v>135</v>
      </c>
    </row>
    <row r="1967" spans="1:17" ht="16" x14ac:dyDescent="0.2">
      <c r="A1967">
        <v>127</v>
      </c>
      <c r="B1967" t="s">
        <v>134</v>
      </c>
      <c r="C1967" s="13" t="s">
        <v>133</v>
      </c>
      <c r="F1967">
        <v>45</v>
      </c>
      <c r="H1967" s="7">
        <v>1</v>
      </c>
      <c r="I1967" t="s">
        <v>5</v>
      </c>
      <c r="J1967">
        <v>7.4999999999999997E-3</v>
      </c>
      <c r="K1967">
        <v>5.0999999999999996</v>
      </c>
      <c r="L1967">
        <v>3.8</v>
      </c>
      <c r="M1967">
        <v>72.3</v>
      </c>
      <c r="N1967">
        <v>0.1</v>
      </c>
      <c r="O1967">
        <v>30.014590662685801</v>
      </c>
      <c r="P1967">
        <v>0.71694114389375396</v>
      </c>
      <c r="Q1967" t="s">
        <v>135</v>
      </c>
    </row>
    <row r="1968" spans="1:17" ht="16" x14ac:dyDescent="0.2">
      <c r="A1968">
        <v>128</v>
      </c>
      <c r="B1968" t="s">
        <v>137</v>
      </c>
      <c r="C1968" s="13" t="s">
        <v>136</v>
      </c>
      <c r="F1968">
        <f>(30+60)/2</f>
        <v>45</v>
      </c>
      <c r="H1968" s="7">
        <v>1</v>
      </c>
      <c r="I1968" t="s">
        <v>5</v>
      </c>
      <c r="J1968">
        <f>(0.2*7.5)/200</f>
        <v>7.4999999999999997E-3</v>
      </c>
      <c r="K1968">
        <v>15.5</v>
      </c>
      <c r="L1968">
        <v>2.4</v>
      </c>
      <c r="M1968">
        <v>84.4</v>
      </c>
      <c r="N1968">
        <v>0.1</v>
      </c>
      <c r="O1968">
        <v>0</v>
      </c>
      <c r="P1968">
        <v>0</v>
      </c>
      <c r="Q1968" t="s">
        <v>135</v>
      </c>
    </row>
    <row r="1969" spans="1:17" ht="16" x14ac:dyDescent="0.2">
      <c r="A1969">
        <v>128</v>
      </c>
      <c r="B1969" t="s">
        <v>137</v>
      </c>
      <c r="C1969" s="13" t="s">
        <v>136</v>
      </c>
      <c r="F1969">
        <v>45</v>
      </c>
      <c r="H1969" s="7">
        <v>1</v>
      </c>
      <c r="I1969" t="s">
        <v>5</v>
      </c>
      <c r="J1969">
        <v>7.4999999999999997E-3</v>
      </c>
      <c r="K1969">
        <v>15.5</v>
      </c>
      <c r="L1969">
        <v>2.4</v>
      </c>
      <c r="M1969">
        <v>84.4</v>
      </c>
      <c r="N1969">
        <v>0.1</v>
      </c>
      <c r="O1969">
        <v>2.0100502512562799</v>
      </c>
      <c r="P1969">
        <v>0.68826021455365305</v>
      </c>
      <c r="Q1969" t="s">
        <v>135</v>
      </c>
    </row>
    <row r="1970" spans="1:17" ht="16" x14ac:dyDescent="0.2">
      <c r="A1970">
        <v>128</v>
      </c>
      <c r="B1970" t="s">
        <v>137</v>
      </c>
      <c r="C1970" s="13" t="s">
        <v>136</v>
      </c>
      <c r="F1970">
        <v>45</v>
      </c>
      <c r="H1970" s="7">
        <v>1</v>
      </c>
      <c r="I1970" t="s">
        <v>5</v>
      </c>
      <c r="J1970">
        <v>7.4999999999999997E-3</v>
      </c>
      <c r="K1970">
        <v>15.5</v>
      </c>
      <c r="L1970">
        <v>2.4</v>
      </c>
      <c r="M1970">
        <v>84.4</v>
      </c>
      <c r="N1970">
        <v>0.1</v>
      </c>
      <c r="O1970">
        <v>2.4120603015075299</v>
      </c>
      <c r="P1970">
        <v>0.69633546673676905</v>
      </c>
      <c r="Q1970" t="s">
        <v>135</v>
      </c>
    </row>
    <row r="1971" spans="1:17" ht="16" x14ac:dyDescent="0.2">
      <c r="A1971">
        <v>128</v>
      </c>
      <c r="B1971" t="s">
        <v>137</v>
      </c>
      <c r="C1971" s="13" t="s">
        <v>136</v>
      </c>
      <c r="F1971">
        <v>45</v>
      </c>
      <c r="H1971" s="7">
        <v>1</v>
      </c>
      <c r="I1971" t="s">
        <v>5</v>
      </c>
      <c r="J1971">
        <v>7.4999999999999997E-3</v>
      </c>
      <c r="K1971">
        <v>15.5</v>
      </c>
      <c r="L1971">
        <v>2.4</v>
      </c>
      <c r="M1971">
        <v>84.4</v>
      </c>
      <c r="N1971">
        <v>0.1</v>
      </c>
      <c r="O1971">
        <v>3.0150753768844201</v>
      </c>
      <c r="P1971">
        <v>0.74868979370359501</v>
      </c>
      <c r="Q1971" t="s">
        <v>135</v>
      </c>
    </row>
    <row r="1972" spans="1:17" ht="16" x14ac:dyDescent="0.2">
      <c r="A1972">
        <v>128</v>
      </c>
      <c r="B1972" t="s">
        <v>137</v>
      </c>
      <c r="C1972" s="13" t="s">
        <v>136</v>
      </c>
      <c r="F1972">
        <v>45</v>
      </c>
      <c r="H1972" s="7">
        <v>1</v>
      </c>
      <c r="I1972" t="s">
        <v>5</v>
      </c>
      <c r="J1972">
        <v>7.4999999999999997E-3</v>
      </c>
      <c r="K1972">
        <v>15.5</v>
      </c>
      <c r="L1972">
        <v>2.4</v>
      </c>
      <c r="M1972">
        <v>84.4</v>
      </c>
      <c r="N1972">
        <v>0.1</v>
      </c>
      <c r="O1972">
        <v>3.4673366834170798</v>
      </c>
      <c r="P1972">
        <v>0.75073219888847298</v>
      </c>
      <c r="Q1972" t="s">
        <v>135</v>
      </c>
    </row>
    <row r="1973" spans="1:17" ht="16" x14ac:dyDescent="0.2">
      <c r="A1973">
        <v>128</v>
      </c>
      <c r="B1973" t="s">
        <v>137</v>
      </c>
      <c r="C1973" s="13" t="s">
        <v>136</v>
      </c>
      <c r="F1973">
        <v>45</v>
      </c>
      <c r="H1973" s="7">
        <v>1</v>
      </c>
      <c r="I1973" t="s">
        <v>5</v>
      </c>
      <c r="J1973">
        <v>7.4999999999999997E-3</v>
      </c>
      <c r="K1973">
        <v>15.5</v>
      </c>
      <c r="L1973">
        <v>2.4</v>
      </c>
      <c r="M1973">
        <v>84.4</v>
      </c>
      <c r="N1973">
        <v>0.1</v>
      </c>
      <c r="O1973">
        <v>4.0703517587939597</v>
      </c>
      <c r="P1973">
        <v>0.76083300472853799</v>
      </c>
      <c r="Q1973" t="s">
        <v>135</v>
      </c>
    </row>
    <row r="1974" spans="1:17" ht="16" x14ac:dyDescent="0.2">
      <c r="A1974">
        <v>128</v>
      </c>
      <c r="B1974" t="s">
        <v>137</v>
      </c>
      <c r="C1974" s="13" t="s">
        <v>136</v>
      </c>
      <c r="F1974">
        <v>45</v>
      </c>
      <c r="H1974" s="7">
        <v>1</v>
      </c>
      <c r="I1974" t="s">
        <v>5</v>
      </c>
      <c r="J1974">
        <v>7.4999999999999997E-3</v>
      </c>
      <c r="K1974">
        <v>15.5</v>
      </c>
      <c r="L1974">
        <v>2.4</v>
      </c>
      <c r="M1974">
        <v>84.4</v>
      </c>
      <c r="N1974">
        <v>0.1</v>
      </c>
      <c r="O1974">
        <v>4.6231155778894397</v>
      </c>
      <c r="P1974">
        <v>0.77093044026301805</v>
      </c>
      <c r="Q1974" t="s">
        <v>135</v>
      </c>
    </row>
    <row r="1975" spans="1:17" ht="16" x14ac:dyDescent="0.2">
      <c r="A1975">
        <v>128</v>
      </c>
      <c r="B1975" t="s">
        <v>137</v>
      </c>
      <c r="C1975" s="13" t="s">
        <v>136</v>
      </c>
      <c r="F1975">
        <v>45</v>
      </c>
      <c r="H1975" s="7">
        <v>1</v>
      </c>
      <c r="I1975" t="s">
        <v>5</v>
      </c>
      <c r="J1975">
        <v>7.4999999999999997E-3</v>
      </c>
      <c r="K1975">
        <v>15.5</v>
      </c>
      <c r="L1975">
        <v>2.4</v>
      </c>
      <c r="M1975">
        <v>84.4</v>
      </c>
      <c r="N1975">
        <v>0.1</v>
      </c>
      <c r="O1975">
        <v>5.0251256281407004</v>
      </c>
      <c r="P1975">
        <v>0.79309019948838699</v>
      </c>
      <c r="Q1975" t="s">
        <v>135</v>
      </c>
    </row>
    <row r="1976" spans="1:17" ht="16" x14ac:dyDescent="0.2">
      <c r="A1976">
        <v>128</v>
      </c>
      <c r="B1976" t="s">
        <v>137</v>
      </c>
      <c r="C1976" s="13" t="s">
        <v>136</v>
      </c>
      <c r="F1976">
        <v>45</v>
      </c>
      <c r="H1976" s="7">
        <v>1</v>
      </c>
      <c r="I1976" t="s">
        <v>5</v>
      </c>
      <c r="J1976">
        <v>7.4999999999999997E-3</v>
      </c>
      <c r="K1976">
        <v>15.5</v>
      </c>
      <c r="L1976">
        <v>2.4</v>
      </c>
      <c r="M1976">
        <v>84.4</v>
      </c>
      <c r="N1976">
        <v>0.1</v>
      </c>
      <c r="O1976">
        <v>5.5778894472361804</v>
      </c>
      <c r="P1976">
        <v>0.80519970745747504</v>
      </c>
      <c r="Q1976" t="s">
        <v>135</v>
      </c>
    </row>
    <row r="1977" spans="1:17" ht="16" x14ac:dyDescent="0.2">
      <c r="A1977">
        <v>128</v>
      </c>
      <c r="B1977" t="s">
        <v>137</v>
      </c>
      <c r="C1977" s="13" t="s">
        <v>136</v>
      </c>
      <c r="F1977">
        <v>45</v>
      </c>
      <c r="H1977" s="7">
        <v>1</v>
      </c>
      <c r="I1977" t="s">
        <v>5</v>
      </c>
      <c r="J1977">
        <v>7.4999999999999997E-3</v>
      </c>
      <c r="K1977">
        <v>15.5</v>
      </c>
      <c r="L1977">
        <v>2.4</v>
      </c>
      <c r="M1977">
        <v>84.4</v>
      </c>
      <c r="N1977">
        <v>0.1</v>
      </c>
      <c r="O1977">
        <v>5.9798994974874304</v>
      </c>
      <c r="P1977">
        <v>0.81729910450980503</v>
      </c>
      <c r="Q1977" t="s">
        <v>135</v>
      </c>
    </row>
    <row r="1978" spans="1:17" ht="16" x14ac:dyDescent="0.2">
      <c r="A1978">
        <v>128</v>
      </c>
      <c r="B1978" t="s">
        <v>137</v>
      </c>
      <c r="C1978" s="13" t="s">
        <v>136</v>
      </c>
      <c r="F1978">
        <v>45</v>
      </c>
      <c r="H1978" s="7">
        <v>1</v>
      </c>
      <c r="I1978" t="s">
        <v>5</v>
      </c>
      <c r="J1978">
        <v>7.4999999999999997E-3</v>
      </c>
      <c r="K1978">
        <v>15.5</v>
      </c>
      <c r="L1978">
        <v>2.4</v>
      </c>
      <c r="M1978">
        <v>84.4</v>
      </c>
      <c r="N1978">
        <v>0.1</v>
      </c>
      <c r="O1978">
        <v>7.0854271356783904</v>
      </c>
      <c r="P1978">
        <v>0.82542154097111897</v>
      </c>
      <c r="Q1978" t="s">
        <v>135</v>
      </c>
    </row>
    <row r="1979" spans="1:17" ht="16" x14ac:dyDescent="0.2">
      <c r="A1979">
        <v>128</v>
      </c>
      <c r="B1979" t="s">
        <v>137</v>
      </c>
      <c r="C1979" s="13" t="s">
        <v>136</v>
      </c>
      <c r="F1979">
        <v>45</v>
      </c>
      <c r="H1979" s="7">
        <v>1</v>
      </c>
      <c r="I1979" t="s">
        <v>5</v>
      </c>
      <c r="J1979">
        <v>7.4999999999999997E-3</v>
      </c>
      <c r="K1979">
        <v>15.5</v>
      </c>
      <c r="L1979">
        <v>2.4</v>
      </c>
      <c r="M1979">
        <v>84.4</v>
      </c>
      <c r="N1979">
        <v>0.1</v>
      </c>
      <c r="O1979">
        <v>9.0452261306532602</v>
      </c>
      <c r="P1979">
        <v>0.82555298288895795</v>
      </c>
      <c r="Q1979" t="s">
        <v>135</v>
      </c>
    </row>
    <row r="1980" spans="1:17" ht="16" x14ac:dyDescent="0.2">
      <c r="A1980">
        <v>128</v>
      </c>
      <c r="B1980" t="s">
        <v>137</v>
      </c>
      <c r="C1980" s="13" t="s">
        <v>136</v>
      </c>
      <c r="F1980">
        <v>45</v>
      </c>
      <c r="H1980" s="7">
        <v>1</v>
      </c>
      <c r="I1980" t="s">
        <v>5</v>
      </c>
      <c r="J1980">
        <v>7.4999999999999997E-3</v>
      </c>
      <c r="K1980">
        <v>15.5</v>
      </c>
      <c r="L1980">
        <v>2.4</v>
      </c>
      <c r="M1980">
        <v>84.4</v>
      </c>
      <c r="N1980">
        <v>0.1</v>
      </c>
      <c r="O1980">
        <v>11.0050251256281</v>
      </c>
      <c r="P1980">
        <v>0.82568442480679705</v>
      </c>
      <c r="Q1980" t="s">
        <v>135</v>
      </c>
    </row>
    <row r="1981" spans="1:17" ht="16" x14ac:dyDescent="0.2">
      <c r="A1981">
        <v>128</v>
      </c>
      <c r="B1981" t="s">
        <v>137</v>
      </c>
      <c r="C1981" s="13" t="s">
        <v>136</v>
      </c>
      <c r="F1981">
        <v>45</v>
      </c>
      <c r="H1981" s="7">
        <v>1</v>
      </c>
      <c r="I1981" t="s">
        <v>5</v>
      </c>
      <c r="J1981">
        <v>7.4999999999999997E-3</v>
      </c>
      <c r="K1981">
        <v>15.5</v>
      </c>
      <c r="L1981">
        <v>2.4</v>
      </c>
      <c r="M1981">
        <v>84.4</v>
      </c>
      <c r="N1981">
        <v>0.1</v>
      </c>
      <c r="O1981">
        <v>13.0653266331658</v>
      </c>
      <c r="P1981">
        <v>0.82783467977041403</v>
      </c>
      <c r="Q1981" t="s">
        <v>135</v>
      </c>
    </row>
    <row r="1982" spans="1:17" ht="16" x14ac:dyDescent="0.2">
      <c r="A1982">
        <v>128</v>
      </c>
      <c r="B1982" t="s">
        <v>137</v>
      </c>
      <c r="C1982" s="13" t="s">
        <v>136</v>
      </c>
      <c r="F1982">
        <v>45</v>
      </c>
      <c r="H1982" s="7">
        <v>1</v>
      </c>
      <c r="I1982" t="s">
        <v>5</v>
      </c>
      <c r="J1982">
        <v>7.4999999999999997E-3</v>
      </c>
      <c r="K1982">
        <v>15.5</v>
      </c>
      <c r="L1982">
        <v>2.4</v>
      </c>
      <c r="M1982">
        <v>84.4</v>
      </c>
      <c r="N1982">
        <v>0.1</v>
      </c>
      <c r="O1982">
        <v>14.974874371859199</v>
      </c>
      <c r="P1982">
        <v>0.82796275138266695</v>
      </c>
      <c r="Q1982" t="s">
        <v>135</v>
      </c>
    </row>
    <row r="1983" spans="1:17" ht="16" x14ac:dyDescent="0.2">
      <c r="A1983">
        <v>128</v>
      </c>
      <c r="B1983" t="s">
        <v>137</v>
      </c>
      <c r="C1983" s="13" t="s">
        <v>136</v>
      </c>
      <c r="F1983">
        <v>45</v>
      </c>
      <c r="H1983" s="7">
        <v>1</v>
      </c>
      <c r="I1983" t="s">
        <v>5</v>
      </c>
      <c r="J1983">
        <v>7.4999999999999997E-3</v>
      </c>
      <c r="K1983">
        <v>15.5</v>
      </c>
      <c r="L1983">
        <v>2.4</v>
      </c>
      <c r="M1983">
        <v>84.4</v>
      </c>
      <c r="N1983">
        <v>0.1</v>
      </c>
      <c r="O1983">
        <v>16.9849246231155</v>
      </c>
      <c r="P1983">
        <v>0.83010963604069898</v>
      </c>
      <c r="Q1983" t="s">
        <v>135</v>
      </c>
    </row>
    <row r="1984" spans="1:17" ht="16" x14ac:dyDescent="0.2">
      <c r="A1984">
        <v>128</v>
      </c>
      <c r="B1984" t="s">
        <v>137</v>
      </c>
      <c r="C1984" s="13" t="s">
        <v>136</v>
      </c>
      <c r="F1984">
        <v>45</v>
      </c>
      <c r="H1984" s="7">
        <v>1</v>
      </c>
      <c r="I1984" t="s">
        <v>5</v>
      </c>
      <c r="J1984">
        <v>7.4999999999999997E-3</v>
      </c>
      <c r="K1984">
        <v>15.5</v>
      </c>
      <c r="L1984">
        <v>2.4</v>
      </c>
      <c r="M1984">
        <v>84.4</v>
      </c>
      <c r="N1984">
        <v>0.1</v>
      </c>
      <c r="O1984">
        <v>18.994974874371799</v>
      </c>
      <c r="P1984">
        <v>0.836280665567947</v>
      </c>
      <c r="Q1984" t="s">
        <v>135</v>
      </c>
    </row>
    <row r="1985" spans="1:17" ht="16" x14ac:dyDescent="0.2">
      <c r="A1985">
        <v>128</v>
      </c>
      <c r="B1985" t="s">
        <v>137</v>
      </c>
      <c r="C1985" s="13" t="s">
        <v>136</v>
      </c>
      <c r="F1985">
        <v>45</v>
      </c>
      <c r="H1985" s="7">
        <v>1</v>
      </c>
      <c r="I1985" t="s">
        <v>5</v>
      </c>
      <c r="J1985">
        <v>7.4999999999999997E-3</v>
      </c>
      <c r="K1985">
        <v>15.5</v>
      </c>
      <c r="L1985">
        <v>2.4</v>
      </c>
      <c r="M1985">
        <v>84.4</v>
      </c>
      <c r="N1985">
        <v>0.1</v>
      </c>
      <c r="O1985">
        <v>22.060301507537599</v>
      </c>
      <c r="P1985">
        <v>0.83648625420866896</v>
      </c>
      <c r="Q1985" t="s">
        <v>135</v>
      </c>
    </row>
    <row r="1986" spans="1:17" ht="16" x14ac:dyDescent="0.2">
      <c r="A1986">
        <v>128</v>
      </c>
      <c r="B1986" t="s">
        <v>137</v>
      </c>
      <c r="C1986" s="13" t="s">
        <v>136</v>
      </c>
      <c r="F1986">
        <v>45</v>
      </c>
      <c r="H1986" s="7">
        <v>1</v>
      </c>
      <c r="I1986" t="s">
        <v>5</v>
      </c>
      <c r="J1986">
        <v>7.4999999999999997E-3</v>
      </c>
      <c r="K1986">
        <v>15.5</v>
      </c>
      <c r="L1986">
        <v>2.4</v>
      </c>
      <c r="M1986">
        <v>84.4</v>
      </c>
      <c r="N1986">
        <v>0.1</v>
      </c>
      <c r="O1986">
        <v>24.070351758793901</v>
      </c>
      <c r="P1986">
        <v>0.83863313886670099</v>
      </c>
      <c r="Q1986" t="s">
        <v>135</v>
      </c>
    </row>
    <row r="1987" spans="1:17" ht="16" x14ac:dyDescent="0.2">
      <c r="A1987">
        <v>128</v>
      </c>
      <c r="B1987" t="s">
        <v>137</v>
      </c>
      <c r="C1987" s="13" t="s">
        <v>136</v>
      </c>
      <c r="F1987">
        <v>45</v>
      </c>
      <c r="H1987" s="7">
        <v>1</v>
      </c>
      <c r="I1987" t="s">
        <v>5</v>
      </c>
      <c r="J1987">
        <v>7.4999999999999997E-3</v>
      </c>
      <c r="K1987">
        <v>15.5</v>
      </c>
      <c r="L1987">
        <v>2.4</v>
      </c>
      <c r="M1987">
        <v>84.4</v>
      </c>
      <c r="N1987">
        <v>0.1</v>
      </c>
      <c r="O1987">
        <v>25.979899497487398</v>
      </c>
      <c r="P1987">
        <v>0.84077328291356102</v>
      </c>
      <c r="Q1987" t="s">
        <v>135</v>
      </c>
    </row>
    <row r="1988" spans="1:17" ht="16" x14ac:dyDescent="0.2">
      <c r="A1988">
        <v>128</v>
      </c>
      <c r="B1988" t="s">
        <v>137</v>
      </c>
      <c r="C1988" s="13" t="s">
        <v>136</v>
      </c>
      <c r="F1988">
        <v>45</v>
      </c>
      <c r="H1988" s="7">
        <v>1</v>
      </c>
      <c r="I1988" t="s">
        <v>5</v>
      </c>
      <c r="J1988">
        <v>7.4999999999999997E-3</v>
      </c>
      <c r="K1988">
        <v>15.5</v>
      </c>
      <c r="L1988">
        <v>2.4</v>
      </c>
      <c r="M1988">
        <v>84.4</v>
      </c>
      <c r="N1988">
        <v>0.1</v>
      </c>
      <c r="O1988">
        <v>28.0402010050251</v>
      </c>
      <c r="P1988">
        <v>0.84694768274639398</v>
      </c>
      <c r="Q1988" t="s">
        <v>135</v>
      </c>
    </row>
    <row r="1989" spans="1:17" ht="16" x14ac:dyDescent="0.2">
      <c r="A1989">
        <v>128</v>
      </c>
      <c r="B1989" t="s">
        <v>137</v>
      </c>
      <c r="C1989" s="13" t="s">
        <v>136</v>
      </c>
      <c r="F1989">
        <v>45</v>
      </c>
      <c r="H1989" s="7">
        <v>1</v>
      </c>
      <c r="I1989" t="s">
        <v>5</v>
      </c>
      <c r="J1989">
        <v>7.4999999999999997E-3</v>
      </c>
      <c r="K1989">
        <v>15.5</v>
      </c>
      <c r="L1989">
        <v>2.4</v>
      </c>
      <c r="M1989">
        <v>84.4</v>
      </c>
      <c r="N1989">
        <v>0.1</v>
      </c>
      <c r="O1989">
        <v>30.100502512562802</v>
      </c>
      <c r="P1989">
        <v>0.84909793771001196</v>
      </c>
      <c r="Q1989" t="s">
        <v>135</v>
      </c>
    </row>
    <row r="1990" spans="1:17" ht="16" x14ac:dyDescent="0.2">
      <c r="A1990">
        <v>129</v>
      </c>
      <c r="B1990" t="s">
        <v>137</v>
      </c>
      <c r="C1990" s="13" t="s">
        <v>136</v>
      </c>
      <c r="F1990">
        <f>(30+60)/2</f>
        <v>45</v>
      </c>
      <c r="H1990" s="7">
        <v>1</v>
      </c>
      <c r="I1990" t="s">
        <v>5</v>
      </c>
      <c r="J1990">
        <f>(0.2*7.5)/200</f>
        <v>7.4999999999999997E-3</v>
      </c>
      <c r="K1990">
        <v>10.199999999999999</v>
      </c>
      <c r="L1990">
        <v>2.1</v>
      </c>
      <c r="M1990">
        <v>75.599999999999994</v>
      </c>
      <c r="N1990">
        <v>0.1</v>
      </c>
      <c r="O1990">
        <v>0</v>
      </c>
      <c r="P1990">
        <v>0</v>
      </c>
      <c r="Q1990" t="s">
        <v>135</v>
      </c>
    </row>
    <row r="1991" spans="1:17" ht="16" x14ac:dyDescent="0.2">
      <c r="A1991">
        <v>129</v>
      </c>
      <c r="B1991" t="s">
        <v>137</v>
      </c>
      <c r="C1991" s="13" t="s">
        <v>136</v>
      </c>
      <c r="F1991">
        <v>45</v>
      </c>
      <c r="H1991" s="7">
        <v>1</v>
      </c>
      <c r="I1991" t="s">
        <v>5</v>
      </c>
      <c r="J1991">
        <v>7.4999999999999997E-3</v>
      </c>
      <c r="K1991">
        <v>10.199999999999999</v>
      </c>
      <c r="L1991">
        <v>2.1</v>
      </c>
      <c r="M1991">
        <v>75.599999999999994</v>
      </c>
      <c r="N1991">
        <v>0.1</v>
      </c>
      <c r="O1991">
        <v>0.55276381909547601</v>
      </c>
      <c r="P1991">
        <v>0.34007394450454798</v>
      </c>
      <c r="Q1991" t="s">
        <v>135</v>
      </c>
    </row>
    <row r="1992" spans="1:17" ht="16" x14ac:dyDescent="0.2">
      <c r="A1992">
        <v>129</v>
      </c>
      <c r="B1992" t="s">
        <v>137</v>
      </c>
      <c r="C1992" s="13" t="s">
        <v>136</v>
      </c>
      <c r="F1992">
        <v>45</v>
      </c>
      <c r="H1992" s="7">
        <v>1</v>
      </c>
      <c r="I1992" t="s">
        <v>5</v>
      </c>
      <c r="J1992">
        <v>7.4999999999999997E-3</v>
      </c>
      <c r="K1992">
        <v>10.199999999999999</v>
      </c>
      <c r="L1992">
        <v>2.1</v>
      </c>
      <c r="M1992">
        <v>75.599999999999994</v>
      </c>
      <c r="N1992">
        <v>0.1</v>
      </c>
      <c r="O1992">
        <v>1.0552763819095401</v>
      </c>
      <c r="P1992">
        <v>0.45479577633304002</v>
      </c>
      <c r="Q1992" t="s">
        <v>135</v>
      </c>
    </row>
    <row r="1993" spans="1:17" ht="16" x14ac:dyDescent="0.2">
      <c r="A1993">
        <v>129</v>
      </c>
      <c r="B1993" t="s">
        <v>137</v>
      </c>
      <c r="C1993" s="13" t="s">
        <v>136</v>
      </c>
      <c r="F1993">
        <v>45</v>
      </c>
      <c r="H1993" s="7">
        <v>1</v>
      </c>
      <c r="I1993" t="s">
        <v>5</v>
      </c>
      <c r="J1993">
        <v>7.4999999999999997E-3</v>
      </c>
      <c r="K1993">
        <v>10.199999999999999</v>
      </c>
      <c r="L1993">
        <v>2.1</v>
      </c>
      <c r="M1993">
        <v>75.599999999999994</v>
      </c>
      <c r="N1993">
        <v>0.1</v>
      </c>
      <c r="O1993">
        <v>1.50753768844221</v>
      </c>
      <c r="P1993">
        <v>0.57957460002898398</v>
      </c>
      <c r="Q1993" t="s">
        <v>135</v>
      </c>
    </row>
    <row r="1994" spans="1:17" ht="16" x14ac:dyDescent="0.2">
      <c r="A1994">
        <v>129</v>
      </c>
      <c r="B1994" t="s">
        <v>137</v>
      </c>
      <c r="C1994" s="13" t="s">
        <v>136</v>
      </c>
      <c r="F1994">
        <v>45</v>
      </c>
      <c r="H1994" s="7">
        <v>1</v>
      </c>
      <c r="I1994" t="s">
        <v>5</v>
      </c>
      <c r="J1994">
        <v>7.4999999999999997E-3</v>
      </c>
      <c r="K1994">
        <v>10.199999999999999</v>
      </c>
      <c r="L1994">
        <v>2.1</v>
      </c>
      <c r="M1994">
        <v>75.599999999999994</v>
      </c>
      <c r="N1994">
        <v>0.1</v>
      </c>
      <c r="O1994">
        <v>2.0100502512562799</v>
      </c>
      <c r="P1994">
        <v>0.57960830308484002</v>
      </c>
      <c r="Q1994" t="s">
        <v>135</v>
      </c>
    </row>
    <row r="1995" spans="1:17" ht="16" x14ac:dyDescent="0.2">
      <c r="A1995">
        <v>129</v>
      </c>
      <c r="B1995" t="s">
        <v>137</v>
      </c>
      <c r="C1995" s="13" t="s">
        <v>136</v>
      </c>
      <c r="F1995">
        <v>45</v>
      </c>
      <c r="H1995" s="7">
        <v>1</v>
      </c>
      <c r="I1995" t="s">
        <v>5</v>
      </c>
      <c r="J1995">
        <v>7.4999999999999997E-3</v>
      </c>
      <c r="K1995">
        <v>10.199999999999999</v>
      </c>
      <c r="L1995">
        <v>2.1</v>
      </c>
      <c r="M1995">
        <v>75.599999999999994</v>
      </c>
      <c r="N1995">
        <v>0.1</v>
      </c>
      <c r="O1995">
        <v>2.6130653266331598</v>
      </c>
      <c r="P1995">
        <v>0.59373325379412101</v>
      </c>
      <c r="Q1995" t="s">
        <v>135</v>
      </c>
    </row>
    <row r="1996" spans="1:17" ht="16" x14ac:dyDescent="0.2">
      <c r="A1996">
        <v>129</v>
      </c>
      <c r="B1996" t="s">
        <v>137</v>
      </c>
      <c r="C1996" s="13" t="s">
        <v>136</v>
      </c>
      <c r="F1996">
        <v>45</v>
      </c>
      <c r="H1996" s="7">
        <v>1</v>
      </c>
      <c r="I1996" t="s">
        <v>5</v>
      </c>
      <c r="J1996">
        <v>7.4999999999999997E-3</v>
      </c>
      <c r="K1996">
        <v>10.199999999999999</v>
      </c>
      <c r="L1996">
        <v>2.1</v>
      </c>
      <c r="M1996">
        <v>75.599999999999994</v>
      </c>
      <c r="N1996">
        <v>0.1</v>
      </c>
      <c r="O1996">
        <v>2.9145728643215998</v>
      </c>
      <c r="P1996">
        <v>0.59978969293145801</v>
      </c>
      <c r="Q1996" t="s">
        <v>135</v>
      </c>
    </row>
    <row r="1997" spans="1:17" ht="16" x14ac:dyDescent="0.2">
      <c r="A1997">
        <v>129</v>
      </c>
      <c r="B1997" t="s">
        <v>137</v>
      </c>
      <c r="C1997" s="13" t="s">
        <v>136</v>
      </c>
      <c r="F1997">
        <v>45</v>
      </c>
      <c r="H1997" s="7">
        <v>1</v>
      </c>
      <c r="I1997" t="s">
        <v>5</v>
      </c>
      <c r="J1997">
        <v>7.4999999999999997E-3</v>
      </c>
      <c r="K1997">
        <v>10.199999999999999</v>
      </c>
      <c r="L1997">
        <v>2.1</v>
      </c>
      <c r="M1997">
        <v>75.599999999999994</v>
      </c>
      <c r="N1997">
        <v>0.1</v>
      </c>
      <c r="O1997">
        <v>3.5175879396984899</v>
      </c>
      <c r="P1997">
        <v>0.65013194746367597</v>
      </c>
      <c r="Q1997" t="s">
        <v>135</v>
      </c>
    </row>
    <row r="1998" spans="1:17" ht="16" x14ac:dyDescent="0.2">
      <c r="A1998">
        <v>129</v>
      </c>
      <c r="B1998" t="s">
        <v>137</v>
      </c>
      <c r="C1998" s="13" t="s">
        <v>136</v>
      </c>
      <c r="F1998">
        <v>45</v>
      </c>
      <c r="H1998" s="7">
        <v>1</v>
      </c>
      <c r="I1998" t="s">
        <v>5</v>
      </c>
      <c r="J1998">
        <v>7.4999999999999997E-3</v>
      </c>
      <c r="K1998">
        <v>10.199999999999999</v>
      </c>
      <c r="L1998">
        <v>2.1</v>
      </c>
      <c r="M1998">
        <v>75.599999999999994</v>
      </c>
      <c r="N1998">
        <v>0.1</v>
      </c>
      <c r="O1998">
        <v>4.0201005025125598</v>
      </c>
      <c r="P1998">
        <v>0.67833466460403902</v>
      </c>
      <c r="Q1998" t="s">
        <v>135</v>
      </c>
    </row>
    <row r="1999" spans="1:17" ht="16" x14ac:dyDescent="0.2">
      <c r="A1999">
        <v>129</v>
      </c>
      <c r="B1999" t="s">
        <v>137</v>
      </c>
      <c r="C1999" s="13" t="s">
        <v>136</v>
      </c>
      <c r="F1999">
        <v>45</v>
      </c>
      <c r="H1999" s="7">
        <v>1</v>
      </c>
      <c r="I1999" t="s">
        <v>5</v>
      </c>
      <c r="J1999">
        <v>7.4999999999999997E-3</v>
      </c>
      <c r="K1999">
        <v>10.199999999999999</v>
      </c>
      <c r="L1999">
        <v>2.1</v>
      </c>
      <c r="M1999">
        <v>75.599999999999994</v>
      </c>
      <c r="N1999">
        <v>0.1</v>
      </c>
      <c r="O1999">
        <v>4.57286432160803</v>
      </c>
      <c r="P1999">
        <v>0.68642002770391097</v>
      </c>
      <c r="Q1999" t="s">
        <v>135</v>
      </c>
    </row>
    <row r="2000" spans="1:17" ht="16" x14ac:dyDescent="0.2">
      <c r="A2000">
        <v>129</v>
      </c>
      <c r="B2000" t="s">
        <v>137</v>
      </c>
      <c r="C2000" s="13" t="s">
        <v>136</v>
      </c>
      <c r="F2000">
        <v>45</v>
      </c>
      <c r="H2000" s="7">
        <v>1</v>
      </c>
      <c r="I2000" t="s">
        <v>5</v>
      </c>
      <c r="J2000">
        <v>7.4999999999999997E-3</v>
      </c>
      <c r="K2000">
        <v>10.199999999999999</v>
      </c>
      <c r="L2000">
        <v>2.1</v>
      </c>
      <c r="M2000">
        <v>75.599999999999994</v>
      </c>
      <c r="N2000">
        <v>0.1</v>
      </c>
      <c r="O2000">
        <v>5.12562814070351</v>
      </c>
      <c r="P2000">
        <v>0.704565752976822</v>
      </c>
      <c r="Q2000" t="s">
        <v>135</v>
      </c>
    </row>
    <row r="2001" spans="1:17" ht="16" x14ac:dyDescent="0.2">
      <c r="A2001">
        <v>129</v>
      </c>
      <c r="B2001" t="s">
        <v>137</v>
      </c>
      <c r="C2001" s="13" t="s">
        <v>136</v>
      </c>
      <c r="F2001">
        <v>45</v>
      </c>
      <c r="H2001" s="7">
        <v>1</v>
      </c>
      <c r="I2001" t="s">
        <v>5</v>
      </c>
      <c r="J2001">
        <v>7.4999999999999997E-3</v>
      </c>
      <c r="K2001">
        <v>10.199999999999999</v>
      </c>
      <c r="L2001">
        <v>2.1</v>
      </c>
      <c r="M2001">
        <v>75.599999999999994</v>
      </c>
      <c r="N2001">
        <v>0.1</v>
      </c>
      <c r="O2001">
        <v>5.5276381909547698</v>
      </c>
      <c r="P2001">
        <v>0.71867722246375998</v>
      </c>
      <c r="Q2001" t="s">
        <v>135</v>
      </c>
    </row>
    <row r="2002" spans="1:17" ht="16" x14ac:dyDescent="0.2">
      <c r="A2002">
        <v>129</v>
      </c>
      <c r="B2002" t="s">
        <v>137</v>
      </c>
      <c r="C2002" s="13" t="s">
        <v>136</v>
      </c>
      <c r="F2002">
        <v>45</v>
      </c>
      <c r="H2002" s="7">
        <v>1</v>
      </c>
      <c r="I2002" t="s">
        <v>5</v>
      </c>
      <c r="J2002">
        <v>7.4999999999999997E-3</v>
      </c>
      <c r="K2002">
        <v>10.199999999999999</v>
      </c>
      <c r="L2002">
        <v>2.1</v>
      </c>
      <c r="M2002">
        <v>75.599999999999994</v>
      </c>
      <c r="N2002">
        <v>0.1</v>
      </c>
      <c r="O2002">
        <v>6.1306532663316498</v>
      </c>
      <c r="P2002">
        <v>0.73079010073843398</v>
      </c>
      <c r="Q2002" t="s">
        <v>135</v>
      </c>
    </row>
    <row r="2003" spans="1:17" ht="16" x14ac:dyDescent="0.2">
      <c r="A2003">
        <v>129</v>
      </c>
      <c r="B2003" t="s">
        <v>137</v>
      </c>
      <c r="C2003" s="13" t="s">
        <v>136</v>
      </c>
      <c r="F2003">
        <v>45</v>
      </c>
      <c r="H2003" s="7">
        <v>1</v>
      </c>
      <c r="I2003" t="s">
        <v>5</v>
      </c>
      <c r="J2003">
        <v>7.4999999999999997E-3</v>
      </c>
      <c r="K2003">
        <v>10.199999999999999</v>
      </c>
      <c r="L2003">
        <v>2.1</v>
      </c>
      <c r="M2003">
        <v>75.599999999999994</v>
      </c>
      <c r="N2003">
        <v>0.1</v>
      </c>
      <c r="O2003">
        <v>7.1356783919597904</v>
      </c>
      <c r="P2003">
        <v>0.74695408632700699</v>
      </c>
      <c r="Q2003" t="s">
        <v>135</v>
      </c>
    </row>
    <row r="2004" spans="1:17" ht="16" x14ac:dyDescent="0.2">
      <c r="A2004">
        <v>129</v>
      </c>
      <c r="B2004" t="s">
        <v>137</v>
      </c>
      <c r="C2004" s="13" t="s">
        <v>136</v>
      </c>
      <c r="F2004">
        <v>45</v>
      </c>
      <c r="H2004" s="7">
        <v>1</v>
      </c>
      <c r="I2004" t="s">
        <v>5</v>
      </c>
      <c r="J2004">
        <v>7.4999999999999997E-3</v>
      </c>
      <c r="K2004">
        <v>10.199999999999999</v>
      </c>
      <c r="L2004">
        <v>2.1</v>
      </c>
      <c r="M2004">
        <v>75.599999999999994</v>
      </c>
      <c r="N2004">
        <v>0.1</v>
      </c>
      <c r="O2004">
        <v>8.9949748743718594</v>
      </c>
      <c r="P2004">
        <v>0.74506671519906698</v>
      </c>
      <c r="Q2004" t="s">
        <v>135</v>
      </c>
    </row>
    <row r="2005" spans="1:17" ht="16" x14ac:dyDescent="0.2">
      <c r="A2005">
        <v>129</v>
      </c>
      <c r="B2005" t="s">
        <v>137</v>
      </c>
      <c r="C2005" s="13" t="s">
        <v>136</v>
      </c>
      <c r="F2005">
        <v>45</v>
      </c>
      <c r="H2005" s="7">
        <v>1</v>
      </c>
      <c r="I2005" t="s">
        <v>5</v>
      </c>
      <c r="J2005">
        <v>7.4999999999999997E-3</v>
      </c>
      <c r="K2005">
        <v>10.199999999999999</v>
      </c>
      <c r="L2005">
        <v>2.1</v>
      </c>
      <c r="M2005">
        <v>75.599999999999994</v>
      </c>
      <c r="N2005">
        <v>0.1</v>
      </c>
      <c r="O2005">
        <v>10.9045226130653</v>
      </c>
      <c r="P2005">
        <v>0.747206859245927</v>
      </c>
      <c r="Q2005" t="s">
        <v>135</v>
      </c>
    </row>
    <row r="2006" spans="1:17" ht="16" x14ac:dyDescent="0.2">
      <c r="A2006">
        <v>129</v>
      </c>
      <c r="B2006" t="s">
        <v>137</v>
      </c>
      <c r="C2006" s="13" t="s">
        <v>136</v>
      </c>
      <c r="F2006">
        <v>45</v>
      </c>
      <c r="H2006" s="7">
        <v>1</v>
      </c>
      <c r="I2006" t="s">
        <v>5</v>
      </c>
      <c r="J2006">
        <v>7.4999999999999997E-3</v>
      </c>
      <c r="K2006">
        <v>10.199999999999999</v>
      </c>
      <c r="L2006">
        <v>2.1</v>
      </c>
      <c r="M2006">
        <v>75.599999999999994</v>
      </c>
      <c r="N2006">
        <v>0.1</v>
      </c>
      <c r="O2006">
        <v>13.21608040201</v>
      </c>
      <c r="P2006">
        <v>0.74937396573747295</v>
      </c>
      <c r="Q2006" t="s">
        <v>135</v>
      </c>
    </row>
    <row r="2007" spans="1:17" ht="16" x14ac:dyDescent="0.2">
      <c r="A2007">
        <v>129</v>
      </c>
      <c r="B2007" t="s">
        <v>137</v>
      </c>
      <c r="C2007" s="13" t="s">
        <v>136</v>
      </c>
      <c r="F2007">
        <v>45</v>
      </c>
      <c r="H2007" s="7">
        <v>1</v>
      </c>
      <c r="I2007" t="s">
        <v>5</v>
      </c>
      <c r="J2007">
        <v>7.4999999999999997E-3</v>
      </c>
      <c r="K2007">
        <v>10.199999999999999</v>
      </c>
      <c r="L2007">
        <v>2.1</v>
      </c>
      <c r="M2007">
        <v>75.599999999999994</v>
      </c>
      <c r="N2007">
        <v>0.1</v>
      </c>
      <c r="O2007">
        <v>15.125628140703499</v>
      </c>
      <c r="P2007">
        <v>0.74748996491511799</v>
      </c>
      <c r="Q2007" t="s">
        <v>135</v>
      </c>
    </row>
    <row r="2008" spans="1:17" ht="16" x14ac:dyDescent="0.2">
      <c r="A2008">
        <v>129</v>
      </c>
      <c r="B2008" t="s">
        <v>137</v>
      </c>
      <c r="C2008" s="13" t="s">
        <v>136</v>
      </c>
      <c r="F2008">
        <v>45</v>
      </c>
      <c r="H2008" s="7">
        <v>1</v>
      </c>
      <c r="I2008" t="s">
        <v>5</v>
      </c>
      <c r="J2008">
        <v>7.4999999999999997E-3</v>
      </c>
      <c r="K2008">
        <v>10.199999999999999</v>
      </c>
      <c r="L2008">
        <v>2.1</v>
      </c>
      <c r="M2008">
        <v>75.599999999999994</v>
      </c>
      <c r="N2008">
        <v>0.1</v>
      </c>
      <c r="O2008">
        <v>16.9849246231155</v>
      </c>
      <c r="P2008">
        <v>0.74962673865639395</v>
      </c>
      <c r="Q2008" t="s">
        <v>135</v>
      </c>
    </row>
    <row r="2009" spans="1:17" ht="16" x14ac:dyDescent="0.2">
      <c r="A2009">
        <v>129</v>
      </c>
      <c r="B2009" t="s">
        <v>137</v>
      </c>
      <c r="C2009" s="13" t="s">
        <v>136</v>
      </c>
      <c r="F2009">
        <v>45</v>
      </c>
      <c r="H2009" s="7">
        <v>1</v>
      </c>
      <c r="I2009" t="s">
        <v>5</v>
      </c>
      <c r="J2009">
        <v>7.4999999999999997E-3</v>
      </c>
      <c r="K2009">
        <v>10.199999999999999</v>
      </c>
      <c r="L2009">
        <v>2.1</v>
      </c>
      <c r="M2009">
        <v>75.599999999999994</v>
      </c>
      <c r="N2009">
        <v>0.1</v>
      </c>
      <c r="O2009">
        <v>19.195979899497399</v>
      </c>
      <c r="P2009">
        <v>0.751787104536768</v>
      </c>
      <c r="Q2009" t="s">
        <v>135</v>
      </c>
    </row>
    <row r="2010" spans="1:17" ht="16" x14ac:dyDescent="0.2">
      <c r="A2010">
        <v>129</v>
      </c>
      <c r="B2010" t="s">
        <v>137</v>
      </c>
      <c r="C2010" s="13" t="s">
        <v>136</v>
      </c>
      <c r="F2010">
        <v>45</v>
      </c>
      <c r="H2010" s="7">
        <v>1</v>
      </c>
      <c r="I2010" t="s">
        <v>5</v>
      </c>
      <c r="J2010">
        <v>7.4999999999999997E-3</v>
      </c>
      <c r="K2010">
        <v>10.199999999999999</v>
      </c>
      <c r="L2010">
        <v>2.1</v>
      </c>
      <c r="M2010">
        <v>75.599999999999994</v>
      </c>
      <c r="N2010">
        <v>0.1</v>
      </c>
      <c r="O2010">
        <v>22.060301507537599</v>
      </c>
      <c r="P2010">
        <v>0.74795506708593196</v>
      </c>
      <c r="Q2010" t="s">
        <v>135</v>
      </c>
    </row>
    <row r="2011" spans="1:17" ht="16" x14ac:dyDescent="0.2">
      <c r="A2011">
        <v>129</v>
      </c>
      <c r="B2011" t="s">
        <v>137</v>
      </c>
      <c r="C2011" s="13" t="s">
        <v>136</v>
      </c>
      <c r="F2011">
        <v>45</v>
      </c>
      <c r="H2011" s="7">
        <v>1</v>
      </c>
      <c r="I2011" t="s">
        <v>5</v>
      </c>
      <c r="J2011">
        <v>7.4999999999999997E-3</v>
      </c>
      <c r="K2011">
        <v>10.199999999999999</v>
      </c>
      <c r="L2011">
        <v>2.1</v>
      </c>
      <c r="M2011">
        <v>75.599999999999994</v>
      </c>
      <c r="N2011">
        <v>0.1</v>
      </c>
      <c r="O2011">
        <v>24.020100502512499</v>
      </c>
      <c r="P2011">
        <v>0.74406236413455595</v>
      </c>
      <c r="Q2011" t="s">
        <v>135</v>
      </c>
    </row>
    <row r="2012" spans="1:17" ht="16" x14ac:dyDescent="0.2">
      <c r="A2012">
        <v>129</v>
      </c>
      <c r="B2012" t="s">
        <v>137</v>
      </c>
      <c r="C2012" s="13" t="s">
        <v>136</v>
      </c>
      <c r="F2012">
        <v>45</v>
      </c>
      <c r="H2012" s="7">
        <v>1</v>
      </c>
      <c r="I2012" t="s">
        <v>5</v>
      </c>
      <c r="J2012">
        <v>7.4999999999999997E-3</v>
      </c>
      <c r="K2012">
        <v>10.199999999999999</v>
      </c>
      <c r="L2012">
        <v>2.1</v>
      </c>
      <c r="M2012">
        <v>75.599999999999994</v>
      </c>
      <c r="N2012">
        <v>0.1</v>
      </c>
      <c r="O2012">
        <v>25.979899497487398</v>
      </c>
      <c r="P2012">
        <v>0.74620587848700204</v>
      </c>
      <c r="Q2012" t="s">
        <v>135</v>
      </c>
    </row>
    <row r="2013" spans="1:17" ht="16" x14ac:dyDescent="0.2">
      <c r="A2013">
        <v>129</v>
      </c>
      <c r="B2013" t="s">
        <v>137</v>
      </c>
      <c r="C2013" s="13" t="s">
        <v>136</v>
      </c>
      <c r="F2013">
        <v>45</v>
      </c>
      <c r="H2013" s="7">
        <v>1</v>
      </c>
      <c r="I2013" t="s">
        <v>5</v>
      </c>
      <c r="J2013">
        <v>7.4999999999999997E-3</v>
      </c>
      <c r="K2013">
        <v>10.199999999999999</v>
      </c>
      <c r="L2013">
        <v>2.1</v>
      </c>
      <c r="M2013">
        <v>75.599999999999994</v>
      </c>
      <c r="N2013">
        <v>0.1</v>
      </c>
      <c r="O2013">
        <v>27.989949748743701</v>
      </c>
      <c r="P2013">
        <v>0.74634069071042597</v>
      </c>
      <c r="Q2013" t="s">
        <v>135</v>
      </c>
    </row>
    <row r="2014" spans="1:17" ht="16" x14ac:dyDescent="0.2">
      <c r="A2014">
        <v>129</v>
      </c>
      <c r="B2014" t="s">
        <v>137</v>
      </c>
      <c r="C2014" s="13" t="s">
        <v>136</v>
      </c>
      <c r="F2014">
        <v>45</v>
      </c>
      <c r="H2014" s="7">
        <v>1</v>
      </c>
      <c r="I2014" t="s">
        <v>5</v>
      </c>
      <c r="J2014">
        <v>7.4999999999999997E-3</v>
      </c>
      <c r="K2014">
        <v>10.199999999999999</v>
      </c>
      <c r="L2014">
        <v>2.1</v>
      </c>
      <c r="M2014">
        <v>75.599999999999994</v>
      </c>
      <c r="N2014">
        <v>0.1</v>
      </c>
      <c r="O2014">
        <v>30.050251256281399</v>
      </c>
      <c r="P2014">
        <v>0.74647887323943596</v>
      </c>
      <c r="Q2014" t="s">
        <v>135</v>
      </c>
    </row>
    <row r="2015" spans="1:17" ht="16" x14ac:dyDescent="0.2">
      <c r="A2015">
        <v>130</v>
      </c>
      <c r="B2015" t="s">
        <v>44</v>
      </c>
      <c r="C2015" s="12" t="s">
        <v>43</v>
      </c>
      <c r="D2015">
        <f>(76+115)/2</f>
        <v>95.5</v>
      </c>
      <c r="H2015" s="7">
        <v>3</v>
      </c>
      <c r="I2015" t="s">
        <v>5</v>
      </c>
      <c r="J2015">
        <f>375/750</f>
        <v>0.5</v>
      </c>
      <c r="K2015">
        <v>68.900000000000006</v>
      </c>
      <c r="L2015">
        <v>24.1</v>
      </c>
      <c r="M2015">
        <v>72.099999999999994</v>
      </c>
      <c r="N2015">
        <v>0.02</v>
      </c>
      <c r="O2015">
        <v>0</v>
      </c>
      <c r="P2015">
        <v>0</v>
      </c>
      <c r="Q2015" t="s">
        <v>138</v>
      </c>
    </row>
    <row r="2016" spans="1:17" ht="16" x14ac:dyDescent="0.2">
      <c r="A2016">
        <v>130</v>
      </c>
      <c r="B2016" t="s">
        <v>44</v>
      </c>
      <c r="C2016" s="12" t="s">
        <v>43</v>
      </c>
      <c r="D2016">
        <v>95.5</v>
      </c>
      <c r="H2016" s="7">
        <v>3</v>
      </c>
      <c r="I2016" t="s">
        <v>5</v>
      </c>
      <c r="J2016">
        <v>0.5</v>
      </c>
      <c r="K2016">
        <v>68.900000000000006</v>
      </c>
      <c r="L2016">
        <v>24.1</v>
      </c>
      <c r="M2016">
        <v>72.099999999999994</v>
      </c>
      <c r="N2016">
        <v>0.02</v>
      </c>
      <c r="O2016">
        <v>1.04712041884816</v>
      </c>
      <c r="P2016">
        <v>2.4627804264529301E-2</v>
      </c>
      <c r="Q2016" t="s">
        <v>138</v>
      </c>
    </row>
    <row r="2017" spans="1:17" ht="16" x14ac:dyDescent="0.2">
      <c r="A2017">
        <v>130</v>
      </c>
      <c r="B2017" t="s">
        <v>44</v>
      </c>
      <c r="C2017" s="12" t="s">
        <v>43</v>
      </c>
      <c r="D2017">
        <v>95.5</v>
      </c>
      <c r="H2017" s="7">
        <v>3</v>
      </c>
      <c r="I2017" t="s">
        <v>5</v>
      </c>
      <c r="J2017">
        <v>0.5</v>
      </c>
      <c r="K2017">
        <v>68.900000000000006</v>
      </c>
      <c r="L2017">
        <v>24.1</v>
      </c>
      <c r="M2017">
        <v>72.099999999999994</v>
      </c>
      <c r="N2017">
        <v>0.02</v>
      </c>
      <c r="O2017">
        <v>3.1413612565445002</v>
      </c>
      <c r="P2017">
        <v>4.9302407206996302E-2</v>
      </c>
      <c r="Q2017" t="s">
        <v>138</v>
      </c>
    </row>
    <row r="2018" spans="1:17" ht="16" x14ac:dyDescent="0.2">
      <c r="A2018">
        <v>130</v>
      </c>
      <c r="B2018" t="s">
        <v>44</v>
      </c>
      <c r="C2018" s="12" t="s">
        <v>43</v>
      </c>
      <c r="D2018">
        <v>95.5</v>
      </c>
      <c r="H2018" s="7">
        <v>3</v>
      </c>
      <c r="I2018" t="s">
        <v>5</v>
      </c>
      <c r="J2018">
        <v>0.5</v>
      </c>
      <c r="K2018">
        <v>68.900000000000006</v>
      </c>
      <c r="L2018">
        <v>24.1</v>
      </c>
      <c r="M2018">
        <v>72.099999999999994</v>
      </c>
      <c r="N2018">
        <v>0.02</v>
      </c>
      <c r="O2018">
        <v>7.0680628272251296</v>
      </c>
      <c r="P2018">
        <v>0.12322091900903701</v>
      </c>
      <c r="Q2018" t="s">
        <v>138</v>
      </c>
    </row>
    <row r="2019" spans="1:17" ht="16" x14ac:dyDescent="0.2">
      <c r="A2019">
        <v>130</v>
      </c>
      <c r="B2019" t="s">
        <v>44</v>
      </c>
      <c r="C2019" s="12" t="s">
        <v>43</v>
      </c>
      <c r="D2019">
        <v>95.5</v>
      </c>
      <c r="H2019" s="7">
        <v>3</v>
      </c>
      <c r="I2019" t="s">
        <v>5</v>
      </c>
      <c r="J2019">
        <v>0.5</v>
      </c>
      <c r="K2019">
        <v>68.900000000000006</v>
      </c>
      <c r="L2019">
        <v>24.1</v>
      </c>
      <c r="M2019">
        <v>72.099999999999994</v>
      </c>
      <c r="N2019">
        <v>0.02</v>
      </c>
      <c r="O2019">
        <v>15.0959860383944</v>
      </c>
      <c r="P2019">
        <v>0.22637300496260901</v>
      </c>
      <c r="Q2019" t="s">
        <v>138</v>
      </c>
    </row>
    <row r="2020" spans="1:17" ht="16" x14ac:dyDescent="0.2">
      <c r="A2020">
        <v>130</v>
      </c>
      <c r="B2020" t="s">
        <v>44</v>
      </c>
      <c r="C2020" s="12" t="s">
        <v>43</v>
      </c>
      <c r="D2020">
        <v>95.5</v>
      </c>
      <c r="H2020" s="7">
        <v>3</v>
      </c>
      <c r="I2020" t="s">
        <v>5</v>
      </c>
      <c r="J2020">
        <v>0.5</v>
      </c>
      <c r="K2020">
        <v>68.900000000000006</v>
      </c>
      <c r="L2020">
        <v>24.1</v>
      </c>
      <c r="M2020">
        <v>72.099999999999994</v>
      </c>
      <c r="N2020">
        <v>0.02</v>
      </c>
      <c r="O2020">
        <v>18.0628272251308</v>
      </c>
      <c r="P2020">
        <v>0.26002515428939099</v>
      </c>
      <c r="Q2020" t="s">
        <v>138</v>
      </c>
    </row>
    <row r="2021" spans="1:17" ht="16" x14ac:dyDescent="0.2">
      <c r="A2021">
        <v>130</v>
      </c>
      <c r="B2021" t="s">
        <v>44</v>
      </c>
      <c r="C2021" s="12" t="s">
        <v>43</v>
      </c>
      <c r="D2021">
        <v>95.5</v>
      </c>
      <c r="H2021" s="7">
        <v>3</v>
      </c>
      <c r="I2021" t="s">
        <v>5</v>
      </c>
      <c r="J2021">
        <v>0.5</v>
      </c>
      <c r="K2021">
        <v>68.900000000000006</v>
      </c>
      <c r="L2021">
        <v>24.1</v>
      </c>
      <c r="M2021">
        <v>72.099999999999994</v>
      </c>
      <c r="N2021">
        <v>0.02</v>
      </c>
      <c r="O2021">
        <v>21.116928446771301</v>
      </c>
      <c r="P2021">
        <v>0.30485438786354202</v>
      </c>
      <c r="Q2021" t="s">
        <v>138</v>
      </c>
    </row>
    <row r="2022" spans="1:17" ht="16" x14ac:dyDescent="0.2">
      <c r="A2022">
        <v>130</v>
      </c>
      <c r="B2022" t="s">
        <v>44</v>
      </c>
      <c r="C2022" s="12" t="s">
        <v>43</v>
      </c>
      <c r="D2022">
        <v>95.5</v>
      </c>
      <c r="H2022" s="7">
        <v>3</v>
      </c>
      <c r="I2022" t="s">
        <v>5</v>
      </c>
      <c r="J2022">
        <v>0.5</v>
      </c>
      <c r="K2022">
        <v>68.900000000000006</v>
      </c>
      <c r="L2022">
        <v>24.1</v>
      </c>
      <c r="M2022">
        <v>72.099999999999994</v>
      </c>
      <c r="N2022">
        <v>0.02</v>
      </c>
      <c r="O2022">
        <v>25.130890052356001</v>
      </c>
      <c r="P2022">
        <v>0.38548071016993701</v>
      </c>
      <c r="Q2022" t="s">
        <v>138</v>
      </c>
    </row>
    <row r="2023" spans="1:17" ht="16" x14ac:dyDescent="0.2">
      <c r="A2023">
        <v>130</v>
      </c>
      <c r="B2023" t="s">
        <v>44</v>
      </c>
      <c r="C2023" s="12" t="s">
        <v>43</v>
      </c>
      <c r="D2023">
        <v>95.5</v>
      </c>
      <c r="H2023" s="7">
        <v>3</v>
      </c>
      <c r="I2023" t="s">
        <v>5</v>
      </c>
      <c r="J2023">
        <v>0.5</v>
      </c>
      <c r="K2023">
        <v>68.900000000000006</v>
      </c>
      <c r="L2023">
        <v>24.1</v>
      </c>
      <c r="M2023">
        <v>72.099999999999994</v>
      </c>
      <c r="N2023">
        <v>0.02</v>
      </c>
      <c r="O2023">
        <v>28.272251308900501</v>
      </c>
      <c r="P2023">
        <v>0.50852613413671</v>
      </c>
      <c r="Q2023" t="s">
        <v>138</v>
      </c>
    </row>
    <row r="2024" spans="1:17" ht="16" x14ac:dyDescent="0.2">
      <c r="A2024">
        <v>130</v>
      </c>
      <c r="B2024" t="s">
        <v>44</v>
      </c>
      <c r="C2024" s="12" t="s">
        <v>43</v>
      </c>
      <c r="D2024">
        <v>95.5</v>
      </c>
      <c r="H2024" s="7">
        <v>3</v>
      </c>
      <c r="I2024" t="s">
        <v>5</v>
      </c>
      <c r="J2024">
        <v>0.5</v>
      </c>
      <c r="K2024">
        <v>68.900000000000006</v>
      </c>
      <c r="L2024">
        <v>24.1</v>
      </c>
      <c r="M2024">
        <v>72.099999999999994</v>
      </c>
      <c r="N2024">
        <v>0.02</v>
      </c>
      <c r="O2024">
        <v>31.2390924956369</v>
      </c>
      <c r="P2024">
        <v>0.57346319966460901</v>
      </c>
      <c r="Q2024" t="s">
        <v>138</v>
      </c>
    </row>
    <row r="2025" spans="1:17" ht="16" x14ac:dyDescent="0.2">
      <c r="A2025">
        <v>130</v>
      </c>
      <c r="B2025" t="s">
        <v>44</v>
      </c>
      <c r="C2025" s="12" t="s">
        <v>43</v>
      </c>
      <c r="D2025">
        <v>95.5</v>
      </c>
      <c r="H2025" s="7">
        <v>3</v>
      </c>
      <c r="I2025" t="s">
        <v>5</v>
      </c>
      <c r="J2025">
        <v>0.5</v>
      </c>
      <c r="K2025">
        <v>68.900000000000006</v>
      </c>
      <c r="L2025">
        <v>24.1</v>
      </c>
      <c r="M2025">
        <v>72.099999999999994</v>
      </c>
      <c r="N2025">
        <v>0.02</v>
      </c>
      <c r="O2025">
        <v>34.1186736474694</v>
      </c>
      <c r="P2025">
        <v>0.74789357200659001</v>
      </c>
      <c r="Q2025" t="s">
        <v>138</v>
      </c>
    </row>
    <row r="2026" spans="1:17" ht="16" x14ac:dyDescent="0.2">
      <c r="A2026">
        <v>130</v>
      </c>
      <c r="B2026" t="s">
        <v>44</v>
      </c>
      <c r="C2026" s="12" t="s">
        <v>43</v>
      </c>
      <c r="D2026">
        <v>95.5</v>
      </c>
      <c r="H2026" s="7">
        <v>3</v>
      </c>
      <c r="I2026" t="s">
        <v>5</v>
      </c>
      <c r="J2026">
        <v>0.5</v>
      </c>
      <c r="K2026">
        <v>68.900000000000006</v>
      </c>
      <c r="L2026">
        <v>24.1</v>
      </c>
      <c r="M2026">
        <v>72.099999999999994</v>
      </c>
      <c r="N2026">
        <v>0.02</v>
      </c>
      <c r="O2026">
        <v>38.132635253054097</v>
      </c>
      <c r="P2026">
        <v>0.85757017364259402</v>
      </c>
      <c r="Q2026" t="s">
        <v>138</v>
      </c>
    </row>
    <row r="2027" spans="1:17" ht="16" x14ac:dyDescent="0.2">
      <c r="A2027">
        <v>130</v>
      </c>
      <c r="B2027" t="s">
        <v>44</v>
      </c>
      <c r="C2027" s="12" t="s">
        <v>43</v>
      </c>
      <c r="D2027">
        <v>95.5</v>
      </c>
      <c r="H2027" s="7">
        <v>3</v>
      </c>
      <c r="I2027" t="s">
        <v>5</v>
      </c>
      <c r="J2027">
        <v>0.5</v>
      </c>
      <c r="K2027">
        <v>68.900000000000006</v>
      </c>
      <c r="L2027">
        <v>24.1</v>
      </c>
      <c r="M2027">
        <v>72.099999999999994</v>
      </c>
      <c r="N2027">
        <v>0.02</v>
      </c>
      <c r="O2027">
        <v>45.026178010471199</v>
      </c>
      <c r="P2027">
        <v>0.98748720348650099</v>
      </c>
      <c r="Q2027" t="s">
        <v>138</v>
      </c>
    </row>
    <row r="2028" spans="1:17" ht="16" x14ac:dyDescent="0.2">
      <c r="A2028">
        <v>131</v>
      </c>
      <c r="B2028" t="s">
        <v>140</v>
      </c>
      <c r="C2028" t="s">
        <v>139</v>
      </c>
      <c r="D2028">
        <v>31</v>
      </c>
      <c r="H2028" s="7">
        <v>1</v>
      </c>
      <c r="I2028" t="s">
        <v>9</v>
      </c>
      <c r="J2028">
        <f>100/400</f>
        <v>0.25</v>
      </c>
      <c r="K2028">
        <v>76</v>
      </c>
      <c r="L2028">
        <v>12.4</v>
      </c>
      <c r="M2028">
        <v>61.9</v>
      </c>
      <c r="N2028">
        <v>3.0000000000000001E-3</v>
      </c>
      <c r="O2028">
        <v>0</v>
      </c>
      <c r="P2028">
        <v>0</v>
      </c>
      <c r="Q2028" t="s">
        <v>141</v>
      </c>
    </row>
    <row r="2029" spans="1:17" ht="16" x14ac:dyDescent="0.2">
      <c r="A2029">
        <v>131</v>
      </c>
      <c r="B2029" t="s">
        <v>140</v>
      </c>
      <c r="C2029" t="s">
        <v>139</v>
      </c>
      <c r="D2029">
        <v>31</v>
      </c>
      <c r="H2029" s="7">
        <v>1</v>
      </c>
      <c r="I2029" t="s">
        <v>9</v>
      </c>
      <c r="J2029">
        <v>0.25</v>
      </c>
      <c r="K2029">
        <v>76</v>
      </c>
      <c r="L2029">
        <v>12.4</v>
      </c>
      <c r="M2029">
        <v>61.9</v>
      </c>
      <c r="N2029">
        <v>3.0000000000000001E-3</v>
      </c>
      <c r="O2029">
        <v>4.0073935331230199</v>
      </c>
      <c r="P2029">
        <v>0.20703125</v>
      </c>
      <c r="Q2029" t="s">
        <v>141</v>
      </c>
    </row>
    <row r="2030" spans="1:17" ht="16" x14ac:dyDescent="0.2">
      <c r="A2030">
        <v>131</v>
      </c>
      <c r="B2030" t="s">
        <v>140</v>
      </c>
      <c r="C2030" t="s">
        <v>139</v>
      </c>
      <c r="D2030">
        <v>31</v>
      </c>
      <c r="H2030" s="7">
        <v>1</v>
      </c>
      <c r="I2030" t="s">
        <v>9</v>
      </c>
      <c r="J2030">
        <v>0.25</v>
      </c>
      <c r="K2030">
        <v>76</v>
      </c>
      <c r="L2030">
        <v>12.4</v>
      </c>
      <c r="M2030">
        <v>61.9</v>
      </c>
      <c r="N2030">
        <v>3.0000000000000001E-3</v>
      </c>
      <c r="O2030">
        <v>7.0233142744479498</v>
      </c>
      <c r="P2030">
        <v>0.701171875</v>
      </c>
      <c r="Q2030" t="s">
        <v>141</v>
      </c>
    </row>
    <row r="2031" spans="1:17" ht="16" x14ac:dyDescent="0.2">
      <c r="A2031">
        <v>131</v>
      </c>
      <c r="B2031" t="s">
        <v>140</v>
      </c>
      <c r="C2031" t="s">
        <v>139</v>
      </c>
      <c r="D2031">
        <v>31</v>
      </c>
      <c r="H2031" s="7">
        <v>1</v>
      </c>
      <c r="I2031" t="s">
        <v>9</v>
      </c>
      <c r="J2031">
        <v>0.25</v>
      </c>
      <c r="K2031">
        <v>76</v>
      </c>
      <c r="L2031">
        <v>12.4</v>
      </c>
      <c r="M2031">
        <v>61.9</v>
      </c>
      <c r="N2031">
        <v>3.0000000000000001E-3</v>
      </c>
      <c r="O2031">
        <v>10.045396293375299</v>
      </c>
      <c r="P2031">
        <v>0.951171875</v>
      </c>
      <c r="Q2031" t="s">
        <v>141</v>
      </c>
    </row>
    <row r="2032" spans="1:17" ht="16" x14ac:dyDescent="0.2">
      <c r="A2032">
        <v>131</v>
      </c>
      <c r="B2032" t="s">
        <v>140</v>
      </c>
      <c r="C2032" t="s">
        <v>139</v>
      </c>
      <c r="D2032">
        <v>31</v>
      </c>
      <c r="H2032" s="7">
        <v>1</v>
      </c>
      <c r="I2032" t="s">
        <v>9</v>
      </c>
      <c r="J2032">
        <v>0.25</v>
      </c>
      <c r="K2032">
        <v>76</v>
      </c>
      <c r="L2032">
        <v>12.4</v>
      </c>
      <c r="M2032">
        <v>61.9</v>
      </c>
      <c r="N2032">
        <v>3.0000000000000001E-3</v>
      </c>
      <c r="O2032">
        <v>14.006752760252301</v>
      </c>
      <c r="P2032">
        <v>0.982421875</v>
      </c>
      <c r="Q2032" t="s">
        <v>141</v>
      </c>
    </row>
    <row r="2033" spans="1:17" ht="16" x14ac:dyDescent="0.2">
      <c r="A2033">
        <v>132</v>
      </c>
      <c r="B2033" t="s">
        <v>44</v>
      </c>
      <c r="C2033" s="12" t="s">
        <v>43</v>
      </c>
      <c r="F2033">
        <v>28</v>
      </c>
      <c r="H2033" s="7">
        <v>3</v>
      </c>
      <c r="I2033" t="s">
        <v>5</v>
      </c>
      <c r="J2033">
        <f>200/400</f>
        <v>0.5</v>
      </c>
      <c r="K2033">
        <v>18.95</v>
      </c>
      <c r="L2033">
        <v>24.71</v>
      </c>
      <c r="M2033">
        <v>74.2</v>
      </c>
      <c r="N2033">
        <v>0</v>
      </c>
      <c r="O2033">
        <v>0</v>
      </c>
      <c r="P2033">
        <v>0</v>
      </c>
      <c r="Q2033" t="s">
        <v>142</v>
      </c>
    </row>
    <row r="2034" spans="1:17" ht="16" x14ac:dyDescent="0.2">
      <c r="A2034">
        <v>132</v>
      </c>
      <c r="B2034" t="s">
        <v>44</v>
      </c>
      <c r="C2034" s="12" t="s">
        <v>43</v>
      </c>
      <c r="F2034">
        <v>28</v>
      </c>
      <c r="H2034" s="7">
        <v>3</v>
      </c>
      <c r="I2034" t="s">
        <v>5</v>
      </c>
      <c r="J2034">
        <v>0.5</v>
      </c>
      <c r="K2034">
        <v>18.95</v>
      </c>
      <c r="L2034">
        <v>24.71</v>
      </c>
      <c r="M2034">
        <v>74.2</v>
      </c>
      <c r="N2034">
        <v>0</v>
      </c>
      <c r="O2034">
        <v>0.83711119139464196</v>
      </c>
      <c r="P2034">
        <v>2.12608916910428E-2</v>
      </c>
      <c r="Q2034" t="s">
        <v>142</v>
      </c>
    </row>
    <row r="2035" spans="1:17" ht="16" x14ac:dyDescent="0.2">
      <c r="A2035">
        <v>132</v>
      </c>
      <c r="B2035" t="s">
        <v>44</v>
      </c>
      <c r="C2035" s="12" t="s">
        <v>43</v>
      </c>
      <c r="F2035">
        <v>28</v>
      </c>
      <c r="H2035" s="7">
        <v>3</v>
      </c>
      <c r="I2035" t="s">
        <v>5</v>
      </c>
      <c r="J2035">
        <v>0.5</v>
      </c>
      <c r="K2035">
        <v>18.95</v>
      </c>
      <c r="L2035">
        <v>24.71</v>
      </c>
      <c r="M2035">
        <v>74.2</v>
      </c>
      <c r="N2035">
        <v>0</v>
      </c>
      <c r="O2035">
        <v>1.9708182316128</v>
      </c>
      <c r="P2035">
        <v>7.3304042793711194E-2</v>
      </c>
      <c r="Q2035" t="s">
        <v>142</v>
      </c>
    </row>
    <row r="2036" spans="1:17" ht="16" x14ac:dyDescent="0.2">
      <c r="A2036">
        <v>132</v>
      </c>
      <c r="B2036" t="s">
        <v>44</v>
      </c>
      <c r="C2036" s="12" t="s">
        <v>43</v>
      </c>
      <c r="F2036">
        <v>28</v>
      </c>
      <c r="H2036" s="7">
        <v>3</v>
      </c>
      <c r="I2036" t="s">
        <v>5</v>
      </c>
      <c r="J2036">
        <v>0.5</v>
      </c>
      <c r="K2036">
        <v>18.95</v>
      </c>
      <c r="L2036">
        <v>24.71</v>
      </c>
      <c r="M2036">
        <v>74.2</v>
      </c>
      <c r="N2036">
        <v>0</v>
      </c>
      <c r="O2036">
        <v>3.95002738704301</v>
      </c>
      <c r="P2036">
        <v>0.31722353654130703</v>
      </c>
      <c r="Q2036" t="s">
        <v>142</v>
      </c>
    </row>
    <row r="2037" spans="1:17" ht="16" x14ac:dyDescent="0.2">
      <c r="A2037">
        <v>132</v>
      </c>
      <c r="B2037" t="s">
        <v>44</v>
      </c>
      <c r="C2037" s="12" t="s">
        <v>43</v>
      </c>
      <c r="F2037">
        <v>28</v>
      </c>
      <c r="H2037" s="7">
        <v>3</v>
      </c>
      <c r="I2037" t="s">
        <v>5</v>
      </c>
      <c r="J2037">
        <v>0.5</v>
      </c>
      <c r="K2037">
        <v>18.95</v>
      </c>
      <c r="L2037">
        <v>24.71</v>
      </c>
      <c r="M2037">
        <v>74.2</v>
      </c>
      <c r="N2037">
        <v>0</v>
      </c>
      <c r="O2037">
        <v>5.9283042176046203</v>
      </c>
      <c r="P2037">
        <v>0.54218575796069401</v>
      </c>
      <c r="Q2037" t="s">
        <v>142</v>
      </c>
    </row>
    <row r="2038" spans="1:17" ht="16" x14ac:dyDescent="0.2">
      <c r="A2038">
        <v>132</v>
      </c>
      <c r="B2038" t="s">
        <v>44</v>
      </c>
      <c r="C2038" s="12" t="s">
        <v>43</v>
      </c>
      <c r="F2038">
        <v>28</v>
      </c>
      <c r="H2038" s="7">
        <v>3</v>
      </c>
      <c r="I2038" t="s">
        <v>5</v>
      </c>
      <c r="J2038">
        <v>0.5</v>
      </c>
      <c r="K2038">
        <v>18.95</v>
      </c>
      <c r="L2038">
        <v>24.71</v>
      </c>
      <c r="M2038">
        <v>74.2</v>
      </c>
      <c r="N2038">
        <v>0</v>
      </c>
      <c r="O2038">
        <v>10.067360471756301</v>
      </c>
      <c r="P2038">
        <v>0.70299625904646401</v>
      </c>
      <c r="Q2038" t="s">
        <v>142</v>
      </c>
    </row>
    <row r="2039" spans="1:17" ht="16" x14ac:dyDescent="0.2">
      <c r="A2039">
        <v>132</v>
      </c>
      <c r="B2039" t="s">
        <v>44</v>
      </c>
      <c r="C2039" s="12" t="s">
        <v>43</v>
      </c>
      <c r="F2039">
        <v>28</v>
      </c>
      <c r="H2039" s="7">
        <v>3</v>
      </c>
      <c r="I2039" t="s">
        <v>5</v>
      </c>
      <c r="J2039">
        <v>0.5</v>
      </c>
      <c r="K2039">
        <v>18.95</v>
      </c>
      <c r="L2039">
        <v>24.71</v>
      </c>
      <c r="M2039">
        <v>74.2</v>
      </c>
      <c r="N2039">
        <v>0</v>
      </c>
      <c r="O2039">
        <v>14.006433041593301</v>
      </c>
      <c r="P2039">
        <v>0.79747184573131102</v>
      </c>
      <c r="Q2039" t="s">
        <v>142</v>
      </c>
    </row>
    <row r="2040" spans="1:17" ht="16" x14ac:dyDescent="0.2">
      <c r="A2040">
        <v>132</v>
      </c>
      <c r="B2040" t="s">
        <v>44</v>
      </c>
      <c r="C2040" s="12" t="s">
        <v>43</v>
      </c>
      <c r="F2040">
        <v>28</v>
      </c>
      <c r="H2040" s="7">
        <v>3</v>
      </c>
      <c r="I2040" t="s">
        <v>5</v>
      </c>
      <c r="J2040">
        <v>0.5</v>
      </c>
      <c r="K2040">
        <v>18.95</v>
      </c>
      <c r="L2040">
        <v>24.71</v>
      </c>
      <c r="M2040">
        <v>74.2</v>
      </c>
      <c r="N2040">
        <v>0</v>
      </c>
      <c r="O2040">
        <v>17.943174799258799</v>
      </c>
      <c r="P2040">
        <v>0.84455425159563502</v>
      </c>
      <c r="Q2040" t="s">
        <v>142</v>
      </c>
    </row>
    <row r="2041" spans="1:17" ht="16" x14ac:dyDescent="0.2">
      <c r="A2041">
        <v>132</v>
      </c>
      <c r="B2041" t="s">
        <v>44</v>
      </c>
      <c r="C2041" s="12" t="s">
        <v>43</v>
      </c>
      <c r="F2041">
        <v>28</v>
      </c>
      <c r="H2041" s="7">
        <v>3</v>
      </c>
      <c r="I2041" t="s">
        <v>5</v>
      </c>
      <c r="J2041">
        <v>0.5</v>
      </c>
      <c r="K2041">
        <v>18.95</v>
      </c>
      <c r="L2041">
        <v>24.71</v>
      </c>
      <c r="M2041">
        <v>74.2</v>
      </c>
      <c r="N2041">
        <v>0</v>
      </c>
      <c r="O2041">
        <v>22.0755882387217</v>
      </c>
      <c r="P2041">
        <v>0.87029418734291197</v>
      </c>
      <c r="Q2041" t="s">
        <v>142</v>
      </c>
    </row>
    <row r="2042" spans="1:17" ht="16" x14ac:dyDescent="0.2">
      <c r="A2042">
        <v>132</v>
      </c>
      <c r="B2042" t="s">
        <v>44</v>
      </c>
      <c r="C2042" s="12" t="s">
        <v>43</v>
      </c>
      <c r="F2042">
        <v>28</v>
      </c>
      <c r="H2042" s="7">
        <v>3</v>
      </c>
      <c r="I2042" t="s">
        <v>5</v>
      </c>
      <c r="J2042">
        <v>0.5</v>
      </c>
      <c r="K2042">
        <v>18.95</v>
      </c>
      <c r="L2042">
        <v>24.71</v>
      </c>
      <c r="M2042">
        <v>74.2</v>
      </c>
      <c r="N2042">
        <v>0</v>
      </c>
      <c r="O2042">
        <v>26.059995105294401</v>
      </c>
      <c r="P2042">
        <v>0.886567140986943</v>
      </c>
      <c r="Q2042" t="s">
        <v>142</v>
      </c>
    </row>
    <row r="2043" spans="1:17" ht="16" x14ac:dyDescent="0.2">
      <c r="A2043">
        <v>132</v>
      </c>
      <c r="B2043" t="s">
        <v>44</v>
      </c>
      <c r="C2043" s="12" t="s">
        <v>43</v>
      </c>
      <c r="F2043">
        <v>28</v>
      </c>
      <c r="H2043" s="7">
        <v>3</v>
      </c>
      <c r="I2043" t="s">
        <v>5</v>
      </c>
      <c r="J2043">
        <v>0.5</v>
      </c>
      <c r="K2043">
        <v>18.95</v>
      </c>
      <c r="L2043">
        <v>24.71</v>
      </c>
      <c r="M2043">
        <v>74.2</v>
      </c>
      <c r="N2043">
        <v>0</v>
      </c>
      <c r="O2043">
        <v>29.945458995186801</v>
      </c>
      <c r="P2043">
        <v>0.89099956879974795</v>
      </c>
      <c r="Q2043" t="s">
        <v>142</v>
      </c>
    </row>
    <row r="2044" spans="1:17" ht="16" x14ac:dyDescent="0.2">
      <c r="A2044">
        <v>133</v>
      </c>
      <c r="B2044" t="s">
        <v>44</v>
      </c>
      <c r="C2044" s="12" t="s">
        <v>43</v>
      </c>
      <c r="F2044">
        <v>28</v>
      </c>
      <c r="H2044" s="7">
        <v>3</v>
      </c>
      <c r="I2044" t="s">
        <v>5</v>
      </c>
      <c r="J2044">
        <f>200/400</f>
        <v>0.5</v>
      </c>
      <c r="K2044">
        <v>5.91</v>
      </c>
      <c r="L2044">
        <v>19.97</v>
      </c>
      <c r="M2044">
        <v>59.97</v>
      </c>
      <c r="N2044">
        <v>0</v>
      </c>
      <c r="O2044">
        <v>0</v>
      </c>
      <c r="P2044">
        <v>0</v>
      </c>
      <c r="Q2044" t="s">
        <v>142</v>
      </c>
    </row>
    <row r="2045" spans="1:17" ht="16" x14ac:dyDescent="0.2">
      <c r="A2045">
        <v>133</v>
      </c>
      <c r="B2045" t="s">
        <v>44</v>
      </c>
      <c r="C2045" s="12" t="s">
        <v>43</v>
      </c>
      <c r="F2045">
        <v>28</v>
      </c>
      <c r="H2045" s="7">
        <v>3</v>
      </c>
      <c r="I2045" t="s">
        <v>5</v>
      </c>
      <c r="J2045">
        <v>0.5</v>
      </c>
      <c r="K2045">
        <v>5.91</v>
      </c>
      <c r="L2045">
        <v>19.97</v>
      </c>
      <c r="M2045">
        <v>59.97</v>
      </c>
      <c r="N2045">
        <v>0</v>
      </c>
      <c r="O2045">
        <v>0.88605824699616598</v>
      </c>
      <c r="P2045">
        <v>1.6517688922038198E-2</v>
      </c>
      <c r="Q2045" t="s">
        <v>142</v>
      </c>
    </row>
    <row r="2046" spans="1:17" ht="16" x14ac:dyDescent="0.2">
      <c r="A2046">
        <v>133</v>
      </c>
      <c r="B2046" t="s">
        <v>44</v>
      </c>
      <c r="C2046" s="12" t="s">
        <v>43</v>
      </c>
      <c r="F2046">
        <v>28</v>
      </c>
      <c r="H2046" s="7">
        <v>3</v>
      </c>
      <c r="I2046" t="s">
        <v>5</v>
      </c>
      <c r="J2046">
        <v>0.5</v>
      </c>
      <c r="K2046">
        <v>5.91</v>
      </c>
      <c r="L2046">
        <v>19.97</v>
      </c>
      <c r="M2046">
        <v>59.97</v>
      </c>
      <c r="N2046">
        <v>0</v>
      </c>
      <c r="O2046">
        <v>1.96907012248417</v>
      </c>
      <c r="P2046">
        <v>3.7759157178318598E-2</v>
      </c>
      <c r="Q2046" t="s">
        <v>142</v>
      </c>
    </row>
    <row r="2047" spans="1:17" ht="16" x14ac:dyDescent="0.2">
      <c r="A2047">
        <v>133</v>
      </c>
      <c r="B2047" t="s">
        <v>44</v>
      </c>
      <c r="C2047" s="12" t="s">
        <v>43</v>
      </c>
      <c r="F2047">
        <v>28</v>
      </c>
      <c r="H2047" s="7">
        <v>3</v>
      </c>
      <c r="I2047" t="s">
        <v>5</v>
      </c>
      <c r="J2047">
        <v>0.5</v>
      </c>
      <c r="K2047">
        <v>5.91</v>
      </c>
      <c r="L2047">
        <v>19.97</v>
      </c>
      <c r="M2047">
        <v>59.97</v>
      </c>
      <c r="N2047">
        <v>0</v>
      </c>
      <c r="O2047">
        <v>3.8421107835025099</v>
      </c>
      <c r="P2047">
        <v>0.122919264551065</v>
      </c>
      <c r="Q2047" t="s">
        <v>142</v>
      </c>
    </row>
    <row r="2048" spans="1:17" ht="16" x14ac:dyDescent="0.2">
      <c r="A2048">
        <v>133</v>
      </c>
      <c r="B2048" t="s">
        <v>44</v>
      </c>
      <c r="C2048" s="12" t="s">
        <v>43</v>
      </c>
      <c r="F2048">
        <v>28</v>
      </c>
      <c r="H2048" s="7">
        <v>3</v>
      </c>
      <c r="I2048" t="s">
        <v>5</v>
      </c>
      <c r="J2048">
        <v>0.5</v>
      </c>
      <c r="K2048">
        <v>5.91</v>
      </c>
      <c r="L2048">
        <v>19.97</v>
      </c>
      <c r="M2048">
        <v>59.97</v>
      </c>
      <c r="N2048">
        <v>0</v>
      </c>
      <c r="O2048">
        <v>6.1564907291945801</v>
      </c>
      <c r="P2048">
        <v>0.18197816028995201</v>
      </c>
      <c r="Q2048" t="s">
        <v>142</v>
      </c>
    </row>
    <row r="2049" spans="1:17" ht="16" x14ac:dyDescent="0.2">
      <c r="A2049">
        <v>133</v>
      </c>
      <c r="B2049" t="s">
        <v>44</v>
      </c>
      <c r="C2049" s="12" t="s">
        <v>43</v>
      </c>
      <c r="F2049">
        <v>28</v>
      </c>
      <c r="H2049" s="7">
        <v>3</v>
      </c>
      <c r="I2049" t="s">
        <v>5</v>
      </c>
      <c r="J2049">
        <v>0.5</v>
      </c>
      <c r="K2049">
        <v>5.91</v>
      </c>
      <c r="L2049">
        <v>19.97</v>
      </c>
      <c r="M2049">
        <v>59.97</v>
      </c>
      <c r="N2049">
        <v>0</v>
      </c>
      <c r="O2049">
        <v>10.1427622455044</v>
      </c>
      <c r="P2049">
        <v>0.23616565859040201</v>
      </c>
      <c r="Q2049" t="s">
        <v>142</v>
      </c>
    </row>
    <row r="2050" spans="1:17" ht="16" x14ac:dyDescent="0.2">
      <c r="A2050">
        <v>133</v>
      </c>
      <c r="B2050" t="s">
        <v>44</v>
      </c>
      <c r="C2050" s="12" t="s">
        <v>43</v>
      </c>
      <c r="F2050">
        <v>28</v>
      </c>
      <c r="H2050" s="7">
        <v>3</v>
      </c>
      <c r="I2050" t="s">
        <v>5</v>
      </c>
      <c r="J2050">
        <v>0.5</v>
      </c>
      <c r="K2050">
        <v>5.91</v>
      </c>
      <c r="L2050">
        <v>19.97</v>
      </c>
      <c r="M2050">
        <v>59.97</v>
      </c>
      <c r="N2050">
        <v>0</v>
      </c>
      <c r="O2050">
        <v>13.985805353875501</v>
      </c>
      <c r="P2050">
        <v>0.37804219546967699</v>
      </c>
      <c r="Q2050" t="s">
        <v>142</v>
      </c>
    </row>
    <row r="2051" spans="1:17" ht="16" x14ac:dyDescent="0.2">
      <c r="A2051">
        <v>133</v>
      </c>
      <c r="B2051" t="s">
        <v>44</v>
      </c>
      <c r="C2051" s="12" t="s">
        <v>43</v>
      </c>
      <c r="F2051">
        <v>28</v>
      </c>
      <c r="H2051" s="7">
        <v>3</v>
      </c>
      <c r="I2051" t="s">
        <v>5</v>
      </c>
      <c r="J2051">
        <v>0.5</v>
      </c>
      <c r="K2051">
        <v>5.91</v>
      </c>
      <c r="L2051">
        <v>19.97</v>
      </c>
      <c r="M2051">
        <v>59.97</v>
      </c>
      <c r="N2051">
        <v>0</v>
      </c>
      <c r="O2051">
        <v>18.0738168214714</v>
      </c>
      <c r="P2051">
        <v>0.50094203658598102</v>
      </c>
      <c r="Q2051" t="s">
        <v>142</v>
      </c>
    </row>
    <row r="2052" spans="1:17" ht="16" x14ac:dyDescent="0.2">
      <c r="A2052">
        <v>133</v>
      </c>
      <c r="B2052" t="s">
        <v>44</v>
      </c>
      <c r="C2052" s="12" t="s">
        <v>43</v>
      </c>
      <c r="F2052">
        <v>28</v>
      </c>
      <c r="H2052" s="7">
        <v>3</v>
      </c>
      <c r="I2052" t="s">
        <v>5</v>
      </c>
      <c r="J2052">
        <v>0.5</v>
      </c>
      <c r="K2052">
        <v>5.91</v>
      </c>
      <c r="L2052">
        <v>19.97</v>
      </c>
      <c r="M2052">
        <v>59.97</v>
      </c>
      <c r="N2052">
        <v>0</v>
      </c>
      <c r="O2052">
        <v>22.012656310091199</v>
      </c>
      <c r="P2052">
        <v>0.59067830518877595</v>
      </c>
      <c r="Q2052" t="s">
        <v>142</v>
      </c>
    </row>
    <row r="2053" spans="1:17" ht="16" x14ac:dyDescent="0.2">
      <c r="A2053">
        <v>133</v>
      </c>
      <c r="B2053" t="s">
        <v>44</v>
      </c>
      <c r="C2053" s="12" t="s">
        <v>43</v>
      </c>
      <c r="F2053">
        <v>28</v>
      </c>
      <c r="H2053" s="7">
        <v>3</v>
      </c>
      <c r="I2053" t="s">
        <v>5</v>
      </c>
      <c r="J2053">
        <v>0.5</v>
      </c>
      <c r="K2053">
        <v>5.91</v>
      </c>
      <c r="L2053">
        <v>19.97</v>
      </c>
      <c r="M2053">
        <v>59.97</v>
      </c>
      <c r="N2053">
        <v>0</v>
      </c>
      <c r="O2053">
        <v>25.998578204575299</v>
      </c>
      <c r="P2053">
        <v>0.63775682636614694</v>
      </c>
      <c r="Q2053" t="s">
        <v>142</v>
      </c>
    </row>
    <row r="2054" spans="1:17" ht="16" x14ac:dyDescent="0.2">
      <c r="A2054">
        <v>133</v>
      </c>
      <c r="B2054" t="s">
        <v>44</v>
      </c>
      <c r="C2054" s="12" t="s">
        <v>43</v>
      </c>
      <c r="F2054">
        <v>28</v>
      </c>
      <c r="H2054" s="7">
        <v>3</v>
      </c>
      <c r="I2054" t="s">
        <v>5</v>
      </c>
      <c r="J2054">
        <v>0.5</v>
      </c>
      <c r="K2054">
        <v>5.91</v>
      </c>
      <c r="L2054">
        <v>19.97</v>
      </c>
      <c r="M2054">
        <v>59.97</v>
      </c>
      <c r="N2054">
        <v>0</v>
      </c>
      <c r="O2054">
        <v>30.1323901313412</v>
      </c>
      <c r="P2054">
        <v>0.69193267060573904</v>
      </c>
      <c r="Q2054" t="s">
        <v>142</v>
      </c>
    </row>
    <row r="2055" spans="1:17" ht="16" x14ac:dyDescent="0.2">
      <c r="A2055">
        <v>134</v>
      </c>
      <c r="B2055" t="s">
        <v>44</v>
      </c>
      <c r="C2055" s="12" t="s">
        <v>43</v>
      </c>
      <c r="F2055">
        <v>28</v>
      </c>
      <c r="H2055" s="7">
        <v>3</v>
      </c>
      <c r="I2055" t="s">
        <v>5</v>
      </c>
      <c r="J2055">
        <f>200/400</f>
        <v>0.5</v>
      </c>
      <c r="K2055">
        <v>3.38</v>
      </c>
      <c r="L2055">
        <v>18.45</v>
      </c>
      <c r="M2055">
        <v>55.41</v>
      </c>
      <c r="N2055">
        <v>0</v>
      </c>
      <c r="O2055">
        <v>0</v>
      </c>
      <c r="P2055">
        <v>0</v>
      </c>
      <c r="Q2055" t="s">
        <v>142</v>
      </c>
    </row>
    <row r="2056" spans="1:17" ht="16" x14ac:dyDescent="0.2">
      <c r="A2056">
        <v>134</v>
      </c>
      <c r="B2056" t="s">
        <v>44</v>
      </c>
      <c r="C2056" s="12" t="s">
        <v>43</v>
      </c>
      <c r="F2056">
        <v>28</v>
      </c>
      <c r="H2056" s="7">
        <v>3</v>
      </c>
      <c r="I2056" t="s">
        <v>5</v>
      </c>
      <c r="J2056">
        <v>0.5</v>
      </c>
      <c r="K2056">
        <v>3.38</v>
      </c>
      <c r="L2056">
        <v>18.45</v>
      </c>
      <c r="M2056">
        <v>55.41</v>
      </c>
      <c r="N2056">
        <v>0</v>
      </c>
      <c r="O2056">
        <v>0.93593762746629094</v>
      </c>
      <c r="P2056">
        <v>3.0731758481242499E-2</v>
      </c>
      <c r="Q2056" t="s">
        <v>142</v>
      </c>
    </row>
    <row r="2057" spans="1:17" ht="16" x14ac:dyDescent="0.2">
      <c r="A2057">
        <v>134</v>
      </c>
      <c r="B2057" t="s">
        <v>44</v>
      </c>
      <c r="C2057" s="12" t="s">
        <v>43</v>
      </c>
      <c r="F2057">
        <v>28</v>
      </c>
      <c r="H2057" s="7">
        <v>3</v>
      </c>
      <c r="I2057" t="s">
        <v>5</v>
      </c>
      <c r="J2057">
        <v>0.5</v>
      </c>
      <c r="K2057">
        <v>3.38</v>
      </c>
      <c r="L2057">
        <v>18.45</v>
      </c>
      <c r="M2057">
        <v>55.41</v>
      </c>
      <c r="N2057">
        <v>0</v>
      </c>
      <c r="O2057">
        <v>1.8228116587224801</v>
      </c>
      <c r="P2057">
        <v>6.3837060690464104E-2</v>
      </c>
      <c r="Q2057" t="s">
        <v>142</v>
      </c>
    </row>
    <row r="2058" spans="1:17" ht="16" x14ac:dyDescent="0.2">
      <c r="A2058">
        <v>134</v>
      </c>
      <c r="B2058" t="s">
        <v>44</v>
      </c>
      <c r="C2058" s="12" t="s">
        <v>43</v>
      </c>
      <c r="F2058">
        <v>28</v>
      </c>
      <c r="H2058" s="7">
        <v>3</v>
      </c>
      <c r="I2058" t="s">
        <v>5</v>
      </c>
      <c r="J2058">
        <v>0.5</v>
      </c>
      <c r="K2058">
        <v>3.38</v>
      </c>
      <c r="L2058">
        <v>18.45</v>
      </c>
      <c r="M2058">
        <v>55.41</v>
      </c>
      <c r="N2058">
        <v>0</v>
      </c>
      <c r="O2058">
        <v>3.9395387322712598</v>
      </c>
      <c r="P2058">
        <v>0.10395422284895101</v>
      </c>
      <c r="Q2058" t="s">
        <v>142</v>
      </c>
    </row>
    <row r="2059" spans="1:17" ht="16" x14ac:dyDescent="0.2">
      <c r="A2059">
        <v>134</v>
      </c>
      <c r="B2059" t="s">
        <v>44</v>
      </c>
      <c r="C2059" s="12" t="s">
        <v>43</v>
      </c>
      <c r="F2059">
        <v>28</v>
      </c>
      <c r="H2059" s="7">
        <v>3</v>
      </c>
      <c r="I2059" t="s">
        <v>5</v>
      </c>
      <c r="J2059">
        <v>0.5</v>
      </c>
      <c r="K2059">
        <v>3.38</v>
      </c>
      <c r="L2059">
        <v>18.45</v>
      </c>
      <c r="M2059">
        <v>55.41</v>
      </c>
      <c r="N2059">
        <v>0</v>
      </c>
      <c r="O2059">
        <v>5.9683941869544404</v>
      </c>
      <c r="P2059">
        <v>0.35734846807370002</v>
      </c>
      <c r="Q2059" t="s">
        <v>142</v>
      </c>
    </row>
    <row r="2060" spans="1:17" ht="16" x14ac:dyDescent="0.2">
      <c r="A2060">
        <v>134</v>
      </c>
      <c r="B2060" t="s">
        <v>44</v>
      </c>
      <c r="C2060" s="12" t="s">
        <v>43</v>
      </c>
      <c r="F2060">
        <v>28</v>
      </c>
      <c r="H2060" s="7">
        <v>3</v>
      </c>
      <c r="I2060" t="s">
        <v>5</v>
      </c>
      <c r="J2060">
        <v>0.5</v>
      </c>
      <c r="K2060">
        <v>3.38</v>
      </c>
      <c r="L2060">
        <v>18.45</v>
      </c>
      <c r="M2060">
        <v>55.41</v>
      </c>
      <c r="N2060">
        <v>0</v>
      </c>
      <c r="O2060">
        <v>10.101739951286</v>
      </c>
      <c r="P2060">
        <v>0.40204567614918701</v>
      </c>
      <c r="Q2060" t="s">
        <v>142</v>
      </c>
    </row>
    <row r="2061" spans="1:17" ht="16" x14ac:dyDescent="0.2">
      <c r="A2061">
        <v>134</v>
      </c>
      <c r="B2061" t="s">
        <v>44</v>
      </c>
      <c r="C2061" s="12" t="s">
        <v>43</v>
      </c>
      <c r="F2061">
        <v>28</v>
      </c>
      <c r="H2061" s="7">
        <v>3</v>
      </c>
      <c r="I2061" t="s">
        <v>5</v>
      </c>
      <c r="J2061">
        <v>0.5</v>
      </c>
      <c r="K2061">
        <v>3.38</v>
      </c>
      <c r="L2061">
        <v>18.45</v>
      </c>
      <c r="M2061">
        <v>55.41</v>
      </c>
      <c r="N2061">
        <v>0</v>
      </c>
      <c r="O2061">
        <v>13.9909331406528</v>
      </c>
      <c r="P2061">
        <v>0.48230719327482902</v>
      </c>
      <c r="Q2061" t="s">
        <v>142</v>
      </c>
    </row>
    <row r="2062" spans="1:17" ht="16" x14ac:dyDescent="0.2">
      <c r="A2062">
        <v>134</v>
      </c>
      <c r="B2062" t="s">
        <v>44</v>
      </c>
      <c r="C2062" s="12" t="s">
        <v>43</v>
      </c>
      <c r="F2062">
        <v>28</v>
      </c>
      <c r="H2062" s="7">
        <v>3</v>
      </c>
      <c r="I2062" t="s">
        <v>5</v>
      </c>
      <c r="J2062">
        <v>0.5</v>
      </c>
      <c r="K2062">
        <v>3.38</v>
      </c>
      <c r="L2062">
        <v>18.45</v>
      </c>
      <c r="M2062">
        <v>55.41</v>
      </c>
      <c r="N2062">
        <v>0</v>
      </c>
      <c r="O2062">
        <v>18.027433659258499</v>
      </c>
      <c r="P2062">
        <v>0.55781773825756198</v>
      </c>
      <c r="Q2062" t="s">
        <v>142</v>
      </c>
    </row>
    <row r="2063" spans="1:17" ht="16" x14ac:dyDescent="0.2">
      <c r="A2063">
        <v>134</v>
      </c>
      <c r="B2063" t="s">
        <v>44</v>
      </c>
      <c r="C2063" s="12" t="s">
        <v>43</v>
      </c>
      <c r="F2063">
        <v>28</v>
      </c>
      <c r="H2063" s="7">
        <v>3</v>
      </c>
      <c r="I2063" t="s">
        <v>5</v>
      </c>
      <c r="J2063">
        <v>0.5</v>
      </c>
      <c r="K2063">
        <v>3.38</v>
      </c>
      <c r="L2063">
        <v>18.45</v>
      </c>
      <c r="M2063">
        <v>55.41</v>
      </c>
      <c r="N2063">
        <v>0</v>
      </c>
      <c r="O2063">
        <v>21.966273147878301</v>
      </c>
      <c r="P2063">
        <v>0.64755400686035702</v>
      </c>
      <c r="Q2063" t="s">
        <v>142</v>
      </c>
    </row>
    <row r="2064" spans="1:17" ht="16" x14ac:dyDescent="0.2">
      <c r="A2064">
        <v>134</v>
      </c>
      <c r="B2064" t="s">
        <v>44</v>
      </c>
      <c r="C2064" s="12" t="s">
        <v>43</v>
      </c>
      <c r="F2064">
        <v>28</v>
      </c>
      <c r="H2064" s="7">
        <v>3</v>
      </c>
      <c r="I2064" t="s">
        <v>5</v>
      </c>
      <c r="J2064">
        <v>0.5</v>
      </c>
      <c r="K2064">
        <v>3.38</v>
      </c>
      <c r="L2064">
        <v>18.45</v>
      </c>
      <c r="M2064">
        <v>55.41</v>
      </c>
      <c r="N2064">
        <v>0</v>
      </c>
      <c r="O2064">
        <v>25.951495798711001</v>
      </c>
      <c r="P2064">
        <v>0.68041457379157</v>
      </c>
      <c r="Q2064" t="s">
        <v>142</v>
      </c>
    </row>
    <row r="2065" spans="1:17" ht="16" x14ac:dyDescent="0.2">
      <c r="A2065">
        <v>134</v>
      </c>
      <c r="B2065" t="s">
        <v>44</v>
      </c>
      <c r="C2065" s="12" t="s">
        <v>43</v>
      </c>
      <c r="F2065">
        <v>28</v>
      </c>
      <c r="H2065" s="7">
        <v>3</v>
      </c>
      <c r="I2065" t="s">
        <v>5</v>
      </c>
      <c r="J2065">
        <v>0.5</v>
      </c>
      <c r="K2065">
        <v>3.38</v>
      </c>
      <c r="L2065">
        <v>18.45</v>
      </c>
      <c r="M2065">
        <v>55.41</v>
      </c>
      <c r="N2065">
        <v>0</v>
      </c>
      <c r="O2065">
        <v>30.0863565909541</v>
      </c>
      <c r="P2065">
        <v>0.75591734940039801</v>
      </c>
      <c r="Q2065" t="s">
        <v>142</v>
      </c>
    </row>
    <row r="2066" spans="1:17" ht="16" x14ac:dyDescent="0.2">
      <c r="A2066">
        <v>135</v>
      </c>
      <c r="B2066" t="s">
        <v>144</v>
      </c>
      <c r="C2066" s="12" t="s">
        <v>143</v>
      </c>
      <c r="F2066">
        <v>90</v>
      </c>
      <c r="H2066" s="7">
        <v>1</v>
      </c>
      <c r="I2066" t="s">
        <v>5</v>
      </c>
      <c r="J2066">
        <f>90/210</f>
        <v>0.42857142857142855</v>
      </c>
      <c r="K2066">
        <v>40.200000000000003</v>
      </c>
      <c r="L2066">
        <v>22.3</v>
      </c>
      <c r="M2066">
        <v>74.3</v>
      </c>
      <c r="N2066">
        <v>1</v>
      </c>
      <c r="O2066">
        <v>0</v>
      </c>
      <c r="P2066">
        <v>0</v>
      </c>
      <c r="Q2066" t="s">
        <v>145</v>
      </c>
    </row>
    <row r="2067" spans="1:17" ht="16" x14ac:dyDescent="0.2">
      <c r="A2067">
        <v>135</v>
      </c>
      <c r="B2067" t="s">
        <v>144</v>
      </c>
      <c r="C2067" s="12" t="s">
        <v>143</v>
      </c>
      <c r="F2067">
        <v>90</v>
      </c>
      <c r="H2067" s="7">
        <v>1</v>
      </c>
      <c r="I2067" t="s">
        <v>5</v>
      </c>
      <c r="J2067">
        <v>0.42857142857142855</v>
      </c>
      <c r="K2067">
        <v>40.200000000000003</v>
      </c>
      <c r="L2067">
        <v>22.3</v>
      </c>
      <c r="M2067">
        <v>74.3</v>
      </c>
      <c r="N2067">
        <v>1</v>
      </c>
      <c r="O2067">
        <v>3.0581039755351598</v>
      </c>
      <c r="P2067">
        <v>1.83712346034921E-2</v>
      </c>
      <c r="Q2067" t="s">
        <v>145</v>
      </c>
    </row>
    <row r="2068" spans="1:17" ht="16" x14ac:dyDescent="0.2">
      <c r="A2068">
        <v>135</v>
      </c>
      <c r="B2068" t="s">
        <v>144</v>
      </c>
      <c r="C2068" s="12" t="s">
        <v>143</v>
      </c>
      <c r="F2068">
        <v>90</v>
      </c>
      <c r="H2068" s="7">
        <v>1</v>
      </c>
      <c r="I2068" t="s">
        <v>5</v>
      </c>
      <c r="J2068">
        <v>0.42857142857142855</v>
      </c>
      <c r="K2068">
        <v>40.200000000000003</v>
      </c>
      <c r="L2068">
        <v>22.3</v>
      </c>
      <c r="M2068">
        <v>74.3</v>
      </c>
      <c r="N2068">
        <v>1</v>
      </c>
      <c r="O2068">
        <v>7.9510703363914299</v>
      </c>
      <c r="P2068">
        <v>5.7007354146528799E-2</v>
      </c>
      <c r="Q2068" t="s">
        <v>145</v>
      </c>
    </row>
    <row r="2069" spans="1:17" ht="16" x14ac:dyDescent="0.2">
      <c r="A2069">
        <v>135</v>
      </c>
      <c r="B2069" t="s">
        <v>144</v>
      </c>
      <c r="C2069" s="12" t="s">
        <v>143</v>
      </c>
      <c r="F2069">
        <v>90</v>
      </c>
      <c r="H2069" s="7">
        <v>1</v>
      </c>
      <c r="I2069" t="s">
        <v>5</v>
      </c>
      <c r="J2069">
        <v>0.42857142857142855</v>
      </c>
      <c r="K2069">
        <v>40.200000000000003</v>
      </c>
      <c r="L2069">
        <v>22.3</v>
      </c>
      <c r="M2069">
        <v>74.3</v>
      </c>
      <c r="N2069">
        <v>1</v>
      </c>
      <c r="O2069">
        <v>13.149847094801199</v>
      </c>
      <c r="P2069">
        <v>9.19353106434454E-2</v>
      </c>
      <c r="Q2069" t="s">
        <v>145</v>
      </c>
    </row>
    <row r="2070" spans="1:17" ht="16" x14ac:dyDescent="0.2">
      <c r="A2070">
        <v>135</v>
      </c>
      <c r="B2070" t="s">
        <v>144</v>
      </c>
      <c r="C2070" s="12" t="s">
        <v>143</v>
      </c>
      <c r="F2070">
        <v>90</v>
      </c>
      <c r="H2070" s="7">
        <v>1</v>
      </c>
      <c r="I2070" t="s">
        <v>5</v>
      </c>
      <c r="J2070">
        <v>0.42857142857142855</v>
      </c>
      <c r="K2070">
        <v>40.200000000000003</v>
      </c>
      <c r="L2070">
        <v>22.3</v>
      </c>
      <c r="M2070">
        <v>74.3</v>
      </c>
      <c r="N2070">
        <v>1</v>
      </c>
      <c r="O2070">
        <v>17.737003058103902</v>
      </c>
      <c r="P2070">
        <v>0.169399741106909</v>
      </c>
      <c r="Q2070" t="s">
        <v>145</v>
      </c>
    </row>
    <row r="2071" spans="1:17" ht="16" x14ac:dyDescent="0.2">
      <c r="A2071">
        <v>135</v>
      </c>
      <c r="B2071" t="s">
        <v>144</v>
      </c>
      <c r="C2071" s="12" t="s">
        <v>143</v>
      </c>
      <c r="F2071">
        <v>90</v>
      </c>
      <c r="H2071" s="7">
        <v>1</v>
      </c>
      <c r="I2071" t="s">
        <v>5</v>
      </c>
      <c r="J2071">
        <v>0.42857142857142855</v>
      </c>
      <c r="K2071">
        <v>40.200000000000003</v>
      </c>
      <c r="L2071">
        <v>22.3</v>
      </c>
      <c r="M2071">
        <v>74.3</v>
      </c>
      <c r="N2071">
        <v>1</v>
      </c>
      <c r="O2071">
        <v>27.6758409785932</v>
      </c>
      <c r="P2071">
        <v>0.19491032011169701</v>
      </c>
      <c r="Q2071" t="s">
        <v>145</v>
      </c>
    </row>
    <row r="2072" spans="1:17" ht="16" x14ac:dyDescent="0.2">
      <c r="A2072">
        <v>135</v>
      </c>
      <c r="B2072" t="s">
        <v>144</v>
      </c>
      <c r="C2072" s="12" t="s">
        <v>143</v>
      </c>
      <c r="F2072">
        <v>90</v>
      </c>
      <c r="H2072" s="7">
        <v>1</v>
      </c>
      <c r="I2072" t="s">
        <v>5</v>
      </c>
      <c r="J2072">
        <v>0.42857142857142855</v>
      </c>
      <c r="K2072">
        <v>40.200000000000003</v>
      </c>
      <c r="L2072">
        <v>22.3</v>
      </c>
      <c r="M2072">
        <v>74.3</v>
      </c>
      <c r="N2072">
        <v>1</v>
      </c>
      <c r="O2072">
        <v>38.3792048929663</v>
      </c>
      <c r="P2072">
        <v>0.24811906821098001</v>
      </c>
      <c r="Q2072" t="s">
        <v>145</v>
      </c>
    </row>
    <row r="2073" spans="1:17" ht="16" x14ac:dyDescent="0.2">
      <c r="A2073">
        <v>135</v>
      </c>
      <c r="B2073" t="s">
        <v>144</v>
      </c>
      <c r="C2073" s="12" t="s">
        <v>143</v>
      </c>
      <c r="F2073">
        <v>90</v>
      </c>
      <c r="H2073" s="7">
        <v>1</v>
      </c>
      <c r="I2073" t="s">
        <v>5</v>
      </c>
      <c r="J2073">
        <v>0.42857142857142855</v>
      </c>
      <c r="K2073">
        <v>40.200000000000003</v>
      </c>
      <c r="L2073">
        <v>22.3</v>
      </c>
      <c r="M2073">
        <v>74.3</v>
      </c>
      <c r="N2073">
        <v>1</v>
      </c>
      <c r="O2073">
        <v>48.012232415902098</v>
      </c>
      <c r="P2073">
        <v>0.29951895628776598</v>
      </c>
      <c r="Q2073" t="s">
        <v>145</v>
      </c>
    </row>
    <row r="2074" spans="1:17" ht="16" x14ac:dyDescent="0.2">
      <c r="A2074">
        <v>135</v>
      </c>
      <c r="B2074" t="s">
        <v>144</v>
      </c>
      <c r="C2074" s="12" t="s">
        <v>143</v>
      </c>
      <c r="F2074">
        <v>90</v>
      </c>
      <c r="H2074" s="7">
        <v>1</v>
      </c>
      <c r="I2074" t="s">
        <v>5</v>
      </c>
      <c r="J2074">
        <v>0.42857142857142855</v>
      </c>
      <c r="K2074">
        <v>40.200000000000003</v>
      </c>
      <c r="L2074">
        <v>22.3</v>
      </c>
      <c r="M2074">
        <v>74.3</v>
      </c>
      <c r="N2074">
        <v>1</v>
      </c>
      <c r="O2074">
        <v>58.256880733944897</v>
      </c>
      <c r="P2074">
        <v>0.38231952381759798</v>
      </c>
      <c r="Q2074" t="s">
        <v>145</v>
      </c>
    </row>
    <row r="2075" spans="1:17" ht="16" x14ac:dyDescent="0.2">
      <c r="A2075">
        <v>135</v>
      </c>
      <c r="B2075" t="s">
        <v>144</v>
      </c>
      <c r="C2075" s="12" t="s">
        <v>143</v>
      </c>
      <c r="F2075">
        <v>90</v>
      </c>
      <c r="H2075" s="7">
        <v>1</v>
      </c>
      <c r="I2075" t="s">
        <v>5</v>
      </c>
      <c r="J2075">
        <v>0.42857142857142855</v>
      </c>
      <c r="K2075">
        <v>40.200000000000003</v>
      </c>
      <c r="L2075">
        <v>22.3</v>
      </c>
      <c r="M2075">
        <v>74.3</v>
      </c>
      <c r="N2075">
        <v>1</v>
      </c>
      <c r="O2075">
        <v>68.195718654434202</v>
      </c>
      <c r="P2075">
        <v>0.62039941890371697</v>
      </c>
      <c r="Q2075" t="s">
        <v>145</v>
      </c>
    </row>
    <row r="2076" spans="1:17" ht="16" x14ac:dyDescent="0.2">
      <c r="A2076">
        <v>135</v>
      </c>
      <c r="B2076" t="s">
        <v>144</v>
      </c>
      <c r="C2076" s="12" t="s">
        <v>143</v>
      </c>
      <c r="F2076">
        <v>90</v>
      </c>
      <c r="H2076" s="7">
        <v>1</v>
      </c>
      <c r="I2076" t="s">
        <v>5</v>
      </c>
      <c r="J2076">
        <v>0.42857142857142855</v>
      </c>
      <c r="K2076">
        <v>40.200000000000003</v>
      </c>
      <c r="L2076">
        <v>22.3</v>
      </c>
      <c r="M2076">
        <v>74.3</v>
      </c>
      <c r="N2076">
        <v>1</v>
      </c>
      <c r="O2076">
        <v>78.134556574923494</v>
      </c>
      <c r="P2076">
        <v>0.87511517350924395</v>
      </c>
      <c r="Q2076" t="s">
        <v>145</v>
      </c>
    </row>
    <row r="2077" spans="1:17" ht="16" x14ac:dyDescent="0.2">
      <c r="A2077">
        <v>135</v>
      </c>
      <c r="B2077" t="s">
        <v>144</v>
      </c>
      <c r="C2077" s="12" t="s">
        <v>143</v>
      </c>
      <c r="F2077">
        <v>90</v>
      </c>
      <c r="H2077" s="7">
        <v>1</v>
      </c>
      <c r="I2077" t="s">
        <v>5</v>
      </c>
      <c r="J2077">
        <v>0.42857142857142855</v>
      </c>
      <c r="K2077">
        <v>40.200000000000003</v>
      </c>
      <c r="L2077">
        <v>22.3</v>
      </c>
      <c r="M2077">
        <v>74.3</v>
      </c>
      <c r="N2077">
        <v>1</v>
      </c>
      <c r="O2077">
        <v>88.3792048929663</v>
      </c>
      <c r="P2077">
        <v>0.96900631405201598</v>
      </c>
      <c r="Q2077" t="s">
        <v>145</v>
      </c>
    </row>
    <row r="2078" spans="1:17" ht="16" x14ac:dyDescent="0.2">
      <c r="A2078">
        <v>136</v>
      </c>
      <c r="B2078" t="s">
        <v>147</v>
      </c>
      <c r="C2078" s="10" t="s">
        <v>146</v>
      </c>
      <c r="D2078">
        <f t="shared" ref="D2078:D2274" si="26">(38+54)/2</f>
        <v>46</v>
      </c>
      <c r="H2078" s="7">
        <v>1</v>
      </c>
      <c r="I2078" t="s">
        <v>5</v>
      </c>
      <c r="J2078">
        <f>31.5/1015.1</f>
        <v>3.1031425475322626E-2</v>
      </c>
      <c r="K2078">
        <v>89</v>
      </c>
      <c r="L2078">
        <v>2.1</v>
      </c>
      <c r="M2078">
        <v>68.900000000000006</v>
      </c>
      <c r="N2078">
        <v>0</v>
      </c>
      <c r="O2078">
        <v>0</v>
      </c>
      <c r="P2078">
        <v>0</v>
      </c>
      <c r="Q2078" t="s">
        <v>148</v>
      </c>
    </row>
    <row r="2079" spans="1:17" ht="16" x14ac:dyDescent="0.2">
      <c r="A2079">
        <v>136</v>
      </c>
      <c r="B2079" t="s">
        <v>147</v>
      </c>
      <c r="C2079" s="10" t="s">
        <v>146</v>
      </c>
      <c r="D2079">
        <v>46</v>
      </c>
      <c r="H2079" s="7">
        <v>1</v>
      </c>
      <c r="I2079" t="s">
        <v>5</v>
      </c>
      <c r="J2079">
        <v>3.1031425475322626E-2</v>
      </c>
      <c r="K2079">
        <v>89</v>
      </c>
      <c r="L2079">
        <v>2.1</v>
      </c>
      <c r="M2079">
        <v>68.900000000000006</v>
      </c>
      <c r="N2079">
        <v>0</v>
      </c>
      <c r="O2079">
        <v>0.17284790745151299</v>
      </c>
      <c r="P2079">
        <v>9.8162640353860395E-3</v>
      </c>
      <c r="Q2079" t="s">
        <v>148</v>
      </c>
    </row>
    <row r="2080" spans="1:17" ht="16" x14ac:dyDescent="0.2">
      <c r="A2080">
        <v>136</v>
      </c>
      <c r="B2080" t="s">
        <v>147</v>
      </c>
      <c r="C2080" s="10" t="s">
        <v>146</v>
      </c>
      <c r="D2080">
        <v>46</v>
      </c>
      <c r="H2080" s="7">
        <v>1</v>
      </c>
      <c r="I2080" t="s">
        <v>5</v>
      </c>
      <c r="J2080">
        <v>3.1031425475322626E-2</v>
      </c>
      <c r="K2080">
        <v>89</v>
      </c>
      <c r="L2080">
        <v>2.1</v>
      </c>
      <c r="M2080">
        <v>68.900000000000006</v>
      </c>
      <c r="N2080">
        <v>0</v>
      </c>
      <c r="O2080">
        <v>0.20523987750935599</v>
      </c>
      <c r="P2080">
        <v>2.7403878870363801E-2</v>
      </c>
      <c r="Q2080" t="s">
        <v>148</v>
      </c>
    </row>
    <row r="2081" spans="1:17" ht="16" x14ac:dyDescent="0.2">
      <c r="A2081">
        <v>136</v>
      </c>
      <c r="B2081" t="s">
        <v>147</v>
      </c>
      <c r="C2081" s="10" t="s">
        <v>146</v>
      </c>
      <c r="D2081">
        <v>46</v>
      </c>
      <c r="H2081" s="7">
        <v>1</v>
      </c>
      <c r="I2081" t="s">
        <v>5</v>
      </c>
      <c r="J2081">
        <v>3.1031425475322626E-2</v>
      </c>
      <c r="K2081">
        <v>89</v>
      </c>
      <c r="L2081">
        <v>2.1</v>
      </c>
      <c r="M2081">
        <v>68.900000000000006</v>
      </c>
      <c r="N2081">
        <v>0</v>
      </c>
      <c r="O2081">
        <v>0.27192922762844501</v>
      </c>
      <c r="P2081">
        <v>4.8907791765906601E-2</v>
      </c>
      <c r="Q2081" t="s">
        <v>148</v>
      </c>
    </row>
    <row r="2082" spans="1:17" ht="16" x14ac:dyDescent="0.2">
      <c r="A2082">
        <v>136</v>
      </c>
      <c r="B2082" t="s">
        <v>147</v>
      </c>
      <c r="C2082" s="10" t="s">
        <v>146</v>
      </c>
      <c r="D2082">
        <v>46</v>
      </c>
      <c r="H2082" s="7">
        <v>1</v>
      </c>
      <c r="I2082" t="s">
        <v>5</v>
      </c>
      <c r="J2082">
        <v>3.1031425475322626E-2</v>
      </c>
      <c r="K2082">
        <v>89</v>
      </c>
      <c r="L2082">
        <v>2.1</v>
      </c>
      <c r="M2082">
        <v>68.900000000000006</v>
      </c>
      <c r="N2082">
        <v>0</v>
      </c>
      <c r="O2082">
        <v>0.47825791085403202</v>
      </c>
      <c r="P2082">
        <v>6.84994896223204E-2</v>
      </c>
      <c r="Q2082" t="s">
        <v>148</v>
      </c>
    </row>
    <row r="2083" spans="1:17" ht="16" x14ac:dyDescent="0.2">
      <c r="A2083">
        <v>136</v>
      </c>
      <c r="B2083" t="s">
        <v>147</v>
      </c>
      <c r="C2083" s="10" t="s">
        <v>146</v>
      </c>
      <c r="D2083">
        <v>46</v>
      </c>
      <c r="H2083" s="7">
        <v>1</v>
      </c>
      <c r="I2083" t="s">
        <v>5</v>
      </c>
      <c r="J2083">
        <v>3.1031425475322626E-2</v>
      </c>
      <c r="K2083">
        <v>89</v>
      </c>
      <c r="L2083">
        <v>2.1</v>
      </c>
      <c r="M2083">
        <v>68.900000000000006</v>
      </c>
      <c r="N2083">
        <v>0</v>
      </c>
      <c r="O2083">
        <v>1.1339911534535501</v>
      </c>
      <c r="P2083">
        <v>0.113613473970738</v>
      </c>
      <c r="Q2083" t="s">
        <v>148</v>
      </c>
    </row>
    <row r="2084" spans="1:17" ht="16" x14ac:dyDescent="0.2">
      <c r="A2084">
        <v>136</v>
      </c>
      <c r="B2084" t="s">
        <v>147</v>
      </c>
      <c r="C2084" s="10" t="s">
        <v>146</v>
      </c>
      <c r="D2084">
        <v>46</v>
      </c>
      <c r="H2084" s="7">
        <v>1</v>
      </c>
      <c r="I2084" t="s">
        <v>5</v>
      </c>
      <c r="J2084">
        <v>3.1031425475322626E-2</v>
      </c>
      <c r="K2084">
        <v>89</v>
      </c>
      <c r="L2084">
        <v>2.1</v>
      </c>
      <c r="M2084">
        <v>68.900000000000006</v>
      </c>
      <c r="N2084">
        <v>0</v>
      </c>
      <c r="O2084">
        <v>1.4459339911534499</v>
      </c>
      <c r="P2084">
        <v>0.12542361347396999</v>
      </c>
      <c r="Q2084" t="s">
        <v>148</v>
      </c>
    </row>
    <row r="2085" spans="1:17" ht="16" x14ac:dyDescent="0.2">
      <c r="A2085">
        <v>136</v>
      </c>
      <c r="B2085" t="s">
        <v>147</v>
      </c>
      <c r="C2085" s="10" t="s">
        <v>146</v>
      </c>
      <c r="D2085">
        <v>46</v>
      </c>
      <c r="H2085" s="7">
        <v>1</v>
      </c>
      <c r="I2085" t="s">
        <v>5</v>
      </c>
      <c r="J2085">
        <v>3.1031425475322626E-2</v>
      </c>
      <c r="K2085">
        <v>89</v>
      </c>
      <c r="L2085">
        <v>2.1</v>
      </c>
      <c r="M2085">
        <v>68.900000000000006</v>
      </c>
      <c r="N2085">
        <v>0</v>
      </c>
      <c r="O2085">
        <v>2.0366110922082301</v>
      </c>
      <c r="P2085">
        <v>0.13731541340591999</v>
      </c>
      <c r="Q2085" t="s">
        <v>148</v>
      </c>
    </row>
    <row r="2086" spans="1:17" ht="16" x14ac:dyDescent="0.2">
      <c r="A2086">
        <v>136</v>
      </c>
      <c r="B2086" t="s">
        <v>147</v>
      </c>
      <c r="C2086" s="10" t="s">
        <v>146</v>
      </c>
      <c r="D2086">
        <v>46</v>
      </c>
      <c r="H2086" s="7">
        <v>1</v>
      </c>
      <c r="I2086" t="s">
        <v>5</v>
      </c>
      <c r="J2086">
        <v>3.1031425475322626E-2</v>
      </c>
      <c r="K2086">
        <v>89</v>
      </c>
      <c r="L2086">
        <v>2.1</v>
      </c>
      <c r="M2086">
        <v>68.900000000000006</v>
      </c>
      <c r="N2086">
        <v>0</v>
      </c>
      <c r="O2086">
        <v>2.34828172847907</v>
      </c>
      <c r="P2086">
        <v>0.15107859816263999</v>
      </c>
      <c r="Q2086" t="s">
        <v>148</v>
      </c>
    </row>
    <row r="2087" spans="1:17" ht="16" x14ac:dyDescent="0.2">
      <c r="A2087">
        <v>136</v>
      </c>
      <c r="B2087" t="s">
        <v>147</v>
      </c>
      <c r="C2087" s="10" t="s">
        <v>146</v>
      </c>
      <c r="D2087">
        <v>46</v>
      </c>
      <c r="H2087" s="7">
        <v>1</v>
      </c>
      <c r="I2087" t="s">
        <v>5</v>
      </c>
      <c r="J2087">
        <v>3.1031425475322626E-2</v>
      </c>
      <c r="K2087">
        <v>89</v>
      </c>
      <c r="L2087">
        <v>2.1</v>
      </c>
      <c r="M2087">
        <v>68.900000000000006</v>
      </c>
      <c r="N2087">
        <v>0</v>
      </c>
      <c r="O2087">
        <v>2.34828172847907</v>
      </c>
      <c r="P2087">
        <v>0.15107859816263999</v>
      </c>
      <c r="Q2087" t="s">
        <v>148</v>
      </c>
    </row>
    <row r="2088" spans="1:17" ht="16" x14ac:dyDescent="0.2">
      <c r="A2088">
        <v>136</v>
      </c>
      <c r="B2088" t="s">
        <v>147</v>
      </c>
      <c r="C2088" s="10" t="s">
        <v>146</v>
      </c>
      <c r="D2088">
        <v>46</v>
      </c>
      <c r="H2088" s="7">
        <v>1</v>
      </c>
      <c r="I2088" t="s">
        <v>5</v>
      </c>
      <c r="J2088">
        <v>3.1031425475322626E-2</v>
      </c>
      <c r="K2088">
        <v>89</v>
      </c>
      <c r="L2088">
        <v>2.1</v>
      </c>
      <c r="M2088">
        <v>68.900000000000006</v>
      </c>
      <c r="N2088">
        <v>0</v>
      </c>
      <c r="O2088">
        <v>3.1787682885335098</v>
      </c>
      <c r="P2088">
        <v>0.192337529772031</v>
      </c>
      <c r="Q2088" t="s">
        <v>148</v>
      </c>
    </row>
    <row r="2089" spans="1:17" ht="16" x14ac:dyDescent="0.2">
      <c r="A2089">
        <v>136</v>
      </c>
      <c r="B2089" t="s">
        <v>147</v>
      </c>
      <c r="C2089" s="10" t="s">
        <v>146</v>
      </c>
      <c r="D2089">
        <v>46</v>
      </c>
      <c r="H2089" s="7">
        <v>1</v>
      </c>
      <c r="I2089" t="s">
        <v>5</v>
      </c>
      <c r="J2089">
        <v>3.1031425475322626E-2</v>
      </c>
      <c r="K2089">
        <v>89</v>
      </c>
      <c r="L2089">
        <v>2.1</v>
      </c>
      <c r="M2089">
        <v>68.900000000000006</v>
      </c>
      <c r="N2089">
        <v>0</v>
      </c>
      <c r="O2089">
        <v>3.59523647499149</v>
      </c>
      <c r="P2089">
        <v>0.20417829193603201</v>
      </c>
      <c r="Q2089" t="s">
        <v>148</v>
      </c>
    </row>
    <row r="2090" spans="1:17" ht="16" x14ac:dyDescent="0.2">
      <c r="A2090">
        <v>136</v>
      </c>
      <c r="B2090" t="s">
        <v>147</v>
      </c>
      <c r="C2090" s="10" t="s">
        <v>146</v>
      </c>
      <c r="D2090">
        <v>46</v>
      </c>
      <c r="H2090" s="7">
        <v>1</v>
      </c>
      <c r="I2090" t="s">
        <v>5</v>
      </c>
      <c r="J2090">
        <v>3.1031425475322626E-2</v>
      </c>
      <c r="K2090">
        <v>89</v>
      </c>
      <c r="L2090">
        <v>2.1</v>
      </c>
      <c r="M2090">
        <v>68.900000000000006</v>
      </c>
      <c r="N2090">
        <v>0</v>
      </c>
      <c r="O2090">
        <v>3.9782238856753902</v>
      </c>
      <c r="P2090">
        <v>0.206243620279006</v>
      </c>
      <c r="Q2090" t="s">
        <v>148</v>
      </c>
    </row>
    <row r="2091" spans="1:17" ht="16" x14ac:dyDescent="0.2">
      <c r="A2091">
        <v>136</v>
      </c>
      <c r="B2091" t="s">
        <v>147</v>
      </c>
      <c r="C2091" s="10" t="s">
        <v>146</v>
      </c>
      <c r="D2091">
        <v>46</v>
      </c>
      <c r="H2091" s="7">
        <v>1</v>
      </c>
      <c r="I2091" t="s">
        <v>5</v>
      </c>
      <c r="J2091">
        <v>3.1031425475322626E-2</v>
      </c>
      <c r="K2091">
        <v>89</v>
      </c>
      <c r="L2091">
        <v>2.1</v>
      </c>
      <c r="M2091">
        <v>68.900000000000006</v>
      </c>
      <c r="N2091">
        <v>0</v>
      </c>
      <c r="O2091">
        <v>4.2215719632528002</v>
      </c>
      <c r="P2091">
        <v>0.21022116366110899</v>
      </c>
      <c r="Q2091" t="s">
        <v>148</v>
      </c>
    </row>
    <row r="2092" spans="1:17" ht="16" x14ac:dyDescent="0.2">
      <c r="A2092">
        <v>136</v>
      </c>
      <c r="B2092" t="s">
        <v>147</v>
      </c>
      <c r="C2092" s="10" t="s">
        <v>146</v>
      </c>
      <c r="D2092">
        <v>46</v>
      </c>
      <c r="H2092" s="7">
        <v>1</v>
      </c>
      <c r="I2092" t="s">
        <v>5</v>
      </c>
      <c r="J2092">
        <v>3.1031425475322626E-2</v>
      </c>
      <c r="K2092">
        <v>89</v>
      </c>
      <c r="L2092">
        <v>2.1</v>
      </c>
      <c r="M2092">
        <v>68.900000000000006</v>
      </c>
      <c r="N2092">
        <v>0</v>
      </c>
      <c r="O2092">
        <v>4.4989452194624002</v>
      </c>
      <c r="P2092">
        <v>0.22006805035726401</v>
      </c>
      <c r="Q2092" t="s">
        <v>148</v>
      </c>
    </row>
    <row r="2093" spans="1:17" ht="16" x14ac:dyDescent="0.2">
      <c r="A2093">
        <v>136</v>
      </c>
      <c r="B2093" t="s">
        <v>147</v>
      </c>
      <c r="C2093" s="10" t="s">
        <v>146</v>
      </c>
      <c r="D2093">
        <v>46</v>
      </c>
      <c r="H2093" s="7">
        <v>1</v>
      </c>
      <c r="I2093" t="s">
        <v>5</v>
      </c>
      <c r="J2093">
        <v>3.1031425475322626E-2</v>
      </c>
      <c r="K2093">
        <v>89</v>
      </c>
      <c r="L2093">
        <v>2.1</v>
      </c>
      <c r="M2093">
        <v>68.900000000000006</v>
      </c>
      <c r="N2093">
        <v>0</v>
      </c>
      <c r="O2093">
        <v>5.0547805375978196</v>
      </c>
      <c r="P2093">
        <v>0.23194964273562399</v>
      </c>
      <c r="Q2093" t="s">
        <v>148</v>
      </c>
    </row>
    <row r="2094" spans="1:17" ht="16" x14ac:dyDescent="0.2">
      <c r="A2094">
        <v>136</v>
      </c>
      <c r="B2094" t="s">
        <v>147</v>
      </c>
      <c r="C2094" s="10" t="s">
        <v>146</v>
      </c>
      <c r="D2094">
        <v>46</v>
      </c>
      <c r="H2094" s="7">
        <v>1</v>
      </c>
      <c r="I2094" t="s">
        <v>5</v>
      </c>
      <c r="J2094">
        <v>3.1031425475322626E-2</v>
      </c>
      <c r="K2094">
        <v>89</v>
      </c>
      <c r="L2094">
        <v>2.1</v>
      </c>
      <c r="M2094">
        <v>68.900000000000006</v>
      </c>
      <c r="N2094">
        <v>0</v>
      </c>
      <c r="O2094">
        <v>5.2608370193943497</v>
      </c>
      <c r="P2094">
        <v>0.25349438584552503</v>
      </c>
      <c r="Q2094" t="s">
        <v>148</v>
      </c>
    </row>
    <row r="2095" spans="1:17" ht="16" x14ac:dyDescent="0.2">
      <c r="A2095">
        <v>136</v>
      </c>
      <c r="B2095" t="s">
        <v>147</v>
      </c>
      <c r="C2095" s="10" t="s">
        <v>146</v>
      </c>
      <c r="D2095">
        <v>46</v>
      </c>
      <c r="H2095" s="7">
        <v>1</v>
      </c>
      <c r="I2095" t="s">
        <v>5</v>
      </c>
      <c r="J2095">
        <v>3.1031425475322626E-2</v>
      </c>
      <c r="K2095">
        <v>89</v>
      </c>
      <c r="L2095">
        <v>2.1</v>
      </c>
      <c r="M2095">
        <v>68.900000000000006</v>
      </c>
      <c r="N2095">
        <v>0</v>
      </c>
      <c r="O2095">
        <v>5.5017352841102403</v>
      </c>
      <c r="P2095">
        <v>0.27504933650901597</v>
      </c>
      <c r="Q2095" t="s">
        <v>148</v>
      </c>
    </row>
    <row r="2096" spans="1:17" ht="16" x14ac:dyDescent="0.2">
      <c r="A2096">
        <v>136</v>
      </c>
      <c r="B2096" t="s">
        <v>147</v>
      </c>
      <c r="C2096" s="10" t="s">
        <v>146</v>
      </c>
      <c r="D2096">
        <v>46</v>
      </c>
      <c r="H2096" s="7">
        <v>1</v>
      </c>
      <c r="I2096" t="s">
        <v>5</v>
      </c>
      <c r="J2096">
        <v>3.1031425475322626E-2</v>
      </c>
      <c r="K2096">
        <v>89</v>
      </c>
      <c r="L2096">
        <v>2.1</v>
      </c>
      <c r="M2096">
        <v>68.900000000000006</v>
      </c>
      <c r="N2096">
        <v>0</v>
      </c>
      <c r="O2096">
        <v>6.0510377679482801</v>
      </c>
      <c r="P2096">
        <v>0.33380401497107798</v>
      </c>
      <c r="Q2096" t="s">
        <v>148</v>
      </c>
    </row>
    <row r="2097" spans="1:17" ht="16" x14ac:dyDescent="0.2">
      <c r="A2097">
        <v>136</v>
      </c>
      <c r="B2097" t="s">
        <v>147</v>
      </c>
      <c r="C2097" s="10" t="s">
        <v>146</v>
      </c>
      <c r="D2097">
        <v>46</v>
      </c>
      <c r="H2097" s="7">
        <v>1</v>
      </c>
      <c r="I2097" t="s">
        <v>5</v>
      </c>
      <c r="J2097">
        <v>3.1031425475322626E-2</v>
      </c>
      <c r="K2097">
        <v>89</v>
      </c>
      <c r="L2097">
        <v>2.1</v>
      </c>
      <c r="M2097">
        <v>68.900000000000006</v>
      </c>
      <c r="N2097">
        <v>0</v>
      </c>
      <c r="O2097">
        <v>6.3956447771350797</v>
      </c>
      <c r="P2097">
        <v>0.361248724055801</v>
      </c>
      <c r="Q2097" t="s">
        <v>148</v>
      </c>
    </row>
    <row r="2098" spans="1:17" ht="16" x14ac:dyDescent="0.2">
      <c r="A2098">
        <v>136</v>
      </c>
      <c r="B2098" t="s">
        <v>147</v>
      </c>
      <c r="C2098" s="10" t="s">
        <v>146</v>
      </c>
      <c r="D2098">
        <v>46</v>
      </c>
      <c r="H2098" s="7">
        <v>1</v>
      </c>
      <c r="I2098" t="s">
        <v>5</v>
      </c>
      <c r="J2098">
        <v>3.1031425475322626E-2</v>
      </c>
      <c r="K2098">
        <v>89</v>
      </c>
      <c r="L2098">
        <v>2.1</v>
      </c>
      <c r="M2098">
        <v>68.900000000000006</v>
      </c>
      <c r="N2098">
        <v>0</v>
      </c>
      <c r="O2098">
        <v>7.0508336168764796</v>
      </c>
      <c r="P2098">
        <v>0.410268798911194</v>
      </c>
      <c r="Q2098" t="s">
        <v>148</v>
      </c>
    </row>
    <row r="2099" spans="1:17" ht="16" x14ac:dyDescent="0.2">
      <c r="A2099">
        <v>136</v>
      </c>
      <c r="B2099" t="s">
        <v>147</v>
      </c>
      <c r="C2099" s="10" t="s">
        <v>146</v>
      </c>
      <c r="D2099">
        <v>46</v>
      </c>
      <c r="H2099" s="7">
        <v>1</v>
      </c>
      <c r="I2099" t="s">
        <v>5</v>
      </c>
      <c r="J2099">
        <v>3.1031425475322626E-2</v>
      </c>
      <c r="K2099">
        <v>89</v>
      </c>
      <c r="L2099">
        <v>2.1</v>
      </c>
      <c r="M2099">
        <v>68.900000000000006</v>
      </c>
      <c r="N2099">
        <v>0</v>
      </c>
      <c r="O2099">
        <v>7.1874787342633502</v>
      </c>
      <c r="P2099">
        <v>0.42984008166042798</v>
      </c>
      <c r="Q2099" t="s">
        <v>148</v>
      </c>
    </row>
    <row r="2100" spans="1:17" ht="16" x14ac:dyDescent="0.2">
      <c r="A2100">
        <v>136</v>
      </c>
      <c r="B2100" t="s">
        <v>147</v>
      </c>
      <c r="C2100" s="10" t="s">
        <v>146</v>
      </c>
      <c r="D2100">
        <v>46</v>
      </c>
      <c r="H2100" s="7">
        <v>1</v>
      </c>
      <c r="I2100" t="s">
        <v>5</v>
      </c>
      <c r="J2100">
        <v>3.1031425475322626E-2</v>
      </c>
      <c r="K2100">
        <v>89</v>
      </c>
      <c r="L2100">
        <v>2.1</v>
      </c>
      <c r="M2100">
        <v>68.900000000000006</v>
      </c>
      <c r="N2100">
        <v>0</v>
      </c>
      <c r="O2100">
        <v>7.3252126573664498</v>
      </c>
      <c r="P2100">
        <v>0.44159918339571202</v>
      </c>
      <c r="Q2100" t="s">
        <v>148</v>
      </c>
    </row>
    <row r="2101" spans="1:17" ht="16" x14ac:dyDescent="0.2">
      <c r="A2101">
        <v>136</v>
      </c>
      <c r="B2101" t="s">
        <v>147</v>
      </c>
      <c r="C2101" s="10" t="s">
        <v>146</v>
      </c>
      <c r="D2101">
        <v>46</v>
      </c>
      <c r="H2101" s="7">
        <v>1</v>
      </c>
      <c r="I2101" t="s">
        <v>5</v>
      </c>
      <c r="J2101">
        <v>3.1031425475322626E-2</v>
      </c>
      <c r="K2101">
        <v>89</v>
      </c>
      <c r="L2101">
        <v>2.1</v>
      </c>
      <c r="M2101">
        <v>68.900000000000006</v>
      </c>
      <c r="N2101">
        <v>0</v>
      </c>
      <c r="O2101">
        <v>9.9527730520585198</v>
      </c>
      <c r="P2101">
        <v>0.58885335148009499</v>
      </c>
      <c r="Q2101" t="s">
        <v>148</v>
      </c>
    </row>
    <row r="2102" spans="1:17" ht="16" x14ac:dyDescent="0.2">
      <c r="A2102">
        <v>136</v>
      </c>
      <c r="B2102" t="s">
        <v>147</v>
      </c>
      <c r="C2102" s="10" t="s">
        <v>146</v>
      </c>
      <c r="D2102">
        <v>46</v>
      </c>
      <c r="H2102" s="7">
        <v>1</v>
      </c>
      <c r="I2102" t="s">
        <v>5</v>
      </c>
      <c r="J2102">
        <v>3.1031425475322626E-2</v>
      </c>
      <c r="K2102">
        <v>89</v>
      </c>
      <c r="L2102">
        <v>2.1</v>
      </c>
      <c r="M2102">
        <v>68.900000000000006</v>
      </c>
      <c r="N2102">
        <v>0</v>
      </c>
      <c r="O2102">
        <v>10.1582851309969</v>
      </c>
      <c r="P2102">
        <v>0.61430418509697104</v>
      </c>
      <c r="Q2102" t="s">
        <v>148</v>
      </c>
    </row>
    <row r="2103" spans="1:17" ht="16" x14ac:dyDescent="0.2">
      <c r="A2103">
        <v>136</v>
      </c>
      <c r="B2103" t="s">
        <v>147</v>
      </c>
      <c r="C2103" s="10" t="s">
        <v>146</v>
      </c>
      <c r="D2103">
        <v>46</v>
      </c>
      <c r="H2103" s="7">
        <v>1</v>
      </c>
      <c r="I2103" t="s">
        <v>5</v>
      </c>
      <c r="J2103">
        <v>3.1031425475322626E-2</v>
      </c>
      <c r="K2103">
        <v>89</v>
      </c>
      <c r="L2103">
        <v>2.1</v>
      </c>
      <c r="M2103">
        <v>68.900000000000006</v>
      </c>
      <c r="N2103">
        <v>0</v>
      </c>
      <c r="O2103">
        <v>10.815651582170799</v>
      </c>
      <c r="P2103">
        <v>0.64769989792446303</v>
      </c>
      <c r="Q2103" t="s">
        <v>148</v>
      </c>
    </row>
    <row r="2104" spans="1:17" ht="16" x14ac:dyDescent="0.2">
      <c r="A2104">
        <v>136</v>
      </c>
      <c r="B2104" t="s">
        <v>147</v>
      </c>
      <c r="C2104" s="10" t="s">
        <v>146</v>
      </c>
      <c r="D2104">
        <v>46</v>
      </c>
      <c r="H2104" s="7">
        <v>1</v>
      </c>
      <c r="I2104" t="s">
        <v>5</v>
      </c>
      <c r="J2104">
        <v>3.1031425475322626E-2</v>
      </c>
      <c r="K2104">
        <v>89</v>
      </c>
      <c r="L2104">
        <v>2.1</v>
      </c>
      <c r="M2104">
        <v>68.900000000000006</v>
      </c>
      <c r="N2104">
        <v>0</v>
      </c>
      <c r="O2104">
        <v>11.161891799931899</v>
      </c>
      <c r="P2104">
        <v>0.66342633548826102</v>
      </c>
      <c r="Q2104" t="s">
        <v>148</v>
      </c>
    </row>
    <row r="2105" spans="1:17" ht="16" x14ac:dyDescent="0.2">
      <c r="A2105">
        <v>136</v>
      </c>
      <c r="B2105" t="s">
        <v>147</v>
      </c>
      <c r="C2105" s="10" t="s">
        <v>146</v>
      </c>
      <c r="D2105">
        <v>46</v>
      </c>
      <c r="H2105" s="7">
        <v>1</v>
      </c>
      <c r="I2105" t="s">
        <v>5</v>
      </c>
      <c r="J2105">
        <v>3.1031425475322626E-2</v>
      </c>
      <c r="K2105">
        <v>89</v>
      </c>
      <c r="L2105">
        <v>2.1</v>
      </c>
      <c r="M2105">
        <v>68.900000000000006</v>
      </c>
      <c r="N2105">
        <v>0</v>
      </c>
      <c r="O2105">
        <v>11.4030622660768</v>
      </c>
      <c r="P2105">
        <v>0.68302824089826397</v>
      </c>
      <c r="Q2105" t="s">
        <v>148</v>
      </c>
    </row>
    <row r="2106" spans="1:17" ht="16" x14ac:dyDescent="0.2">
      <c r="A2106">
        <v>136</v>
      </c>
      <c r="B2106" t="s">
        <v>147</v>
      </c>
      <c r="C2106" s="10" t="s">
        <v>146</v>
      </c>
      <c r="D2106">
        <v>46</v>
      </c>
      <c r="H2106" s="7">
        <v>1</v>
      </c>
      <c r="I2106" t="s">
        <v>5</v>
      </c>
      <c r="J2106">
        <v>3.1031425475322626E-2</v>
      </c>
      <c r="K2106">
        <v>89</v>
      </c>
      <c r="L2106">
        <v>2.1</v>
      </c>
      <c r="M2106">
        <v>68.900000000000006</v>
      </c>
      <c r="N2106">
        <v>0</v>
      </c>
      <c r="O2106">
        <v>11.6436883293637</v>
      </c>
      <c r="P2106">
        <v>0.70653623681524302</v>
      </c>
      <c r="Q2106" t="s">
        <v>148</v>
      </c>
    </row>
    <row r="2107" spans="1:17" ht="16" x14ac:dyDescent="0.2">
      <c r="A2107">
        <v>136</v>
      </c>
      <c r="B2107" t="s">
        <v>147</v>
      </c>
      <c r="C2107" s="10" t="s">
        <v>146</v>
      </c>
      <c r="D2107">
        <v>46</v>
      </c>
      <c r="H2107" s="7">
        <v>1</v>
      </c>
      <c r="I2107" t="s">
        <v>5</v>
      </c>
      <c r="J2107">
        <v>3.1031425475322626E-2</v>
      </c>
      <c r="K2107">
        <v>89</v>
      </c>
      <c r="L2107">
        <v>2.1</v>
      </c>
      <c r="M2107">
        <v>68.900000000000006</v>
      </c>
      <c r="N2107">
        <v>0</v>
      </c>
      <c r="O2107">
        <v>12.3720993535216</v>
      </c>
      <c r="P2107">
        <v>0.73018713848247596</v>
      </c>
      <c r="Q2107" t="s">
        <v>148</v>
      </c>
    </row>
    <row r="2108" spans="1:17" ht="16" x14ac:dyDescent="0.2">
      <c r="A2108">
        <v>136</v>
      </c>
      <c r="B2108" t="s">
        <v>147</v>
      </c>
      <c r="C2108" s="10" t="s">
        <v>146</v>
      </c>
      <c r="D2108">
        <v>46</v>
      </c>
      <c r="H2108" s="7">
        <v>1</v>
      </c>
      <c r="I2108" t="s">
        <v>5</v>
      </c>
      <c r="J2108">
        <v>3.1031425475322626E-2</v>
      </c>
      <c r="K2108">
        <v>89</v>
      </c>
      <c r="L2108">
        <v>2.1</v>
      </c>
      <c r="M2108">
        <v>68.900000000000006</v>
      </c>
      <c r="N2108">
        <v>0</v>
      </c>
      <c r="O2108">
        <v>12.684314392650499</v>
      </c>
      <c r="P2108">
        <v>0.74004423273222097</v>
      </c>
      <c r="Q2108" t="s">
        <v>148</v>
      </c>
    </row>
    <row r="2109" spans="1:17" ht="16" x14ac:dyDescent="0.2">
      <c r="A2109">
        <v>136</v>
      </c>
      <c r="B2109" t="s">
        <v>147</v>
      </c>
      <c r="C2109" s="10" t="s">
        <v>146</v>
      </c>
      <c r="D2109">
        <v>46</v>
      </c>
      <c r="H2109" s="7">
        <v>1</v>
      </c>
      <c r="I2109" t="s">
        <v>5</v>
      </c>
      <c r="J2109">
        <v>3.1031425475322626E-2</v>
      </c>
      <c r="K2109">
        <v>89</v>
      </c>
      <c r="L2109">
        <v>2.1</v>
      </c>
      <c r="M2109">
        <v>68.900000000000006</v>
      </c>
      <c r="N2109">
        <v>0</v>
      </c>
      <c r="O2109">
        <v>13.3092888737665</v>
      </c>
      <c r="P2109">
        <v>0.75585233072473601</v>
      </c>
      <c r="Q2109" t="s">
        <v>148</v>
      </c>
    </row>
    <row r="2110" spans="1:17" ht="16" x14ac:dyDescent="0.2">
      <c r="A2110">
        <v>136</v>
      </c>
      <c r="B2110" t="s">
        <v>147</v>
      </c>
      <c r="C2110" s="10" t="s">
        <v>146</v>
      </c>
      <c r="D2110">
        <v>46</v>
      </c>
      <c r="H2110" s="7">
        <v>1</v>
      </c>
      <c r="I2110" t="s">
        <v>5</v>
      </c>
      <c r="J2110">
        <v>3.1031425475322626E-2</v>
      </c>
      <c r="K2110">
        <v>89</v>
      </c>
      <c r="L2110">
        <v>2.1</v>
      </c>
      <c r="M2110">
        <v>68.900000000000006</v>
      </c>
      <c r="N2110">
        <v>0</v>
      </c>
      <c r="O2110">
        <v>13.6215039128955</v>
      </c>
      <c r="P2110">
        <v>0.76570942497448002</v>
      </c>
      <c r="Q2110" t="s">
        <v>148</v>
      </c>
    </row>
    <row r="2111" spans="1:17" ht="16" x14ac:dyDescent="0.2">
      <c r="A2111">
        <v>136</v>
      </c>
      <c r="B2111" t="s">
        <v>147</v>
      </c>
      <c r="C2111" s="10" t="s">
        <v>146</v>
      </c>
      <c r="D2111">
        <v>46</v>
      </c>
      <c r="H2111" s="7">
        <v>1</v>
      </c>
      <c r="I2111" t="s">
        <v>5</v>
      </c>
      <c r="J2111">
        <v>3.1031425475322626E-2</v>
      </c>
      <c r="K2111">
        <v>89</v>
      </c>
      <c r="L2111">
        <v>2.1</v>
      </c>
      <c r="M2111">
        <v>68.900000000000006</v>
      </c>
      <c r="N2111">
        <v>0</v>
      </c>
      <c r="O2111">
        <v>16.264307587614802</v>
      </c>
      <c r="P2111">
        <v>0.80359305886355803</v>
      </c>
      <c r="Q2111" t="s">
        <v>148</v>
      </c>
    </row>
    <row r="2112" spans="1:17" ht="16" x14ac:dyDescent="0.2">
      <c r="A2112">
        <v>136</v>
      </c>
      <c r="B2112" t="s">
        <v>147</v>
      </c>
      <c r="C2112" s="10" t="s">
        <v>146</v>
      </c>
      <c r="D2112">
        <v>46</v>
      </c>
      <c r="H2112" s="7">
        <v>1</v>
      </c>
      <c r="I2112" t="s">
        <v>5</v>
      </c>
      <c r="J2112">
        <v>3.1031425475322626E-2</v>
      </c>
      <c r="K2112">
        <v>89</v>
      </c>
      <c r="L2112">
        <v>2.1</v>
      </c>
      <c r="M2112">
        <v>68.900000000000006</v>
      </c>
      <c r="N2112">
        <v>0</v>
      </c>
      <c r="O2112">
        <v>16.5414086423953</v>
      </c>
      <c r="P2112">
        <v>0.81539299081320105</v>
      </c>
      <c r="Q2112" t="s">
        <v>148</v>
      </c>
    </row>
    <row r="2113" spans="1:17" ht="16" x14ac:dyDescent="0.2">
      <c r="A2113">
        <v>136</v>
      </c>
      <c r="B2113" t="s">
        <v>147</v>
      </c>
      <c r="C2113" s="10" t="s">
        <v>146</v>
      </c>
      <c r="D2113">
        <v>46</v>
      </c>
      <c r="H2113" s="7">
        <v>1</v>
      </c>
      <c r="I2113" t="s">
        <v>5</v>
      </c>
      <c r="J2113">
        <v>3.1031425475322626E-2</v>
      </c>
      <c r="K2113">
        <v>89</v>
      </c>
      <c r="L2113">
        <v>2.1</v>
      </c>
      <c r="M2113">
        <v>68.900000000000006</v>
      </c>
      <c r="N2113">
        <v>0</v>
      </c>
      <c r="O2113">
        <v>18.176250425314699</v>
      </c>
      <c r="P2113">
        <v>0.835403198366791</v>
      </c>
      <c r="Q2113" t="s">
        <v>148</v>
      </c>
    </row>
    <row r="2114" spans="1:17" ht="16" x14ac:dyDescent="0.2">
      <c r="A2114">
        <v>136</v>
      </c>
      <c r="B2114" t="s">
        <v>147</v>
      </c>
      <c r="C2114" s="10" t="s">
        <v>146</v>
      </c>
      <c r="D2114">
        <v>46</v>
      </c>
      <c r="H2114" s="7">
        <v>1</v>
      </c>
      <c r="I2114" t="s">
        <v>5</v>
      </c>
      <c r="J2114">
        <v>3.1031425475322626E-2</v>
      </c>
      <c r="K2114">
        <v>89</v>
      </c>
      <c r="L2114">
        <v>2.1</v>
      </c>
      <c r="M2114">
        <v>68.900000000000006</v>
      </c>
      <c r="N2114">
        <v>0</v>
      </c>
      <c r="O2114">
        <v>18.4884654644436</v>
      </c>
      <c r="P2114">
        <v>0.84526029261653601</v>
      </c>
      <c r="Q2114" t="s">
        <v>148</v>
      </c>
    </row>
    <row r="2115" spans="1:17" ht="16" x14ac:dyDescent="0.2">
      <c r="A2115">
        <v>137</v>
      </c>
      <c r="B2115" t="s">
        <v>147</v>
      </c>
      <c r="C2115" s="10" t="s">
        <v>146</v>
      </c>
      <c r="D2115">
        <f t="shared" si="26"/>
        <v>46</v>
      </c>
      <c r="H2115" s="7">
        <v>1</v>
      </c>
      <c r="I2115" t="s">
        <v>5</v>
      </c>
      <c r="J2115">
        <f>70.1/978.5</f>
        <v>7.1640265712825751E-2</v>
      </c>
      <c r="K2115">
        <v>89</v>
      </c>
      <c r="L2115">
        <v>4.5999999999999996</v>
      </c>
      <c r="M2115">
        <v>69.3</v>
      </c>
      <c r="N2115">
        <v>0</v>
      </c>
      <c r="O2115">
        <v>0</v>
      </c>
      <c r="P2115">
        <v>0</v>
      </c>
      <c r="Q2115" t="s">
        <v>148</v>
      </c>
    </row>
    <row r="2116" spans="1:17" ht="16" x14ac:dyDescent="0.2">
      <c r="A2116">
        <v>137</v>
      </c>
      <c r="B2116" t="s">
        <v>147</v>
      </c>
      <c r="C2116" s="10" t="s">
        <v>146</v>
      </c>
      <c r="D2116">
        <v>46</v>
      </c>
      <c r="H2116" s="7">
        <v>1</v>
      </c>
      <c r="I2116" t="s">
        <v>5</v>
      </c>
      <c r="J2116">
        <v>7.1640265712825751E-2</v>
      </c>
      <c r="K2116">
        <v>89</v>
      </c>
      <c r="L2116">
        <v>4.5999999999999996</v>
      </c>
      <c r="M2116">
        <v>69.3</v>
      </c>
      <c r="N2116">
        <v>0</v>
      </c>
      <c r="O2116">
        <v>0.54549166383123404</v>
      </c>
      <c r="P2116">
        <v>8.60973120108878E-2</v>
      </c>
      <c r="Q2116" t="s">
        <v>148</v>
      </c>
    </row>
    <row r="2117" spans="1:17" ht="16" x14ac:dyDescent="0.2">
      <c r="A2117">
        <v>137</v>
      </c>
      <c r="B2117" t="s">
        <v>147</v>
      </c>
      <c r="C2117" s="10" t="s">
        <v>146</v>
      </c>
      <c r="D2117">
        <v>46</v>
      </c>
      <c r="H2117" s="7">
        <v>1</v>
      </c>
      <c r="I2117" t="s">
        <v>5</v>
      </c>
      <c r="J2117">
        <v>7.1640265712825751E-2</v>
      </c>
      <c r="K2117">
        <v>89</v>
      </c>
      <c r="L2117">
        <v>4.5999999999999996</v>
      </c>
      <c r="M2117">
        <v>69.3</v>
      </c>
      <c r="N2117">
        <v>0</v>
      </c>
      <c r="O2117">
        <v>1.1269139162980499</v>
      </c>
      <c r="P2117">
        <v>0.164392650561415</v>
      </c>
      <c r="Q2117" t="s">
        <v>148</v>
      </c>
    </row>
    <row r="2118" spans="1:17" ht="16" x14ac:dyDescent="0.2">
      <c r="A2118">
        <v>137</v>
      </c>
      <c r="B2118" t="s">
        <v>147</v>
      </c>
      <c r="C2118" s="10" t="s">
        <v>146</v>
      </c>
      <c r="D2118">
        <v>46</v>
      </c>
      <c r="H2118" s="7">
        <v>1</v>
      </c>
      <c r="I2118" t="s">
        <v>5</v>
      </c>
      <c r="J2118">
        <v>7.1640265712825751E-2</v>
      </c>
      <c r="K2118">
        <v>89</v>
      </c>
      <c r="L2118">
        <v>4.5999999999999996</v>
      </c>
      <c r="M2118">
        <v>69.3</v>
      </c>
      <c r="N2118">
        <v>0</v>
      </c>
      <c r="O2118">
        <v>1.3667233752977199</v>
      </c>
      <c r="P2118">
        <v>0.19375978223885601</v>
      </c>
      <c r="Q2118" t="s">
        <v>148</v>
      </c>
    </row>
    <row r="2119" spans="1:17" ht="16" x14ac:dyDescent="0.2">
      <c r="A2119">
        <v>137</v>
      </c>
      <c r="B2119" t="s">
        <v>147</v>
      </c>
      <c r="C2119" s="10" t="s">
        <v>146</v>
      </c>
      <c r="D2119">
        <v>46</v>
      </c>
      <c r="H2119" s="7">
        <v>1</v>
      </c>
      <c r="I2119" t="s">
        <v>5</v>
      </c>
      <c r="J2119">
        <v>7.1640265712825751E-2</v>
      </c>
      <c r="K2119">
        <v>89</v>
      </c>
      <c r="L2119">
        <v>4.5999999999999996</v>
      </c>
      <c r="M2119">
        <v>69.3</v>
      </c>
      <c r="N2119">
        <v>0</v>
      </c>
      <c r="O2119">
        <v>2.0259952364749898</v>
      </c>
      <c r="P2119">
        <v>0.213484178291935</v>
      </c>
      <c r="Q2119" t="s">
        <v>148</v>
      </c>
    </row>
    <row r="2120" spans="1:17" ht="16" x14ac:dyDescent="0.2">
      <c r="A2120">
        <v>137</v>
      </c>
      <c r="B2120" t="s">
        <v>147</v>
      </c>
      <c r="C2120" s="10" t="s">
        <v>146</v>
      </c>
      <c r="D2120">
        <v>46</v>
      </c>
      <c r="H2120" s="7">
        <v>1</v>
      </c>
      <c r="I2120" t="s">
        <v>5</v>
      </c>
      <c r="J2120">
        <v>7.1640265712825751E-2</v>
      </c>
      <c r="K2120">
        <v>89</v>
      </c>
      <c r="L2120">
        <v>4.5999999999999996</v>
      </c>
      <c r="M2120">
        <v>69.3</v>
      </c>
      <c r="N2120">
        <v>0</v>
      </c>
      <c r="O2120">
        <v>2.4092548485879499</v>
      </c>
      <c r="P2120">
        <v>0.21359646138142199</v>
      </c>
      <c r="Q2120" t="s">
        <v>148</v>
      </c>
    </row>
    <row r="2121" spans="1:17" ht="16" x14ac:dyDescent="0.2">
      <c r="A2121">
        <v>137</v>
      </c>
      <c r="B2121" t="s">
        <v>147</v>
      </c>
      <c r="C2121" s="10" t="s">
        <v>146</v>
      </c>
      <c r="D2121">
        <v>46</v>
      </c>
      <c r="H2121" s="7">
        <v>1</v>
      </c>
      <c r="I2121" t="s">
        <v>5</v>
      </c>
      <c r="J2121">
        <v>7.1640265712825751E-2</v>
      </c>
      <c r="K2121">
        <v>89</v>
      </c>
      <c r="L2121">
        <v>4.5999999999999996</v>
      </c>
      <c r="M2121">
        <v>69.3</v>
      </c>
      <c r="N2121">
        <v>0</v>
      </c>
      <c r="O2121">
        <v>3.1676080299421501</v>
      </c>
      <c r="P2121">
        <v>0.27241238516502098</v>
      </c>
      <c r="Q2121" t="s">
        <v>148</v>
      </c>
    </row>
    <row r="2122" spans="1:17" ht="16" x14ac:dyDescent="0.2">
      <c r="A2122">
        <v>137</v>
      </c>
      <c r="B2122" t="s">
        <v>147</v>
      </c>
      <c r="C2122" s="10" t="s">
        <v>146</v>
      </c>
      <c r="D2122">
        <v>46</v>
      </c>
      <c r="H2122" s="7">
        <v>1</v>
      </c>
      <c r="I2122" t="s">
        <v>5</v>
      </c>
      <c r="J2122">
        <v>7.1640265712825751E-2</v>
      </c>
      <c r="K2122">
        <v>89</v>
      </c>
      <c r="L2122">
        <v>4.5999999999999996</v>
      </c>
      <c r="M2122">
        <v>69.3</v>
      </c>
      <c r="N2122">
        <v>0</v>
      </c>
      <c r="O2122">
        <v>3.3042531473290202</v>
      </c>
      <c r="P2122">
        <v>0.29198366791425601</v>
      </c>
      <c r="Q2122" t="s">
        <v>148</v>
      </c>
    </row>
    <row r="2123" spans="1:17" ht="16" x14ac:dyDescent="0.2">
      <c r="A2123">
        <v>137</v>
      </c>
      <c r="B2123" t="s">
        <v>147</v>
      </c>
      <c r="C2123" s="10" t="s">
        <v>146</v>
      </c>
      <c r="D2123">
        <v>46</v>
      </c>
      <c r="H2123" s="7">
        <v>1</v>
      </c>
      <c r="I2123" t="s">
        <v>5</v>
      </c>
      <c r="J2123">
        <v>7.1640265712825751E-2</v>
      </c>
      <c r="K2123">
        <v>89</v>
      </c>
      <c r="L2123">
        <v>4.5999999999999996</v>
      </c>
      <c r="M2123">
        <v>69.3</v>
      </c>
      <c r="N2123">
        <v>0</v>
      </c>
      <c r="O2123">
        <v>3.5113984348417802</v>
      </c>
      <c r="P2123">
        <v>0.30571623001020698</v>
      </c>
      <c r="Q2123" t="s">
        <v>148</v>
      </c>
    </row>
    <row r="2124" spans="1:17" ht="16" x14ac:dyDescent="0.2">
      <c r="A2124">
        <v>137</v>
      </c>
      <c r="B2124" t="s">
        <v>147</v>
      </c>
      <c r="C2124" s="10" t="s">
        <v>146</v>
      </c>
      <c r="D2124">
        <v>46</v>
      </c>
      <c r="H2124" s="7">
        <v>1</v>
      </c>
      <c r="I2124" t="s">
        <v>5</v>
      </c>
      <c r="J2124">
        <v>7.1640265712825751E-2</v>
      </c>
      <c r="K2124">
        <v>89</v>
      </c>
      <c r="L2124">
        <v>4.5999999999999996</v>
      </c>
      <c r="M2124">
        <v>69.3</v>
      </c>
      <c r="N2124">
        <v>0</v>
      </c>
      <c r="O2124">
        <v>4.05961211296359</v>
      </c>
      <c r="P2124">
        <v>0.37228308948621902</v>
      </c>
      <c r="Q2124" t="s">
        <v>148</v>
      </c>
    </row>
    <row r="2125" spans="1:17" ht="16" x14ac:dyDescent="0.2">
      <c r="A2125">
        <v>137</v>
      </c>
      <c r="B2125" t="s">
        <v>147</v>
      </c>
      <c r="C2125" s="10" t="s">
        <v>146</v>
      </c>
      <c r="D2125">
        <v>46</v>
      </c>
      <c r="H2125" s="7">
        <v>1</v>
      </c>
      <c r="I2125" t="s">
        <v>5</v>
      </c>
      <c r="J2125">
        <v>7.1640265712825751E-2</v>
      </c>
      <c r="K2125">
        <v>89</v>
      </c>
      <c r="L2125">
        <v>4.5999999999999996</v>
      </c>
      <c r="M2125">
        <v>69.3</v>
      </c>
      <c r="N2125">
        <v>0</v>
      </c>
      <c r="O2125">
        <v>4.1973460360666897</v>
      </c>
      <c r="P2125">
        <v>0.38404219122150302</v>
      </c>
      <c r="Q2125" t="s">
        <v>148</v>
      </c>
    </row>
    <row r="2126" spans="1:17" ht="16" x14ac:dyDescent="0.2">
      <c r="A2126">
        <v>137</v>
      </c>
      <c r="B2126" t="s">
        <v>147</v>
      </c>
      <c r="C2126" s="10" t="s">
        <v>146</v>
      </c>
      <c r="D2126">
        <v>46</v>
      </c>
      <c r="H2126" s="7">
        <v>1</v>
      </c>
      <c r="I2126" t="s">
        <v>5</v>
      </c>
      <c r="J2126">
        <v>7.1640265712825751E-2</v>
      </c>
      <c r="K2126">
        <v>89</v>
      </c>
      <c r="L2126">
        <v>4.5999999999999996</v>
      </c>
      <c r="M2126">
        <v>69.3</v>
      </c>
      <c r="N2126">
        <v>0</v>
      </c>
      <c r="O2126">
        <v>4.4730860837019302</v>
      </c>
      <c r="P2126">
        <v>0.40560734943858401</v>
      </c>
      <c r="Q2126" t="s">
        <v>148</v>
      </c>
    </row>
    <row r="2127" spans="1:17" ht="16" x14ac:dyDescent="0.2">
      <c r="A2127">
        <v>137</v>
      </c>
      <c r="B2127" t="s">
        <v>147</v>
      </c>
      <c r="C2127" s="10" t="s">
        <v>146</v>
      </c>
      <c r="D2127">
        <v>46</v>
      </c>
      <c r="H2127" s="7">
        <v>1</v>
      </c>
      <c r="I2127" t="s">
        <v>5</v>
      </c>
      <c r="J2127">
        <v>7.1640265712825751E-2</v>
      </c>
      <c r="K2127">
        <v>89</v>
      </c>
      <c r="L2127">
        <v>4.5999999999999996</v>
      </c>
      <c r="M2127">
        <v>69.3</v>
      </c>
      <c r="N2127">
        <v>0</v>
      </c>
      <c r="O2127">
        <v>5.0566859476012196</v>
      </c>
      <c r="P2127">
        <v>0.46827832596121099</v>
      </c>
      <c r="Q2127" t="s">
        <v>148</v>
      </c>
    </row>
    <row r="2128" spans="1:17" ht="16" x14ac:dyDescent="0.2">
      <c r="A2128">
        <v>137</v>
      </c>
      <c r="B2128" t="s">
        <v>147</v>
      </c>
      <c r="C2128" s="10" t="s">
        <v>146</v>
      </c>
      <c r="D2128">
        <v>46</v>
      </c>
      <c r="H2128" s="7">
        <v>1</v>
      </c>
      <c r="I2128" t="s">
        <v>5</v>
      </c>
      <c r="J2128">
        <v>7.1640265712825751E-2</v>
      </c>
      <c r="K2128">
        <v>89</v>
      </c>
      <c r="L2128">
        <v>4.5999999999999996</v>
      </c>
      <c r="M2128">
        <v>69.3</v>
      </c>
      <c r="N2128">
        <v>0</v>
      </c>
      <c r="O2128">
        <v>5.1941476692752602</v>
      </c>
      <c r="P2128">
        <v>0.48199047294998199</v>
      </c>
      <c r="Q2128" t="s">
        <v>148</v>
      </c>
    </row>
    <row r="2129" spans="1:17" ht="16" x14ac:dyDescent="0.2">
      <c r="A2129">
        <v>137</v>
      </c>
      <c r="B2129" t="s">
        <v>147</v>
      </c>
      <c r="C2129" s="10" t="s">
        <v>146</v>
      </c>
      <c r="D2129">
        <v>46</v>
      </c>
      <c r="H2129" s="7">
        <v>1</v>
      </c>
      <c r="I2129" t="s">
        <v>5</v>
      </c>
      <c r="J2129">
        <v>7.1640265712825751E-2</v>
      </c>
      <c r="K2129">
        <v>89</v>
      </c>
      <c r="L2129">
        <v>4.5999999999999996</v>
      </c>
      <c r="M2129">
        <v>69.3</v>
      </c>
      <c r="N2129">
        <v>0</v>
      </c>
      <c r="O2129">
        <v>5.2959510037427604</v>
      </c>
      <c r="P2129">
        <v>0.50155154814562697</v>
      </c>
      <c r="Q2129" t="s">
        <v>148</v>
      </c>
    </row>
    <row r="2130" spans="1:17" ht="16" x14ac:dyDescent="0.2">
      <c r="A2130">
        <v>137</v>
      </c>
      <c r="B2130" t="s">
        <v>147</v>
      </c>
      <c r="C2130" s="10" t="s">
        <v>146</v>
      </c>
      <c r="D2130">
        <v>46</v>
      </c>
      <c r="H2130" s="7">
        <v>1</v>
      </c>
      <c r="I2130" t="s">
        <v>5</v>
      </c>
      <c r="J2130">
        <v>7.1640265712825751E-2</v>
      </c>
      <c r="K2130">
        <v>89</v>
      </c>
      <c r="L2130">
        <v>4.5999999999999996</v>
      </c>
      <c r="M2130">
        <v>69.3</v>
      </c>
      <c r="N2130">
        <v>0</v>
      </c>
      <c r="O2130">
        <v>5.3982987410683902</v>
      </c>
      <c r="P2130">
        <v>0.51720653283429696</v>
      </c>
      <c r="Q2130" t="s">
        <v>148</v>
      </c>
    </row>
    <row r="2131" spans="1:17" ht="16" x14ac:dyDescent="0.2">
      <c r="A2131">
        <v>137</v>
      </c>
      <c r="B2131" t="s">
        <v>147</v>
      </c>
      <c r="C2131" s="10" t="s">
        <v>146</v>
      </c>
      <c r="D2131">
        <v>46</v>
      </c>
      <c r="H2131" s="7">
        <v>1</v>
      </c>
      <c r="I2131" t="s">
        <v>5</v>
      </c>
      <c r="J2131">
        <v>7.1640265712825751E-2</v>
      </c>
      <c r="K2131">
        <v>89</v>
      </c>
      <c r="L2131">
        <v>4.5999999999999996</v>
      </c>
      <c r="M2131">
        <v>69.3</v>
      </c>
      <c r="N2131">
        <v>0</v>
      </c>
      <c r="O2131">
        <v>6.0504933650901602</v>
      </c>
      <c r="P2131">
        <v>0.58771010547805302</v>
      </c>
      <c r="Q2131" t="s">
        <v>148</v>
      </c>
    </row>
    <row r="2132" spans="1:17" ht="16" x14ac:dyDescent="0.2">
      <c r="A2132">
        <v>137</v>
      </c>
      <c r="B2132" t="s">
        <v>147</v>
      </c>
      <c r="C2132" s="10" t="s">
        <v>146</v>
      </c>
      <c r="D2132">
        <v>46</v>
      </c>
      <c r="H2132" s="7">
        <v>1</v>
      </c>
      <c r="I2132" t="s">
        <v>5</v>
      </c>
      <c r="J2132">
        <v>7.1640265712825751E-2</v>
      </c>
      <c r="K2132">
        <v>89</v>
      </c>
      <c r="L2132">
        <v>4.5999999999999996</v>
      </c>
      <c r="M2132">
        <v>69.3</v>
      </c>
      <c r="N2132">
        <v>0</v>
      </c>
      <c r="O2132">
        <v>6.3265056141544704</v>
      </c>
      <c r="P2132">
        <v>0.60732221844164602</v>
      </c>
      <c r="Q2132" t="s">
        <v>148</v>
      </c>
    </row>
    <row r="2133" spans="1:17" ht="16" x14ac:dyDescent="0.2">
      <c r="A2133">
        <v>137</v>
      </c>
      <c r="B2133" t="s">
        <v>147</v>
      </c>
      <c r="C2133" s="10" t="s">
        <v>146</v>
      </c>
      <c r="D2133">
        <v>46</v>
      </c>
      <c r="H2133" s="7">
        <v>1</v>
      </c>
      <c r="I2133" t="s">
        <v>5</v>
      </c>
      <c r="J2133">
        <v>7.1640265712825751E-2</v>
      </c>
      <c r="K2133">
        <v>89</v>
      </c>
      <c r="L2133">
        <v>4.5999999999999996</v>
      </c>
      <c r="M2133">
        <v>69.3</v>
      </c>
      <c r="N2133">
        <v>0</v>
      </c>
      <c r="O2133">
        <v>6.3934671657026199</v>
      </c>
      <c r="P2133">
        <v>0.62687308608370096</v>
      </c>
      <c r="Q2133" t="s">
        <v>148</v>
      </c>
    </row>
    <row r="2134" spans="1:17" ht="16" x14ac:dyDescent="0.2">
      <c r="A2134">
        <v>137</v>
      </c>
      <c r="B2134" t="s">
        <v>147</v>
      </c>
      <c r="C2134" s="10" t="s">
        <v>146</v>
      </c>
      <c r="D2134">
        <v>46</v>
      </c>
      <c r="H2134" s="7">
        <v>1</v>
      </c>
      <c r="I2134" t="s">
        <v>5</v>
      </c>
      <c r="J2134">
        <v>7.1640265712825751E-2</v>
      </c>
      <c r="K2134">
        <v>89</v>
      </c>
      <c r="L2134">
        <v>4.5999999999999996</v>
      </c>
      <c r="M2134">
        <v>69.3</v>
      </c>
      <c r="N2134">
        <v>0</v>
      </c>
      <c r="O2134">
        <v>7.0162640353861798</v>
      </c>
      <c r="P2134">
        <v>0.65830554610411596</v>
      </c>
      <c r="Q2134" t="s">
        <v>148</v>
      </c>
    </row>
    <row r="2135" spans="1:17" ht="16" x14ac:dyDescent="0.2">
      <c r="A2135">
        <v>137</v>
      </c>
      <c r="B2135" t="s">
        <v>147</v>
      </c>
      <c r="C2135" s="10" t="s">
        <v>146</v>
      </c>
      <c r="D2135">
        <v>46</v>
      </c>
      <c r="H2135" s="7">
        <v>1</v>
      </c>
      <c r="I2135" t="s">
        <v>5</v>
      </c>
      <c r="J2135">
        <v>7.1640265712825751E-2</v>
      </c>
      <c r="K2135">
        <v>89</v>
      </c>
      <c r="L2135">
        <v>4.5999999999999996</v>
      </c>
      <c r="M2135">
        <v>69.3</v>
      </c>
      <c r="N2135">
        <v>0</v>
      </c>
      <c r="O2135">
        <v>7.1531813542020997</v>
      </c>
      <c r="P2135">
        <v>0.67592378359986305</v>
      </c>
      <c r="Q2135" t="s">
        <v>148</v>
      </c>
    </row>
    <row r="2136" spans="1:17" ht="16" x14ac:dyDescent="0.2">
      <c r="A2136">
        <v>137</v>
      </c>
      <c r="B2136" t="s">
        <v>147</v>
      </c>
      <c r="C2136" s="10" t="s">
        <v>146</v>
      </c>
      <c r="D2136">
        <v>46</v>
      </c>
      <c r="H2136" s="7">
        <v>1</v>
      </c>
      <c r="I2136" t="s">
        <v>5</v>
      </c>
      <c r="J2136">
        <v>7.1640265712825751E-2</v>
      </c>
      <c r="K2136">
        <v>89</v>
      </c>
      <c r="L2136">
        <v>4.5999999999999996</v>
      </c>
      <c r="M2136">
        <v>69.3</v>
      </c>
      <c r="N2136">
        <v>0</v>
      </c>
      <c r="O2136">
        <v>7.3252126573664498</v>
      </c>
      <c r="P2136">
        <v>0.69159918339571202</v>
      </c>
      <c r="Q2136" t="s">
        <v>148</v>
      </c>
    </row>
    <row r="2137" spans="1:17" ht="16" x14ac:dyDescent="0.2">
      <c r="A2137">
        <v>137</v>
      </c>
      <c r="B2137" t="s">
        <v>147</v>
      </c>
      <c r="C2137" s="10" t="s">
        <v>146</v>
      </c>
      <c r="D2137">
        <v>46</v>
      </c>
      <c r="H2137" s="7">
        <v>1</v>
      </c>
      <c r="I2137" t="s">
        <v>5</v>
      </c>
      <c r="J2137">
        <v>7.1640265712825751E-2</v>
      </c>
      <c r="K2137">
        <v>89</v>
      </c>
      <c r="L2137">
        <v>4.5999999999999996</v>
      </c>
      <c r="M2137">
        <v>69.3</v>
      </c>
      <c r="N2137">
        <v>0</v>
      </c>
      <c r="O2137">
        <v>9.8591357604627401</v>
      </c>
      <c r="P2137">
        <v>0.76070091867982204</v>
      </c>
      <c r="Q2137" t="s">
        <v>148</v>
      </c>
    </row>
    <row r="2138" spans="1:17" ht="16" x14ac:dyDescent="0.2">
      <c r="A2138">
        <v>137</v>
      </c>
      <c r="B2138" t="s">
        <v>147</v>
      </c>
      <c r="C2138" s="10" t="s">
        <v>146</v>
      </c>
      <c r="D2138">
        <v>46</v>
      </c>
      <c r="H2138" s="7">
        <v>1</v>
      </c>
      <c r="I2138" t="s">
        <v>5</v>
      </c>
      <c r="J2138">
        <v>7.1640265712825751E-2</v>
      </c>
      <c r="K2138">
        <v>89</v>
      </c>
      <c r="L2138">
        <v>4.5999999999999996</v>
      </c>
      <c r="M2138">
        <v>69.3</v>
      </c>
      <c r="N2138">
        <v>0</v>
      </c>
      <c r="O2138">
        <v>10.0303504593399</v>
      </c>
      <c r="P2138">
        <v>0.78223545423613405</v>
      </c>
      <c r="Q2138" t="s">
        <v>148</v>
      </c>
    </row>
    <row r="2139" spans="1:17" ht="16" x14ac:dyDescent="0.2">
      <c r="A2139">
        <v>137</v>
      </c>
      <c r="B2139" t="s">
        <v>147</v>
      </c>
      <c r="C2139" s="10" t="s">
        <v>146</v>
      </c>
      <c r="D2139">
        <v>46</v>
      </c>
      <c r="H2139" s="7">
        <v>1</v>
      </c>
      <c r="I2139" t="s">
        <v>5</v>
      </c>
      <c r="J2139">
        <v>7.1640265712825751E-2</v>
      </c>
      <c r="K2139">
        <v>89</v>
      </c>
      <c r="L2139">
        <v>4.5999999999999996</v>
      </c>
      <c r="M2139">
        <v>69.3</v>
      </c>
      <c r="N2139">
        <v>0</v>
      </c>
      <c r="O2139">
        <v>10.2377679482817</v>
      </c>
      <c r="P2139">
        <v>0.79401497107859698</v>
      </c>
      <c r="Q2139" t="s">
        <v>148</v>
      </c>
    </row>
    <row r="2140" spans="1:17" ht="16" x14ac:dyDescent="0.2">
      <c r="A2140">
        <v>137</v>
      </c>
      <c r="B2140" t="s">
        <v>147</v>
      </c>
      <c r="C2140" s="10" t="s">
        <v>146</v>
      </c>
      <c r="D2140">
        <v>46</v>
      </c>
      <c r="H2140" s="7">
        <v>1</v>
      </c>
      <c r="I2140" t="s">
        <v>5</v>
      </c>
      <c r="J2140">
        <v>7.1640265712825751E-2</v>
      </c>
      <c r="K2140">
        <v>89</v>
      </c>
      <c r="L2140">
        <v>4.5999999999999996</v>
      </c>
      <c r="M2140">
        <v>69.3</v>
      </c>
      <c r="N2140">
        <v>0</v>
      </c>
      <c r="O2140">
        <v>10.8619258251105</v>
      </c>
      <c r="P2140">
        <v>0.81568220483157505</v>
      </c>
      <c r="Q2140" t="s">
        <v>148</v>
      </c>
    </row>
    <row r="2141" spans="1:17" ht="16" x14ac:dyDescent="0.2">
      <c r="A2141">
        <v>137</v>
      </c>
      <c r="B2141" t="s">
        <v>147</v>
      </c>
      <c r="C2141" s="10" t="s">
        <v>146</v>
      </c>
      <c r="D2141">
        <v>46</v>
      </c>
      <c r="H2141" s="7">
        <v>1</v>
      </c>
      <c r="I2141" t="s">
        <v>5</v>
      </c>
      <c r="J2141">
        <v>7.1640265712825751E-2</v>
      </c>
      <c r="K2141">
        <v>89</v>
      </c>
      <c r="L2141">
        <v>4.5999999999999996</v>
      </c>
      <c r="M2141">
        <v>69.3</v>
      </c>
      <c r="N2141">
        <v>0</v>
      </c>
      <c r="O2141">
        <v>11.141204491323499</v>
      </c>
      <c r="P2141">
        <v>0.811857774753317</v>
      </c>
      <c r="Q2141" t="s">
        <v>148</v>
      </c>
    </row>
    <row r="2142" spans="1:17" ht="16" x14ac:dyDescent="0.2">
      <c r="A2142">
        <v>137</v>
      </c>
      <c r="B2142" t="s">
        <v>147</v>
      </c>
      <c r="C2142" s="10" t="s">
        <v>146</v>
      </c>
      <c r="D2142">
        <v>46</v>
      </c>
      <c r="H2142" s="7">
        <v>1</v>
      </c>
      <c r="I2142" t="s">
        <v>5</v>
      </c>
      <c r="J2142">
        <v>7.1640265712825751E-2</v>
      </c>
      <c r="K2142">
        <v>89</v>
      </c>
      <c r="L2142">
        <v>4.5999999999999996</v>
      </c>
      <c r="M2142">
        <v>69.3</v>
      </c>
      <c r="N2142">
        <v>0</v>
      </c>
      <c r="O2142">
        <v>11.4161279346716</v>
      </c>
      <c r="P2142">
        <v>0.83928206873085998</v>
      </c>
      <c r="Q2142" t="s">
        <v>148</v>
      </c>
    </row>
    <row r="2143" spans="1:17" ht="16" x14ac:dyDescent="0.2">
      <c r="A2143">
        <v>137</v>
      </c>
      <c r="B2143" t="s">
        <v>147</v>
      </c>
      <c r="C2143" s="10" t="s">
        <v>146</v>
      </c>
      <c r="D2143">
        <v>46</v>
      </c>
      <c r="H2143" s="7">
        <v>1</v>
      </c>
      <c r="I2143" t="s">
        <v>5</v>
      </c>
      <c r="J2143">
        <v>7.1640265712825751E-2</v>
      </c>
      <c r="K2143">
        <v>89</v>
      </c>
      <c r="L2143">
        <v>4.5999999999999996</v>
      </c>
      <c r="M2143">
        <v>69.3</v>
      </c>
      <c r="N2143">
        <v>0</v>
      </c>
      <c r="O2143">
        <v>12.249880911874699</v>
      </c>
      <c r="P2143">
        <v>0.85710445729840001</v>
      </c>
      <c r="Q2143" t="s">
        <v>148</v>
      </c>
    </row>
    <row r="2144" spans="1:17" ht="16" x14ac:dyDescent="0.2">
      <c r="A2144">
        <v>137</v>
      </c>
      <c r="B2144" t="s">
        <v>147</v>
      </c>
      <c r="C2144" s="10" t="s">
        <v>146</v>
      </c>
      <c r="D2144">
        <v>46</v>
      </c>
      <c r="H2144" s="7">
        <v>1</v>
      </c>
      <c r="I2144" t="s">
        <v>5</v>
      </c>
      <c r="J2144">
        <v>7.1640265712825751E-2</v>
      </c>
      <c r="K2144">
        <v>89</v>
      </c>
      <c r="L2144">
        <v>4.5999999999999996</v>
      </c>
      <c r="M2144">
        <v>69.3</v>
      </c>
      <c r="N2144">
        <v>0</v>
      </c>
      <c r="O2144">
        <v>12.6325961211296</v>
      </c>
      <c r="P2144">
        <v>0.86112283089486197</v>
      </c>
      <c r="Q2144" t="s">
        <v>148</v>
      </c>
    </row>
    <row r="2145" spans="1:17" ht="16" x14ac:dyDescent="0.2">
      <c r="A2145">
        <v>137</v>
      </c>
      <c r="B2145" t="s">
        <v>147</v>
      </c>
      <c r="C2145" s="10" t="s">
        <v>146</v>
      </c>
      <c r="D2145">
        <v>46</v>
      </c>
      <c r="H2145" s="7">
        <v>1</v>
      </c>
      <c r="I2145" t="s">
        <v>5</v>
      </c>
      <c r="J2145">
        <v>7.1640265712825751E-2</v>
      </c>
      <c r="K2145">
        <v>89</v>
      </c>
      <c r="L2145">
        <v>4.5999999999999996</v>
      </c>
      <c r="M2145">
        <v>69.3</v>
      </c>
      <c r="N2145">
        <v>0</v>
      </c>
      <c r="O2145">
        <v>13.292140183735899</v>
      </c>
      <c r="P2145">
        <v>0.87889418169445299</v>
      </c>
      <c r="Q2145" t="s">
        <v>148</v>
      </c>
    </row>
    <row r="2146" spans="1:17" ht="16" x14ac:dyDescent="0.2">
      <c r="A2146">
        <v>137</v>
      </c>
      <c r="B2146" t="s">
        <v>147</v>
      </c>
      <c r="C2146" s="10" t="s">
        <v>146</v>
      </c>
      <c r="D2146">
        <v>46</v>
      </c>
      <c r="H2146" s="7">
        <v>1</v>
      </c>
      <c r="I2146" t="s">
        <v>5</v>
      </c>
      <c r="J2146">
        <v>7.1640265712825751E-2</v>
      </c>
      <c r="K2146">
        <v>89</v>
      </c>
      <c r="L2146">
        <v>4.5999999999999996</v>
      </c>
      <c r="M2146">
        <v>69.3</v>
      </c>
      <c r="N2146">
        <v>0</v>
      </c>
      <c r="O2146">
        <v>13.6046274242939</v>
      </c>
      <c r="P2146">
        <v>0.88679823069070995</v>
      </c>
      <c r="Q2146" t="s">
        <v>148</v>
      </c>
    </row>
    <row r="2147" spans="1:17" ht="16" x14ac:dyDescent="0.2">
      <c r="A2147">
        <v>137</v>
      </c>
      <c r="B2147" t="s">
        <v>147</v>
      </c>
      <c r="C2147" s="10" t="s">
        <v>146</v>
      </c>
      <c r="D2147">
        <v>46</v>
      </c>
      <c r="H2147" s="7">
        <v>1</v>
      </c>
      <c r="I2147" t="s">
        <v>5</v>
      </c>
      <c r="J2147">
        <v>7.1640265712825751E-2</v>
      </c>
      <c r="K2147">
        <v>89</v>
      </c>
      <c r="L2147">
        <v>4.5999999999999996</v>
      </c>
      <c r="M2147">
        <v>69.3</v>
      </c>
      <c r="N2147">
        <v>0</v>
      </c>
      <c r="O2147">
        <v>16.109424974481101</v>
      </c>
      <c r="P2147">
        <v>0.91487580809799196</v>
      </c>
      <c r="Q2147" t="s">
        <v>148</v>
      </c>
    </row>
    <row r="2148" spans="1:17" ht="16" x14ac:dyDescent="0.2">
      <c r="A2148">
        <v>137</v>
      </c>
      <c r="B2148" t="s">
        <v>147</v>
      </c>
      <c r="C2148" s="10" t="s">
        <v>146</v>
      </c>
      <c r="D2148">
        <v>46</v>
      </c>
      <c r="H2148" s="7">
        <v>1</v>
      </c>
      <c r="I2148" t="s">
        <v>5</v>
      </c>
      <c r="J2148">
        <v>7.1640265712825751E-2</v>
      </c>
      <c r="K2148">
        <v>89</v>
      </c>
      <c r="L2148">
        <v>4.5999999999999996</v>
      </c>
      <c r="M2148">
        <v>69.3</v>
      </c>
      <c r="N2148">
        <v>0</v>
      </c>
      <c r="O2148">
        <v>18.269343314052399</v>
      </c>
      <c r="P2148">
        <v>0.91746172167403806</v>
      </c>
      <c r="Q2148" t="s">
        <v>148</v>
      </c>
    </row>
    <row r="2149" spans="1:17" ht="16" x14ac:dyDescent="0.2">
      <c r="A2149">
        <v>137</v>
      </c>
      <c r="B2149" t="s">
        <v>147</v>
      </c>
      <c r="C2149" s="10" t="s">
        <v>146</v>
      </c>
      <c r="D2149">
        <v>46</v>
      </c>
      <c r="H2149" s="7">
        <v>1</v>
      </c>
      <c r="I2149" t="s">
        <v>5</v>
      </c>
      <c r="J2149">
        <v>7.1640265712825751E-2</v>
      </c>
      <c r="K2149">
        <v>89</v>
      </c>
      <c r="L2149">
        <v>4.5999999999999996</v>
      </c>
      <c r="M2149">
        <v>69.3</v>
      </c>
      <c r="N2149">
        <v>0</v>
      </c>
      <c r="O2149">
        <v>19.1755018713848</v>
      </c>
      <c r="P2149">
        <v>0.91577407281388201</v>
      </c>
      <c r="Q2149" t="s">
        <v>148</v>
      </c>
    </row>
    <row r="2150" spans="1:17" ht="16" x14ac:dyDescent="0.2">
      <c r="A2150">
        <v>138</v>
      </c>
      <c r="B2150" t="s">
        <v>147</v>
      </c>
      <c r="C2150" s="10" t="s">
        <v>146</v>
      </c>
      <c r="D2150">
        <f t="shared" si="26"/>
        <v>46</v>
      </c>
      <c r="H2150" s="7">
        <v>1</v>
      </c>
      <c r="I2150" t="s">
        <v>5</v>
      </c>
      <c r="J2150">
        <f>97.3/951.6</f>
        <v>0.10224884405212274</v>
      </c>
      <c r="K2150">
        <v>89</v>
      </c>
      <c r="L2150">
        <v>6.5</v>
      </c>
      <c r="M2150">
        <v>70.599999999999994</v>
      </c>
      <c r="N2150">
        <v>0</v>
      </c>
      <c r="O2150">
        <v>0</v>
      </c>
      <c r="P2150">
        <v>0</v>
      </c>
      <c r="Q2150" t="s">
        <v>148</v>
      </c>
    </row>
    <row r="2151" spans="1:17" ht="16" x14ac:dyDescent="0.2">
      <c r="A2151">
        <v>138</v>
      </c>
      <c r="B2151" t="s">
        <v>147</v>
      </c>
      <c r="C2151" s="10" t="s">
        <v>146</v>
      </c>
      <c r="D2151">
        <v>46</v>
      </c>
      <c r="H2151" s="7">
        <v>1</v>
      </c>
      <c r="I2151" t="s">
        <v>5</v>
      </c>
      <c r="J2151">
        <v>0.10224884405212274</v>
      </c>
      <c r="K2151">
        <v>89</v>
      </c>
      <c r="L2151">
        <v>6.5</v>
      </c>
      <c r="M2151">
        <v>70.599999999999994</v>
      </c>
      <c r="N2151">
        <v>0</v>
      </c>
      <c r="O2151">
        <v>1.1470568220483099</v>
      </c>
      <c r="P2151">
        <v>0.26986730180333401</v>
      </c>
      <c r="Q2151" t="s">
        <v>148</v>
      </c>
    </row>
    <row r="2152" spans="1:17" ht="16" x14ac:dyDescent="0.2">
      <c r="A2152">
        <v>138</v>
      </c>
      <c r="B2152" t="s">
        <v>147</v>
      </c>
      <c r="C2152" s="10" t="s">
        <v>146</v>
      </c>
      <c r="D2152">
        <v>46</v>
      </c>
      <c r="H2152" s="7">
        <v>1</v>
      </c>
      <c r="I2152" t="s">
        <v>5</v>
      </c>
      <c r="J2152">
        <v>0.10224884405212274</v>
      </c>
      <c r="K2152">
        <v>89</v>
      </c>
      <c r="L2152">
        <v>6.5</v>
      </c>
      <c r="M2152">
        <v>70.599999999999994</v>
      </c>
      <c r="N2152">
        <v>0</v>
      </c>
      <c r="O2152">
        <v>1.3887716910513701</v>
      </c>
      <c r="P2152">
        <v>0.28556311670636197</v>
      </c>
      <c r="Q2152" t="s">
        <v>148</v>
      </c>
    </row>
    <row r="2153" spans="1:17" ht="16" x14ac:dyDescent="0.2">
      <c r="A2153">
        <v>138</v>
      </c>
      <c r="B2153" t="s">
        <v>147</v>
      </c>
      <c r="C2153" s="10" t="s">
        <v>146</v>
      </c>
      <c r="D2153">
        <v>46</v>
      </c>
      <c r="H2153" s="7">
        <v>1</v>
      </c>
      <c r="I2153" t="s">
        <v>5</v>
      </c>
      <c r="J2153">
        <v>0.10224884405212274</v>
      </c>
      <c r="K2153">
        <v>89</v>
      </c>
      <c r="L2153">
        <v>6.5</v>
      </c>
      <c r="M2153">
        <v>70.599999999999994</v>
      </c>
      <c r="N2153">
        <v>0</v>
      </c>
      <c r="O2153">
        <v>2.1171827152092502</v>
      </c>
      <c r="P2153">
        <v>0.30921401837359602</v>
      </c>
      <c r="Q2153" t="s">
        <v>148</v>
      </c>
    </row>
    <row r="2154" spans="1:17" ht="16" x14ac:dyDescent="0.2">
      <c r="A2154">
        <v>138</v>
      </c>
      <c r="B2154" t="s">
        <v>147</v>
      </c>
      <c r="C2154" s="10" t="s">
        <v>146</v>
      </c>
      <c r="D2154">
        <v>46</v>
      </c>
      <c r="H2154" s="7">
        <v>1</v>
      </c>
      <c r="I2154" t="s">
        <v>5</v>
      </c>
      <c r="J2154">
        <v>0.10224884405212274</v>
      </c>
      <c r="K2154">
        <v>89</v>
      </c>
      <c r="L2154">
        <v>6.5</v>
      </c>
      <c r="M2154">
        <v>70.599999999999994</v>
      </c>
      <c r="N2154">
        <v>0</v>
      </c>
      <c r="O2154">
        <v>3.1191561755699202</v>
      </c>
      <c r="P2154">
        <v>0.37005444028581103</v>
      </c>
      <c r="Q2154" t="s">
        <v>148</v>
      </c>
    </row>
    <row r="2155" spans="1:17" ht="16" x14ac:dyDescent="0.2">
      <c r="A2155">
        <v>138</v>
      </c>
      <c r="B2155" t="s">
        <v>147</v>
      </c>
      <c r="C2155" s="10" t="s">
        <v>146</v>
      </c>
      <c r="D2155">
        <v>46</v>
      </c>
      <c r="H2155" s="7">
        <v>1</v>
      </c>
      <c r="I2155" t="s">
        <v>5</v>
      </c>
      <c r="J2155">
        <v>0.10224884405212274</v>
      </c>
      <c r="K2155">
        <v>89</v>
      </c>
      <c r="L2155">
        <v>6.5</v>
      </c>
      <c r="M2155">
        <v>70.599999999999994</v>
      </c>
      <c r="N2155">
        <v>0</v>
      </c>
      <c r="O2155">
        <v>3.3897243960530701</v>
      </c>
      <c r="P2155">
        <v>0.42872745831915499</v>
      </c>
      <c r="Q2155" t="s">
        <v>148</v>
      </c>
    </row>
    <row r="2156" spans="1:17" ht="16" x14ac:dyDescent="0.2">
      <c r="A2156">
        <v>138</v>
      </c>
      <c r="B2156" t="s">
        <v>147</v>
      </c>
      <c r="C2156" s="10" t="s">
        <v>146</v>
      </c>
      <c r="D2156">
        <v>46</v>
      </c>
      <c r="H2156" s="7">
        <v>1</v>
      </c>
      <c r="I2156" t="s">
        <v>5</v>
      </c>
      <c r="J2156">
        <v>0.10224884405212274</v>
      </c>
      <c r="K2156">
        <v>89</v>
      </c>
      <c r="L2156">
        <v>6.5</v>
      </c>
      <c r="M2156">
        <v>70.599999999999994</v>
      </c>
      <c r="N2156">
        <v>0</v>
      </c>
      <c r="O2156">
        <v>3.4920721333786999</v>
      </c>
      <c r="P2156">
        <v>0.44438244300782498</v>
      </c>
      <c r="Q2156" t="s">
        <v>148</v>
      </c>
    </row>
    <row r="2157" spans="1:17" ht="16" x14ac:dyDescent="0.2">
      <c r="A2157">
        <v>138</v>
      </c>
      <c r="B2157" t="s">
        <v>147</v>
      </c>
      <c r="C2157" s="10" t="s">
        <v>146</v>
      </c>
      <c r="D2157">
        <v>46</v>
      </c>
      <c r="H2157" s="7">
        <v>1</v>
      </c>
      <c r="I2157" t="s">
        <v>5</v>
      </c>
      <c r="J2157">
        <v>0.10224884405212274</v>
      </c>
      <c r="K2157">
        <v>89</v>
      </c>
      <c r="L2157">
        <v>6.5</v>
      </c>
      <c r="M2157">
        <v>70.599999999999994</v>
      </c>
      <c r="N2157">
        <v>0</v>
      </c>
      <c r="O2157">
        <v>4.1469887716910501</v>
      </c>
      <c r="P2157">
        <v>0.49535556311670598</v>
      </c>
      <c r="Q2157" t="s">
        <v>148</v>
      </c>
    </row>
    <row r="2158" spans="1:17" ht="16" x14ac:dyDescent="0.2">
      <c r="A2158">
        <v>138</v>
      </c>
      <c r="B2158" t="s">
        <v>147</v>
      </c>
      <c r="C2158" s="10" t="s">
        <v>146</v>
      </c>
      <c r="D2158">
        <v>46</v>
      </c>
      <c r="H2158" s="7">
        <v>1</v>
      </c>
      <c r="I2158" t="s">
        <v>5</v>
      </c>
      <c r="J2158">
        <v>0.10224884405212274</v>
      </c>
      <c r="K2158">
        <v>89</v>
      </c>
      <c r="L2158">
        <v>6.5</v>
      </c>
      <c r="M2158">
        <v>70.599999999999994</v>
      </c>
      <c r="N2158">
        <v>0</v>
      </c>
      <c r="O2158">
        <v>4.2117727118067299</v>
      </c>
      <c r="P2158">
        <v>0.53053079278666104</v>
      </c>
      <c r="Q2158" t="s">
        <v>148</v>
      </c>
    </row>
    <row r="2159" spans="1:17" ht="16" x14ac:dyDescent="0.2">
      <c r="A2159">
        <v>138</v>
      </c>
      <c r="B2159" t="s">
        <v>147</v>
      </c>
      <c r="C2159" s="10" t="s">
        <v>146</v>
      </c>
      <c r="D2159">
        <v>46</v>
      </c>
      <c r="H2159" s="7">
        <v>1</v>
      </c>
      <c r="I2159" t="s">
        <v>5</v>
      </c>
      <c r="J2159">
        <v>0.10224884405212274</v>
      </c>
      <c r="K2159">
        <v>89</v>
      </c>
      <c r="L2159">
        <v>6.5</v>
      </c>
      <c r="M2159">
        <v>70.599999999999994</v>
      </c>
      <c r="N2159">
        <v>0</v>
      </c>
      <c r="O2159">
        <v>4.3489622320517096</v>
      </c>
      <c r="P2159">
        <v>0.54619598502892097</v>
      </c>
      <c r="Q2159" t="s">
        <v>148</v>
      </c>
    </row>
    <row r="2160" spans="1:17" ht="16" x14ac:dyDescent="0.2">
      <c r="A2160">
        <v>138</v>
      </c>
      <c r="B2160" t="s">
        <v>147</v>
      </c>
      <c r="C2160" s="10" t="s">
        <v>146</v>
      </c>
      <c r="D2160">
        <v>46</v>
      </c>
      <c r="H2160" s="7">
        <v>1</v>
      </c>
      <c r="I2160" t="s">
        <v>5</v>
      </c>
      <c r="J2160">
        <v>0.10224884405212274</v>
      </c>
      <c r="K2160">
        <v>89</v>
      </c>
      <c r="L2160">
        <v>6.5</v>
      </c>
      <c r="M2160">
        <v>70.599999999999994</v>
      </c>
      <c r="N2160">
        <v>0</v>
      </c>
      <c r="O2160">
        <v>4.4167403878870299</v>
      </c>
      <c r="P2160">
        <v>0.55988771691051298</v>
      </c>
      <c r="Q2160" t="s">
        <v>148</v>
      </c>
    </row>
    <row r="2161" spans="1:17" ht="16" x14ac:dyDescent="0.2">
      <c r="A2161">
        <v>138</v>
      </c>
      <c r="B2161" t="s">
        <v>147</v>
      </c>
      <c r="C2161" s="10" t="s">
        <v>146</v>
      </c>
      <c r="D2161">
        <v>46</v>
      </c>
      <c r="H2161" s="7">
        <v>1</v>
      </c>
      <c r="I2161" t="s">
        <v>5</v>
      </c>
      <c r="J2161">
        <v>0.10224884405212274</v>
      </c>
      <c r="K2161">
        <v>89</v>
      </c>
      <c r="L2161">
        <v>6.5</v>
      </c>
      <c r="M2161">
        <v>70.599999999999994</v>
      </c>
      <c r="N2161">
        <v>0</v>
      </c>
      <c r="O2161">
        <v>5.0732902347737303</v>
      </c>
      <c r="P2161">
        <v>0.599142565498468</v>
      </c>
      <c r="Q2161" t="s">
        <v>148</v>
      </c>
    </row>
    <row r="2162" spans="1:17" ht="16" x14ac:dyDescent="0.2">
      <c r="A2162">
        <v>138</v>
      </c>
      <c r="B2162" t="s">
        <v>147</v>
      </c>
      <c r="C2162" s="10" t="s">
        <v>146</v>
      </c>
      <c r="D2162">
        <v>46</v>
      </c>
      <c r="H2162" s="7">
        <v>1</v>
      </c>
      <c r="I2162" t="s">
        <v>5</v>
      </c>
      <c r="J2162">
        <v>0.10224884405212274</v>
      </c>
      <c r="K2162">
        <v>89</v>
      </c>
      <c r="L2162">
        <v>6.5</v>
      </c>
      <c r="M2162">
        <v>70.599999999999994</v>
      </c>
      <c r="N2162">
        <v>0</v>
      </c>
      <c r="O2162">
        <v>5.1748213678121804</v>
      </c>
      <c r="P2162">
        <v>0.62065668594760104</v>
      </c>
      <c r="Q2162" t="s">
        <v>148</v>
      </c>
    </row>
    <row r="2163" spans="1:17" ht="16" x14ac:dyDescent="0.2">
      <c r="A2163">
        <v>138</v>
      </c>
      <c r="B2163" t="s">
        <v>147</v>
      </c>
      <c r="C2163" s="10" t="s">
        <v>146</v>
      </c>
      <c r="D2163">
        <v>46</v>
      </c>
      <c r="H2163" s="7">
        <v>1</v>
      </c>
      <c r="I2163" t="s">
        <v>5</v>
      </c>
      <c r="J2163">
        <v>0.10224884405212274</v>
      </c>
      <c r="K2163">
        <v>89</v>
      </c>
      <c r="L2163">
        <v>6.5</v>
      </c>
      <c r="M2163">
        <v>70.599999999999994</v>
      </c>
      <c r="N2163">
        <v>0</v>
      </c>
      <c r="O2163">
        <v>5.2777135079959097</v>
      </c>
      <c r="P2163">
        <v>0.63240558012929504</v>
      </c>
      <c r="Q2163" t="s">
        <v>148</v>
      </c>
    </row>
    <row r="2164" spans="1:17" ht="16" x14ac:dyDescent="0.2">
      <c r="A2164">
        <v>138</v>
      </c>
      <c r="B2164" t="s">
        <v>147</v>
      </c>
      <c r="C2164" s="10" t="s">
        <v>146</v>
      </c>
      <c r="D2164">
        <v>46</v>
      </c>
      <c r="H2164" s="7">
        <v>1</v>
      </c>
      <c r="I2164" t="s">
        <v>5</v>
      </c>
      <c r="J2164">
        <v>0.10224884405212274</v>
      </c>
      <c r="K2164">
        <v>89</v>
      </c>
      <c r="L2164">
        <v>6.5</v>
      </c>
      <c r="M2164">
        <v>70.599999999999994</v>
      </c>
      <c r="N2164">
        <v>0</v>
      </c>
      <c r="O2164">
        <v>5.44974481116025</v>
      </c>
      <c r="P2164">
        <v>0.64808097992514402</v>
      </c>
      <c r="Q2164" t="s">
        <v>148</v>
      </c>
    </row>
    <row r="2165" spans="1:17" ht="16" x14ac:dyDescent="0.2">
      <c r="A2165">
        <v>138</v>
      </c>
      <c r="B2165" t="s">
        <v>147</v>
      </c>
      <c r="C2165" s="10" t="s">
        <v>146</v>
      </c>
      <c r="D2165">
        <v>46</v>
      </c>
      <c r="H2165" s="7">
        <v>1</v>
      </c>
      <c r="I2165" t="s">
        <v>5</v>
      </c>
      <c r="J2165">
        <v>0.10224884405212274</v>
      </c>
      <c r="K2165">
        <v>89</v>
      </c>
      <c r="L2165">
        <v>6.5</v>
      </c>
      <c r="M2165">
        <v>70.599999999999994</v>
      </c>
      <c r="N2165">
        <v>0</v>
      </c>
      <c r="O2165">
        <v>6.0042191221503902</v>
      </c>
      <c r="P2165">
        <v>0.669727798570942</v>
      </c>
      <c r="Q2165" t="s">
        <v>148</v>
      </c>
    </row>
    <row r="2166" spans="1:17" ht="16" x14ac:dyDescent="0.2">
      <c r="A2166">
        <v>138</v>
      </c>
      <c r="B2166" t="s">
        <v>147</v>
      </c>
      <c r="C2166" s="10" t="s">
        <v>146</v>
      </c>
      <c r="D2166">
        <v>46</v>
      </c>
      <c r="H2166" s="7">
        <v>1</v>
      </c>
      <c r="I2166" t="s">
        <v>5</v>
      </c>
      <c r="J2166">
        <v>0.10224884405212274</v>
      </c>
      <c r="K2166">
        <v>89</v>
      </c>
      <c r="L2166">
        <v>6.5</v>
      </c>
      <c r="M2166">
        <v>70.599999999999994</v>
      </c>
      <c r="N2166">
        <v>0</v>
      </c>
      <c r="O2166">
        <v>6.2445729840081601</v>
      </c>
      <c r="P2166">
        <v>0.69518883974140799</v>
      </c>
      <c r="Q2166" t="s">
        <v>148</v>
      </c>
    </row>
    <row r="2167" spans="1:17" ht="16" x14ac:dyDescent="0.2">
      <c r="A2167">
        <v>138</v>
      </c>
      <c r="B2167" t="s">
        <v>147</v>
      </c>
      <c r="C2167" s="10" t="s">
        <v>146</v>
      </c>
      <c r="D2167">
        <v>46</v>
      </c>
      <c r="H2167" s="7">
        <v>1</v>
      </c>
      <c r="I2167" t="s">
        <v>5</v>
      </c>
      <c r="J2167">
        <v>0.10224884405212274</v>
      </c>
      <c r="K2167">
        <v>89</v>
      </c>
      <c r="L2167">
        <v>6.5</v>
      </c>
      <c r="M2167">
        <v>70.599999999999994</v>
      </c>
      <c r="N2167">
        <v>0</v>
      </c>
      <c r="O2167">
        <v>6.4166042871725004</v>
      </c>
      <c r="P2167">
        <v>0.71086423953725697</v>
      </c>
      <c r="Q2167" t="s">
        <v>148</v>
      </c>
    </row>
    <row r="2168" spans="1:17" ht="16" x14ac:dyDescent="0.2">
      <c r="A2168">
        <v>138</v>
      </c>
      <c r="B2168" t="s">
        <v>147</v>
      </c>
      <c r="C2168" s="10" t="s">
        <v>146</v>
      </c>
      <c r="D2168">
        <v>46</v>
      </c>
      <c r="H2168" s="7">
        <v>1</v>
      </c>
      <c r="I2168" t="s">
        <v>5</v>
      </c>
      <c r="J2168">
        <v>0.10224884405212274</v>
      </c>
      <c r="K2168">
        <v>89</v>
      </c>
      <c r="L2168">
        <v>6.5</v>
      </c>
      <c r="M2168">
        <v>70.599999999999994</v>
      </c>
      <c r="N2168">
        <v>0</v>
      </c>
      <c r="O2168">
        <v>7.0067369853691703</v>
      </c>
      <c r="P2168">
        <v>0.72666212997618196</v>
      </c>
      <c r="Q2168" t="s">
        <v>148</v>
      </c>
    </row>
    <row r="2169" spans="1:17" ht="16" x14ac:dyDescent="0.2">
      <c r="A2169">
        <v>138</v>
      </c>
      <c r="B2169" t="s">
        <v>147</v>
      </c>
      <c r="C2169" s="10" t="s">
        <v>146</v>
      </c>
      <c r="D2169">
        <v>46</v>
      </c>
      <c r="H2169" s="7">
        <v>1</v>
      </c>
      <c r="I2169" t="s">
        <v>5</v>
      </c>
      <c r="J2169">
        <v>0.10224884405212274</v>
      </c>
      <c r="K2169">
        <v>89</v>
      </c>
      <c r="L2169">
        <v>6.5</v>
      </c>
      <c r="M2169">
        <v>70.599999999999994</v>
      </c>
      <c r="N2169">
        <v>0</v>
      </c>
      <c r="O2169">
        <v>7.3867301803334398</v>
      </c>
      <c r="P2169">
        <v>0.75021095610751898</v>
      </c>
      <c r="Q2169" t="s">
        <v>148</v>
      </c>
    </row>
    <row r="2170" spans="1:17" ht="16" x14ac:dyDescent="0.2">
      <c r="A2170">
        <v>138</v>
      </c>
      <c r="B2170" t="s">
        <v>147</v>
      </c>
      <c r="C2170" s="10" t="s">
        <v>146</v>
      </c>
      <c r="D2170">
        <v>46</v>
      </c>
      <c r="H2170" s="7">
        <v>1</v>
      </c>
      <c r="I2170" t="s">
        <v>5</v>
      </c>
      <c r="J2170">
        <v>0.10224884405212274</v>
      </c>
      <c r="K2170">
        <v>89</v>
      </c>
      <c r="L2170">
        <v>6.5</v>
      </c>
      <c r="M2170">
        <v>70.599999999999994</v>
      </c>
      <c r="N2170">
        <v>0</v>
      </c>
      <c r="O2170">
        <v>9.71486900306226</v>
      </c>
      <c r="P2170">
        <v>0.79581490302823998</v>
      </c>
      <c r="Q2170" t="s">
        <v>148</v>
      </c>
    </row>
    <row r="2171" spans="1:17" ht="16" x14ac:dyDescent="0.2">
      <c r="A2171">
        <v>138</v>
      </c>
      <c r="B2171" t="s">
        <v>147</v>
      </c>
      <c r="C2171" s="10" t="s">
        <v>146</v>
      </c>
      <c r="D2171">
        <v>46</v>
      </c>
      <c r="H2171" s="7">
        <v>1</v>
      </c>
      <c r="I2171" t="s">
        <v>5</v>
      </c>
      <c r="J2171">
        <v>0.10224884405212274</v>
      </c>
      <c r="K2171">
        <v>89</v>
      </c>
      <c r="L2171">
        <v>6.5</v>
      </c>
      <c r="M2171">
        <v>70.599999999999994</v>
      </c>
      <c r="N2171">
        <v>0</v>
      </c>
      <c r="O2171">
        <v>10.0959510037427</v>
      </c>
      <c r="P2171">
        <v>0.81155154814562702</v>
      </c>
      <c r="Q2171" t="s">
        <v>148</v>
      </c>
    </row>
    <row r="2172" spans="1:17" ht="16" x14ac:dyDescent="0.2">
      <c r="A2172">
        <v>138</v>
      </c>
      <c r="B2172" t="s">
        <v>147</v>
      </c>
      <c r="C2172" s="10" t="s">
        <v>146</v>
      </c>
      <c r="D2172">
        <v>46</v>
      </c>
      <c r="H2172" s="7">
        <v>1</v>
      </c>
      <c r="I2172" t="s">
        <v>5</v>
      </c>
      <c r="J2172">
        <v>0.10224884405212274</v>
      </c>
      <c r="K2172">
        <v>89</v>
      </c>
      <c r="L2172">
        <v>6.5</v>
      </c>
      <c r="M2172">
        <v>70.599999999999994</v>
      </c>
      <c r="N2172">
        <v>0</v>
      </c>
      <c r="O2172">
        <v>11.1382102756039</v>
      </c>
      <c r="P2172">
        <v>0.83334127254168</v>
      </c>
      <c r="Q2172" t="s">
        <v>148</v>
      </c>
    </row>
    <row r="2173" spans="1:17" ht="16" x14ac:dyDescent="0.2">
      <c r="A2173">
        <v>138</v>
      </c>
      <c r="B2173" t="s">
        <v>147</v>
      </c>
      <c r="C2173" s="10" t="s">
        <v>146</v>
      </c>
      <c r="D2173">
        <v>46</v>
      </c>
      <c r="H2173" s="7">
        <v>1</v>
      </c>
      <c r="I2173" t="s">
        <v>5</v>
      </c>
      <c r="J2173">
        <v>0.10224884405212274</v>
      </c>
      <c r="K2173">
        <v>89</v>
      </c>
      <c r="L2173">
        <v>6.5</v>
      </c>
      <c r="M2173">
        <v>70.599999999999994</v>
      </c>
      <c r="N2173">
        <v>0</v>
      </c>
      <c r="O2173">
        <v>11.6605648179652</v>
      </c>
      <c r="P2173">
        <v>0.83544743109901298</v>
      </c>
      <c r="Q2173" t="s">
        <v>148</v>
      </c>
    </row>
    <row r="2174" spans="1:17" ht="16" x14ac:dyDescent="0.2">
      <c r="A2174">
        <v>138</v>
      </c>
      <c r="B2174" t="s">
        <v>147</v>
      </c>
      <c r="C2174" s="10" t="s">
        <v>146</v>
      </c>
      <c r="D2174">
        <v>46</v>
      </c>
      <c r="H2174" s="7">
        <v>1</v>
      </c>
      <c r="I2174" t="s">
        <v>5</v>
      </c>
      <c r="J2174">
        <v>0.10224884405212274</v>
      </c>
      <c r="K2174">
        <v>89</v>
      </c>
      <c r="L2174">
        <v>6.5</v>
      </c>
      <c r="M2174">
        <v>70.599999999999994</v>
      </c>
      <c r="N2174">
        <v>0</v>
      </c>
      <c r="O2174">
        <v>12.285811500510301</v>
      </c>
      <c r="P2174">
        <v>0.84930248383803897</v>
      </c>
      <c r="Q2174" t="s">
        <v>148</v>
      </c>
    </row>
    <row r="2175" spans="1:17" ht="16" x14ac:dyDescent="0.2">
      <c r="A2175">
        <v>138</v>
      </c>
      <c r="B2175" t="s">
        <v>147</v>
      </c>
      <c r="C2175" s="10" t="s">
        <v>146</v>
      </c>
      <c r="D2175">
        <v>46</v>
      </c>
      <c r="H2175" s="7">
        <v>1</v>
      </c>
      <c r="I2175" t="s">
        <v>5</v>
      </c>
      <c r="J2175">
        <v>0.10224884405212274</v>
      </c>
      <c r="K2175">
        <v>89</v>
      </c>
      <c r="L2175">
        <v>6.5</v>
      </c>
      <c r="M2175">
        <v>70.599999999999994</v>
      </c>
      <c r="N2175">
        <v>0</v>
      </c>
      <c r="O2175">
        <v>12.564273562436201</v>
      </c>
      <c r="P2175">
        <v>0.85133718952024395</v>
      </c>
      <c r="Q2175" t="s">
        <v>148</v>
      </c>
    </row>
    <row r="2176" spans="1:17" ht="16" x14ac:dyDescent="0.2">
      <c r="A2176">
        <v>138</v>
      </c>
      <c r="B2176" t="s">
        <v>147</v>
      </c>
      <c r="C2176" s="10" t="s">
        <v>146</v>
      </c>
      <c r="D2176">
        <v>46</v>
      </c>
      <c r="H2176" s="7">
        <v>1</v>
      </c>
      <c r="I2176" t="s">
        <v>5</v>
      </c>
      <c r="J2176">
        <v>0.10224884405212274</v>
      </c>
      <c r="K2176">
        <v>89</v>
      </c>
      <c r="L2176">
        <v>6.5</v>
      </c>
      <c r="M2176">
        <v>70.599999999999994</v>
      </c>
      <c r="N2176">
        <v>0</v>
      </c>
      <c r="O2176">
        <v>13.259748213678099</v>
      </c>
      <c r="P2176">
        <v>0.86130656685947504</v>
      </c>
      <c r="Q2176" t="s">
        <v>148</v>
      </c>
    </row>
    <row r="2177" spans="1:17" ht="16" x14ac:dyDescent="0.2">
      <c r="A2177">
        <v>138</v>
      </c>
      <c r="B2177" t="s">
        <v>147</v>
      </c>
      <c r="C2177" s="10" t="s">
        <v>146</v>
      </c>
      <c r="D2177">
        <v>46</v>
      </c>
      <c r="H2177" s="7">
        <v>1</v>
      </c>
      <c r="I2177" t="s">
        <v>5</v>
      </c>
      <c r="J2177">
        <v>0.10224884405212274</v>
      </c>
      <c r="K2177">
        <v>89</v>
      </c>
      <c r="L2177">
        <v>6.5</v>
      </c>
      <c r="M2177">
        <v>70.599999999999994</v>
      </c>
      <c r="N2177">
        <v>0</v>
      </c>
      <c r="O2177">
        <v>13.573052058523301</v>
      </c>
      <c r="P2177">
        <v>0.86335148009526996</v>
      </c>
      <c r="Q2177" t="s">
        <v>148</v>
      </c>
    </row>
    <row r="2178" spans="1:17" ht="16" x14ac:dyDescent="0.2">
      <c r="A2178">
        <v>138</v>
      </c>
      <c r="B2178" t="s">
        <v>147</v>
      </c>
      <c r="C2178" s="10" t="s">
        <v>146</v>
      </c>
      <c r="D2178">
        <v>46</v>
      </c>
      <c r="H2178" s="7">
        <v>1</v>
      </c>
      <c r="I2178" t="s">
        <v>5</v>
      </c>
      <c r="J2178">
        <v>0.10224884405212274</v>
      </c>
      <c r="K2178">
        <v>89</v>
      </c>
      <c r="L2178">
        <v>6.5</v>
      </c>
      <c r="M2178">
        <v>70.599999999999994</v>
      </c>
      <c r="N2178">
        <v>0</v>
      </c>
      <c r="O2178">
        <v>16.182919360326601</v>
      </c>
      <c r="P2178">
        <v>0.88755358965634501</v>
      </c>
      <c r="Q2178" t="s">
        <v>148</v>
      </c>
    </row>
    <row r="2179" spans="1:17" ht="16" x14ac:dyDescent="0.2">
      <c r="A2179">
        <v>139</v>
      </c>
      <c r="B2179" t="s">
        <v>147</v>
      </c>
      <c r="C2179" s="10" t="s">
        <v>146</v>
      </c>
      <c r="D2179">
        <v>46</v>
      </c>
      <c r="H2179" s="7">
        <v>1</v>
      </c>
      <c r="I2179" t="s">
        <v>5</v>
      </c>
      <c r="J2179">
        <v>0.30139199602286848</v>
      </c>
      <c r="K2179">
        <v>89</v>
      </c>
      <c r="L2179">
        <v>16</v>
      </c>
      <c r="M2179">
        <v>69.099999999999994</v>
      </c>
      <c r="N2179">
        <v>0</v>
      </c>
      <c r="O2179">
        <v>0</v>
      </c>
      <c r="P2179">
        <v>0</v>
      </c>
      <c r="Q2179" t="s">
        <v>148</v>
      </c>
    </row>
    <row r="2180" spans="1:17" ht="16" x14ac:dyDescent="0.2">
      <c r="A2180">
        <v>139</v>
      </c>
      <c r="B2180" t="s">
        <v>147</v>
      </c>
      <c r="C2180" s="10" t="s">
        <v>146</v>
      </c>
      <c r="D2180">
        <v>46</v>
      </c>
      <c r="H2180" s="7">
        <v>1</v>
      </c>
      <c r="I2180" t="s">
        <v>5</v>
      </c>
      <c r="J2180">
        <v>0.30139199602286848</v>
      </c>
      <c r="K2180">
        <v>89</v>
      </c>
      <c r="L2180">
        <v>16</v>
      </c>
      <c r="M2180">
        <v>69.099999999999994</v>
      </c>
      <c r="N2180">
        <v>0</v>
      </c>
      <c r="O2180">
        <v>1.04688669615515</v>
      </c>
      <c r="P2180">
        <v>0.238587955086764</v>
      </c>
      <c r="Q2180" t="s">
        <v>148</v>
      </c>
    </row>
    <row r="2181" spans="1:17" ht="16" x14ac:dyDescent="0.2">
      <c r="A2181">
        <v>139</v>
      </c>
      <c r="B2181" t="s">
        <v>147</v>
      </c>
      <c r="C2181" s="10" t="s">
        <v>146</v>
      </c>
      <c r="D2181">
        <v>46</v>
      </c>
      <c r="H2181" s="7">
        <v>1</v>
      </c>
      <c r="I2181" t="s">
        <v>5</v>
      </c>
      <c r="J2181">
        <v>0.30139199602286848</v>
      </c>
      <c r="K2181">
        <v>89</v>
      </c>
      <c r="L2181">
        <v>16</v>
      </c>
      <c r="M2181">
        <v>69.099999999999994</v>
      </c>
      <c r="N2181">
        <v>0</v>
      </c>
      <c r="O2181">
        <v>1.27635250085062</v>
      </c>
      <c r="P2181">
        <v>0.34217080639673297</v>
      </c>
      <c r="Q2181" t="s">
        <v>148</v>
      </c>
    </row>
    <row r="2182" spans="1:17" ht="16" x14ac:dyDescent="0.2">
      <c r="A2182">
        <v>139</v>
      </c>
      <c r="B2182" t="s">
        <v>147</v>
      </c>
      <c r="C2182" s="10" t="s">
        <v>146</v>
      </c>
      <c r="D2182">
        <v>46</v>
      </c>
      <c r="H2182" s="7">
        <v>1</v>
      </c>
      <c r="I2182" t="s">
        <v>5</v>
      </c>
      <c r="J2182">
        <v>0.30139199602286848</v>
      </c>
      <c r="K2182">
        <v>89</v>
      </c>
      <c r="L2182">
        <v>16</v>
      </c>
      <c r="M2182">
        <v>69.099999999999994</v>
      </c>
      <c r="N2182">
        <v>0</v>
      </c>
      <c r="O2182">
        <v>1.51616195985029</v>
      </c>
      <c r="P2182">
        <v>0.37153793807417401</v>
      </c>
      <c r="Q2182" t="s">
        <v>148</v>
      </c>
    </row>
    <row r="2183" spans="1:17" ht="16" x14ac:dyDescent="0.2">
      <c r="A2183">
        <v>139</v>
      </c>
      <c r="B2183" t="s">
        <v>147</v>
      </c>
      <c r="C2183" s="10" t="s">
        <v>146</v>
      </c>
      <c r="D2183">
        <v>46</v>
      </c>
      <c r="H2183" s="7">
        <v>1</v>
      </c>
      <c r="I2183" t="s">
        <v>5</v>
      </c>
      <c r="J2183">
        <v>0.30139199602286848</v>
      </c>
      <c r="K2183">
        <v>89</v>
      </c>
      <c r="L2183">
        <v>16</v>
      </c>
      <c r="M2183">
        <v>69.099999999999994</v>
      </c>
      <c r="N2183">
        <v>0</v>
      </c>
      <c r="O2183">
        <v>2.1041170466144901</v>
      </c>
      <c r="P2183">
        <v>0.40296019054100002</v>
      </c>
      <c r="Q2183" t="s">
        <v>148</v>
      </c>
    </row>
    <row r="2184" spans="1:17" ht="16" x14ac:dyDescent="0.2">
      <c r="A2184">
        <v>139</v>
      </c>
      <c r="B2184" t="s">
        <v>147</v>
      </c>
      <c r="C2184" s="10" t="s">
        <v>146</v>
      </c>
      <c r="D2184">
        <v>46</v>
      </c>
      <c r="H2184" s="7">
        <v>1</v>
      </c>
      <c r="I2184" t="s">
        <v>5</v>
      </c>
      <c r="J2184">
        <v>0.30139199602286848</v>
      </c>
      <c r="K2184">
        <v>89</v>
      </c>
      <c r="L2184">
        <v>16</v>
      </c>
      <c r="M2184">
        <v>69.099999999999994</v>
      </c>
      <c r="N2184">
        <v>0</v>
      </c>
      <c r="O2184">
        <v>2.2739707383463701</v>
      </c>
      <c r="P2184">
        <v>0.43425995236474901</v>
      </c>
      <c r="Q2184" t="s">
        <v>148</v>
      </c>
    </row>
    <row r="2185" spans="1:17" ht="16" x14ac:dyDescent="0.2">
      <c r="A2185">
        <v>139</v>
      </c>
      <c r="B2185" t="s">
        <v>147</v>
      </c>
      <c r="C2185" s="10" t="s">
        <v>146</v>
      </c>
      <c r="D2185">
        <v>46</v>
      </c>
      <c r="H2185" s="7">
        <v>1</v>
      </c>
      <c r="I2185" t="s">
        <v>5</v>
      </c>
      <c r="J2185">
        <v>0.30139199602286848</v>
      </c>
      <c r="K2185">
        <v>89</v>
      </c>
      <c r="L2185">
        <v>16</v>
      </c>
      <c r="M2185">
        <v>69.099999999999994</v>
      </c>
      <c r="N2185">
        <v>0</v>
      </c>
      <c r="O2185">
        <v>2.4446410343654201</v>
      </c>
      <c r="P2185">
        <v>0.45970057842803602</v>
      </c>
      <c r="Q2185" t="s">
        <v>148</v>
      </c>
    </row>
    <row r="2186" spans="1:17" ht="16" x14ac:dyDescent="0.2">
      <c r="A2186">
        <v>139</v>
      </c>
      <c r="B2186" t="s">
        <v>147</v>
      </c>
      <c r="C2186" s="10" t="s">
        <v>146</v>
      </c>
      <c r="D2186">
        <v>46</v>
      </c>
      <c r="H2186" s="7">
        <v>1</v>
      </c>
      <c r="I2186" t="s">
        <v>5</v>
      </c>
      <c r="J2186">
        <v>0.30139199602286848</v>
      </c>
      <c r="K2186">
        <v>89</v>
      </c>
      <c r="L2186">
        <v>16</v>
      </c>
      <c r="M2186">
        <v>69.099999999999994</v>
      </c>
      <c r="N2186">
        <v>0</v>
      </c>
      <c r="O2186">
        <v>3.0987410683905998</v>
      </c>
      <c r="P2186">
        <v>0.51653283429737895</v>
      </c>
      <c r="Q2186" t="s">
        <v>148</v>
      </c>
    </row>
    <row r="2187" spans="1:17" ht="16" x14ac:dyDescent="0.2">
      <c r="A2187">
        <v>139</v>
      </c>
      <c r="B2187" t="s">
        <v>147</v>
      </c>
      <c r="C2187" s="10" t="s">
        <v>146</v>
      </c>
      <c r="D2187">
        <v>46</v>
      </c>
      <c r="H2187" s="7">
        <v>1</v>
      </c>
      <c r="I2187" t="s">
        <v>5</v>
      </c>
      <c r="J2187">
        <v>0.30139199602286848</v>
      </c>
      <c r="K2187">
        <v>89</v>
      </c>
      <c r="L2187">
        <v>16</v>
      </c>
      <c r="M2187">
        <v>69.099999999999994</v>
      </c>
      <c r="N2187">
        <v>0</v>
      </c>
      <c r="O2187">
        <v>3.3050697516161902</v>
      </c>
      <c r="P2187">
        <v>0.53612453215379297</v>
      </c>
      <c r="Q2187" t="s">
        <v>148</v>
      </c>
    </row>
    <row r="2188" spans="1:17" ht="16" x14ac:dyDescent="0.2">
      <c r="A2188">
        <v>139</v>
      </c>
      <c r="B2188" t="s">
        <v>147</v>
      </c>
      <c r="C2188" s="10" t="s">
        <v>146</v>
      </c>
      <c r="D2188">
        <v>46</v>
      </c>
      <c r="H2188" s="7">
        <v>1</v>
      </c>
      <c r="I2188" t="s">
        <v>5</v>
      </c>
      <c r="J2188">
        <v>0.30139199602286848</v>
      </c>
      <c r="K2188">
        <v>89</v>
      </c>
      <c r="L2188">
        <v>16</v>
      </c>
      <c r="M2188">
        <v>69.099999999999994</v>
      </c>
      <c r="N2188">
        <v>0</v>
      </c>
      <c r="O2188">
        <v>3.4425314732902299</v>
      </c>
      <c r="P2188">
        <v>0.54983667914256495</v>
      </c>
      <c r="Q2188" t="s">
        <v>148</v>
      </c>
    </row>
    <row r="2189" spans="1:17" ht="16" x14ac:dyDescent="0.2">
      <c r="A2189">
        <v>139</v>
      </c>
      <c r="B2189" t="s">
        <v>147</v>
      </c>
      <c r="C2189" s="10" t="s">
        <v>146</v>
      </c>
      <c r="D2189">
        <v>46</v>
      </c>
      <c r="H2189" s="7">
        <v>1</v>
      </c>
      <c r="I2189" t="s">
        <v>5</v>
      </c>
      <c r="J2189">
        <v>0.30139199602286848</v>
      </c>
      <c r="K2189">
        <v>89</v>
      </c>
      <c r="L2189">
        <v>16</v>
      </c>
      <c r="M2189">
        <v>69.099999999999994</v>
      </c>
      <c r="N2189">
        <v>0</v>
      </c>
      <c r="O2189">
        <v>3.9243280027220102</v>
      </c>
      <c r="P2189">
        <v>0.59294658046954696</v>
      </c>
      <c r="Q2189" t="s">
        <v>148</v>
      </c>
    </row>
    <row r="2190" spans="1:17" ht="16" x14ac:dyDescent="0.2">
      <c r="A2190">
        <v>139</v>
      </c>
      <c r="B2190" t="s">
        <v>147</v>
      </c>
      <c r="C2190" s="10" t="s">
        <v>146</v>
      </c>
      <c r="D2190">
        <v>46</v>
      </c>
      <c r="H2190" s="7">
        <v>1</v>
      </c>
      <c r="I2190" t="s">
        <v>5</v>
      </c>
      <c r="J2190">
        <v>0.30139199602286848</v>
      </c>
      <c r="K2190">
        <v>89</v>
      </c>
      <c r="L2190">
        <v>16</v>
      </c>
      <c r="M2190">
        <v>69.099999999999994</v>
      </c>
      <c r="N2190">
        <v>0</v>
      </c>
      <c r="O2190">
        <v>4.1984348417829196</v>
      </c>
      <c r="P2190">
        <v>0.62623001020755298</v>
      </c>
      <c r="Q2190" t="s">
        <v>148</v>
      </c>
    </row>
    <row r="2191" spans="1:17" ht="16" x14ac:dyDescent="0.2">
      <c r="A2191">
        <v>139</v>
      </c>
      <c r="B2191" t="s">
        <v>147</v>
      </c>
      <c r="C2191" s="10" t="s">
        <v>146</v>
      </c>
      <c r="D2191">
        <v>46</v>
      </c>
      <c r="H2191" s="7">
        <v>1</v>
      </c>
      <c r="I2191" t="s">
        <v>5</v>
      </c>
      <c r="J2191">
        <v>0.30139199602286848</v>
      </c>
      <c r="K2191">
        <v>89</v>
      </c>
      <c r="L2191">
        <v>16</v>
      </c>
      <c r="M2191">
        <v>69.099999999999994</v>
      </c>
      <c r="N2191">
        <v>0</v>
      </c>
      <c r="O2191">
        <v>4.4055801292956698</v>
      </c>
      <c r="P2191">
        <v>0.63996257230350395</v>
      </c>
      <c r="Q2191" t="s">
        <v>148</v>
      </c>
    </row>
    <row r="2192" spans="1:17" ht="16" x14ac:dyDescent="0.2">
      <c r="A2192">
        <v>139</v>
      </c>
      <c r="B2192" t="s">
        <v>147</v>
      </c>
      <c r="C2192" s="10" t="s">
        <v>146</v>
      </c>
      <c r="D2192">
        <v>46</v>
      </c>
      <c r="H2192" s="7">
        <v>1</v>
      </c>
      <c r="I2192" t="s">
        <v>5</v>
      </c>
      <c r="J2192">
        <v>0.30139199602286848</v>
      </c>
      <c r="K2192">
        <v>89</v>
      </c>
      <c r="L2192">
        <v>16</v>
      </c>
      <c r="M2192">
        <v>69.099999999999994</v>
      </c>
      <c r="N2192">
        <v>0</v>
      </c>
      <c r="O2192">
        <v>4.8871044572983999</v>
      </c>
      <c r="P2192">
        <v>0.68502551888397401</v>
      </c>
      <c r="Q2192" t="s">
        <v>148</v>
      </c>
    </row>
    <row r="2193" spans="1:17" ht="16" x14ac:dyDescent="0.2">
      <c r="A2193">
        <v>139</v>
      </c>
      <c r="B2193" t="s">
        <v>147</v>
      </c>
      <c r="C2193" s="10" t="s">
        <v>146</v>
      </c>
      <c r="D2193">
        <v>46</v>
      </c>
      <c r="H2193" s="7">
        <v>1</v>
      </c>
      <c r="I2193" t="s">
        <v>5</v>
      </c>
      <c r="J2193">
        <v>0.30139199602286848</v>
      </c>
      <c r="K2193">
        <v>89</v>
      </c>
      <c r="L2193">
        <v>16</v>
      </c>
      <c r="M2193">
        <v>69.099999999999994</v>
      </c>
      <c r="N2193">
        <v>0</v>
      </c>
      <c r="O2193">
        <v>5.1639333106498801</v>
      </c>
      <c r="P2193">
        <v>0.69877849608710396</v>
      </c>
      <c r="Q2193" t="s">
        <v>148</v>
      </c>
    </row>
    <row r="2194" spans="1:17" ht="16" x14ac:dyDescent="0.2">
      <c r="A2194">
        <v>139</v>
      </c>
      <c r="B2194" t="s">
        <v>147</v>
      </c>
      <c r="C2194" s="10" t="s">
        <v>146</v>
      </c>
      <c r="D2194">
        <v>46</v>
      </c>
      <c r="H2194" s="7">
        <v>1</v>
      </c>
      <c r="I2194" t="s">
        <v>5</v>
      </c>
      <c r="J2194">
        <v>0.30139199602286848</v>
      </c>
      <c r="K2194">
        <v>89</v>
      </c>
      <c r="L2194">
        <v>16</v>
      </c>
      <c r="M2194">
        <v>69.099999999999994</v>
      </c>
      <c r="N2194">
        <v>0</v>
      </c>
      <c r="O2194">
        <v>5.4394011568560696</v>
      </c>
      <c r="P2194">
        <v>0.72229669955767195</v>
      </c>
      <c r="Q2194" t="s">
        <v>148</v>
      </c>
    </row>
    <row r="2195" spans="1:17" ht="16" x14ac:dyDescent="0.2">
      <c r="A2195">
        <v>139</v>
      </c>
      <c r="B2195" t="s">
        <v>147</v>
      </c>
      <c r="C2195" s="10" t="s">
        <v>146</v>
      </c>
      <c r="D2195">
        <v>46</v>
      </c>
      <c r="H2195" s="7">
        <v>1</v>
      </c>
      <c r="I2195" t="s">
        <v>5</v>
      </c>
      <c r="J2195">
        <v>0.30139199602286848</v>
      </c>
      <c r="K2195">
        <v>89</v>
      </c>
      <c r="L2195">
        <v>16</v>
      </c>
      <c r="M2195">
        <v>69.099999999999994</v>
      </c>
      <c r="N2195">
        <v>0</v>
      </c>
      <c r="O2195">
        <v>5.9603946920721302</v>
      </c>
      <c r="P2195">
        <v>0.73416808438244197</v>
      </c>
      <c r="Q2195" t="s">
        <v>148</v>
      </c>
    </row>
    <row r="2196" spans="1:17" ht="16" x14ac:dyDescent="0.2">
      <c r="A2196">
        <v>139</v>
      </c>
      <c r="B2196" t="s">
        <v>147</v>
      </c>
      <c r="C2196" s="10" t="s">
        <v>146</v>
      </c>
      <c r="D2196">
        <v>46</v>
      </c>
      <c r="H2196" s="7">
        <v>1</v>
      </c>
      <c r="I2196" t="s">
        <v>5</v>
      </c>
      <c r="J2196">
        <v>0.30139199602286848</v>
      </c>
      <c r="K2196">
        <v>89</v>
      </c>
      <c r="L2196">
        <v>16</v>
      </c>
      <c r="M2196">
        <v>69.099999999999994</v>
      </c>
      <c r="N2196">
        <v>0</v>
      </c>
      <c r="O2196">
        <v>6.2015651582170799</v>
      </c>
      <c r="P2196">
        <v>0.75376998979244603</v>
      </c>
      <c r="Q2196" t="s">
        <v>148</v>
      </c>
    </row>
    <row r="2197" spans="1:17" ht="16" x14ac:dyDescent="0.2">
      <c r="A2197">
        <v>139</v>
      </c>
      <c r="B2197" t="s">
        <v>147</v>
      </c>
      <c r="C2197" s="10" t="s">
        <v>146</v>
      </c>
      <c r="D2197">
        <v>46</v>
      </c>
      <c r="H2197" s="7">
        <v>1</v>
      </c>
      <c r="I2197" t="s">
        <v>5</v>
      </c>
      <c r="J2197">
        <v>0.30139199602286848</v>
      </c>
      <c r="K2197">
        <v>89</v>
      </c>
      <c r="L2197">
        <v>16</v>
      </c>
      <c r="M2197">
        <v>69.099999999999994</v>
      </c>
      <c r="N2197">
        <v>0</v>
      </c>
      <c r="O2197">
        <v>6.3354882613133698</v>
      </c>
      <c r="P2197">
        <v>0.79287172507655601</v>
      </c>
      <c r="Q2197" t="s">
        <v>148</v>
      </c>
    </row>
    <row r="2198" spans="1:17" ht="16" x14ac:dyDescent="0.2">
      <c r="A2198">
        <v>139</v>
      </c>
      <c r="B2198" t="s">
        <v>147</v>
      </c>
      <c r="C2198" s="10" t="s">
        <v>146</v>
      </c>
      <c r="D2198">
        <v>46</v>
      </c>
      <c r="H2198" s="7">
        <v>1</v>
      </c>
      <c r="I2198" t="s">
        <v>5</v>
      </c>
      <c r="J2198">
        <v>0.30139199602286848</v>
      </c>
      <c r="K2198">
        <v>89</v>
      </c>
      <c r="L2198">
        <v>16</v>
      </c>
      <c r="M2198">
        <v>69.099999999999994</v>
      </c>
      <c r="N2198">
        <v>0</v>
      </c>
      <c r="O2198">
        <v>6.84967676080299</v>
      </c>
      <c r="P2198">
        <v>0.85356924123851596</v>
      </c>
      <c r="Q2198" t="s">
        <v>148</v>
      </c>
    </row>
    <row r="2199" spans="1:17" ht="16" x14ac:dyDescent="0.2">
      <c r="A2199">
        <v>139</v>
      </c>
      <c r="B2199" t="s">
        <v>147</v>
      </c>
      <c r="C2199" s="10" t="s">
        <v>146</v>
      </c>
      <c r="D2199">
        <v>46</v>
      </c>
      <c r="H2199" s="7">
        <v>1</v>
      </c>
      <c r="I2199" t="s">
        <v>5</v>
      </c>
      <c r="J2199">
        <v>0.30139199602286848</v>
      </c>
      <c r="K2199">
        <v>89</v>
      </c>
      <c r="L2199">
        <v>16</v>
      </c>
      <c r="M2199">
        <v>69.099999999999994</v>
      </c>
      <c r="N2199">
        <v>0</v>
      </c>
      <c r="O2199">
        <v>7.1284110241578702</v>
      </c>
      <c r="P2199">
        <v>0.85365090166723301</v>
      </c>
      <c r="Q2199" t="s">
        <v>148</v>
      </c>
    </row>
    <row r="2200" spans="1:17" ht="16" x14ac:dyDescent="0.2">
      <c r="A2200">
        <v>139</v>
      </c>
      <c r="B2200" t="s">
        <v>147</v>
      </c>
      <c r="C2200" s="10" t="s">
        <v>146</v>
      </c>
      <c r="D2200">
        <v>46</v>
      </c>
      <c r="H2200" s="7">
        <v>1</v>
      </c>
      <c r="I2200" t="s">
        <v>5</v>
      </c>
      <c r="J2200">
        <v>0.30139199602286848</v>
      </c>
      <c r="K2200">
        <v>89</v>
      </c>
      <c r="L2200">
        <v>16</v>
      </c>
      <c r="M2200">
        <v>69.099999999999994</v>
      </c>
      <c r="N2200">
        <v>0</v>
      </c>
      <c r="O2200">
        <v>7.4765566519224196</v>
      </c>
      <c r="P2200">
        <v>0.85570602245661698</v>
      </c>
      <c r="Q2200" t="s">
        <v>148</v>
      </c>
    </row>
    <row r="2201" spans="1:17" ht="16" x14ac:dyDescent="0.2">
      <c r="A2201">
        <v>139</v>
      </c>
      <c r="B2201" t="s">
        <v>147</v>
      </c>
      <c r="C2201" s="10" t="s">
        <v>146</v>
      </c>
      <c r="D2201">
        <v>46</v>
      </c>
      <c r="H2201" s="7">
        <v>1</v>
      </c>
      <c r="I2201" t="s">
        <v>5</v>
      </c>
      <c r="J2201">
        <v>0.30139199602286848</v>
      </c>
      <c r="K2201">
        <v>89</v>
      </c>
      <c r="L2201">
        <v>16</v>
      </c>
      <c r="M2201">
        <v>69.099999999999994</v>
      </c>
      <c r="N2201">
        <v>0</v>
      </c>
      <c r="O2201">
        <v>7.8935692412385103</v>
      </c>
      <c r="P2201">
        <v>0.86364069411364297</v>
      </c>
      <c r="Q2201" t="s">
        <v>148</v>
      </c>
    </row>
    <row r="2202" spans="1:17" ht="16" x14ac:dyDescent="0.2">
      <c r="A2202">
        <v>139</v>
      </c>
      <c r="B2202" t="s">
        <v>147</v>
      </c>
      <c r="C2202" s="10" t="s">
        <v>146</v>
      </c>
      <c r="D2202">
        <v>46</v>
      </c>
      <c r="H2202" s="7">
        <v>1</v>
      </c>
      <c r="I2202" t="s">
        <v>5</v>
      </c>
      <c r="J2202">
        <v>0.30139199602286848</v>
      </c>
      <c r="K2202">
        <v>89</v>
      </c>
      <c r="L2202">
        <v>16</v>
      </c>
      <c r="M2202">
        <v>69.099999999999994</v>
      </c>
      <c r="N2202">
        <v>0</v>
      </c>
      <c r="O2202">
        <v>8.1698536917318805</v>
      </c>
      <c r="P2202">
        <v>0.88129976182374903</v>
      </c>
      <c r="Q2202" t="s">
        <v>148</v>
      </c>
    </row>
    <row r="2203" spans="1:17" ht="16" x14ac:dyDescent="0.2">
      <c r="A2203">
        <v>139</v>
      </c>
      <c r="B2203" t="s">
        <v>147</v>
      </c>
      <c r="C2203" s="10" t="s">
        <v>146</v>
      </c>
      <c r="D2203">
        <v>46</v>
      </c>
      <c r="H2203" s="7">
        <v>1</v>
      </c>
      <c r="I2203" t="s">
        <v>5</v>
      </c>
      <c r="J2203">
        <v>0.30139199602286848</v>
      </c>
      <c r="K2203">
        <v>89</v>
      </c>
      <c r="L2203">
        <v>16</v>
      </c>
      <c r="M2203">
        <v>69.099999999999994</v>
      </c>
      <c r="N2203">
        <v>0</v>
      </c>
      <c r="O2203">
        <v>9.7018033344675008</v>
      </c>
      <c r="P2203">
        <v>0.88956107519564398</v>
      </c>
      <c r="Q2203" t="s">
        <v>148</v>
      </c>
    </row>
    <row r="2204" spans="1:17" ht="16" x14ac:dyDescent="0.2">
      <c r="A2204">
        <v>139</v>
      </c>
      <c r="B2204" t="s">
        <v>147</v>
      </c>
      <c r="C2204" s="10" t="s">
        <v>146</v>
      </c>
      <c r="D2204">
        <v>46</v>
      </c>
      <c r="H2204" s="7">
        <v>1</v>
      </c>
      <c r="I2204" t="s">
        <v>5</v>
      </c>
      <c r="J2204">
        <v>0.30139199602286848</v>
      </c>
      <c r="K2204">
        <v>89</v>
      </c>
      <c r="L2204">
        <v>16</v>
      </c>
      <c r="M2204">
        <v>69.099999999999994</v>
      </c>
      <c r="N2204">
        <v>0</v>
      </c>
      <c r="O2204">
        <v>10.050221163661099</v>
      </c>
      <c r="P2204">
        <v>0.88966315073154101</v>
      </c>
      <c r="Q2204" t="s">
        <v>148</v>
      </c>
    </row>
    <row r="2205" spans="1:17" ht="16" x14ac:dyDescent="0.2">
      <c r="A2205">
        <v>139</v>
      </c>
      <c r="B2205" t="s">
        <v>147</v>
      </c>
      <c r="C2205" s="10" t="s">
        <v>146</v>
      </c>
      <c r="D2205">
        <v>46</v>
      </c>
      <c r="H2205" s="7">
        <v>1</v>
      </c>
      <c r="I2205" t="s">
        <v>5</v>
      </c>
      <c r="J2205">
        <v>0.30139199602286848</v>
      </c>
      <c r="K2205">
        <v>89</v>
      </c>
      <c r="L2205">
        <v>16</v>
      </c>
      <c r="M2205">
        <v>69.099999999999994</v>
      </c>
      <c r="N2205">
        <v>0</v>
      </c>
      <c r="O2205">
        <v>10.607417488941801</v>
      </c>
      <c r="P2205">
        <v>0.89177951684246304</v>
      </c>
      <c r="Q2205" t="s">
        <v>148</v>
      </c>
    </row>
    <row r="2206" spans="1:17" ht="16" x14ac:dyDescent="0.2">
      <c r="A2206">
        <v>139</v>
      </c>
      <c r="B2206" t="s">
        <v>147</v>
      </c>
      <c r="C2206" s="10" t="s">
        <v>146</v>
      </c>
      <c r="D2206">
        <v>46</v>
      </c>
      <c r="H2206" s="7">
        <v>1</v>
      </c>
      <c r="I2206" t="s">
        <v>5</v>
      </c>
      <c r="J2206">
        <v>0.30139199602286848</v>
      </c>
      <c r="K2206">
        <v>89</v>
      </c>
      <c r="L2206">
        <v>16</v>
      </c>
      <c r="M2206">
        <v>69.099999999999994</v>
      </c>
      <c r="N2206">
        <v>0</v>
      </c>
      <c r="O2206">
        <v>11.0603606668935</v>
      </c>
      <c r="P2206">
        <v>0.89191221503912799</v>
      </c>
      <c r="Q2206" t="s">
        <v>148</v>
      </c>
    </row>
    <row r="2207" spans="1:17" ht="16" x14ac:dyDescent="0.2">
      <c r="A2207">
        <v>139</v>
      </c>
      <c r="B2207" t="s">
        <v>147</v>
      </c>
      <c r="C2207" s="10" t="s">
        <v>146</v>
      </c>
      <c r="D2207">
        <v>46</v>
      </c>
      <c r="H2207" s="7">
        <v>1</v>
      </c>
      <c r="I2207" t="s">
        <v>5</v>
      </c>
      <c r="J2207">
        <v>0.30139199602286848</v>
      </c>
      <c r="K2207">
        <v>89</v>
      </c>
      <c r="L2207">
        <v>16</v>
      </c>
      <c r="M2207">
        <v>69.099999999999994</v>
      </c>
      <c r="N2207">
        <v>0</v>
      </c>
      <c r="O2207">
        <v>11.5476012249064</v>
      </c>
      <c r="P2207">
        <v>0.89596121129635897</v>
      </c>
      <c r="Q2207" t="s">
        <v>148</v>
      </c>
    </row>
    <row r="2208" spans="1:17" ht="16" x14ac:dyDescent="0.2">
      <c r="A2208">
        <v>139</v>
      </c>
      <c r="B2208" t="s">
        <v>147</v>
      </c>
      <c r="C2208" s="10" t="s">
        <v>146</v>
      </c>
      <c r="D2208">
        <v>46</v>
      </c>
      <c r="H2208" s="7">
        <v>1</v>
      </c>
      <c r="I2208" t="s">
        <v>5</v>
      </c>
      <c r="J2208">
        <v>0.30139199602286848</v>
      </c>
      <c r="K2208">
        <v>89</v>
      </c>
      <c r="L2208">
        <v>16</v>
      </c>
      <c r="M2208">
        <v>69.099999999999994</v>
      </c>
      <c r="N2208">
        <v>0</v>
      </c>
      <c r="O2208">
        <v>11.8957468526709</v>
      </c>
      <c r="P2208">
        <v>0.89801633208574305</v>
      </c>
      <c r="Q2208" t="s">
        <v>148</v>
      </c>
    </row>
    <row r="2209" spans="1:17" ht="16" x14ac:dyDescent="0.2">
      <c r="A2209">
        <v>139</v>
      </c>
      <c r="B2209" t="s">
        <v>147</v>
      </c>
      <c r="C2209" s="10" t="s">
        <v>146</v>
      </c>
      <c r="D2209">
        <v>46</v>
      </c>
      <c r="H2209" s="7">
        <v>1</v>
      </c>
      <c r="I2209" t="s">
        <v>5</v>
      </c>
      <c r="J2209">
        <v>0.30139199602286848</v>
      </c>
      <c r="K2209">
        <v>89</v>
      </c>
      <c r="L2209">
        <v>16</v>
      </c>
      <c r="M2209">
        <v>69.099999999999994</v>
      </c>
      <c r="N2209">
        <v>0</v>
      </c>
      <c r="O2209">
        <v>12.383531813542</v>
      </c>
      <c r="P2209">
        <v>0.89815923783599805</v>
      </c>
      <c r="Q2209" t="s">
        <v>148</v>
      </c>
    </row>
    <row r="2210" spans="1:17" ht="16" x14ac:dyDescent="0.2">
      <c r="A2210">
        <v>139</v>
      </c>
      <c r="B2210" t="s">
        <v>147</v>
      </c>
      <c r="C2210" s="10" t="s">
        <v>146</v>
      </c>
      <c r="D2210">
        <v>46</v>
      </c>
      <c r="H2210" s="7">
        <v>1</v>
      </c>
      <c r="I2210" t="s">
        <v>5</v>
      </c>
      <c r="J2210">
        <v>0.30139199602286848</v>
      </c>
      <c r="K2210">
        <v>89</v>
      </c>
      <c r="L2210">
        <v>16</v>
      </c>
      <c r="M2210">
        <v>69.099999999999994</v>
      </c>
      <c r="N2210">
        <v>0</v>
      </c>
      <c r="O2210">
        <v>12.7316774413065</v>
      </c>
      <c r="P2210">
        <v>0.90021435862538202</v>
      </c>
      <c r="Q2210" t="s">
        <v>148</v>
      </c>
    </row>
    <row r="2211" spans="1:17" ht="16" x14ac:dyDescent="0.2">
      <c r="A2211">
        <v>139</v>
      </c>
      <c r="B2211" t="s">
        <v>147</v>
      </c>
      <c r="C2211" s="10" t="s">
        <v>146</v>
      </c>
      <c r="D2211">
        <v>46</v>
      </c>
      <c r="H2211" s="7">
        <v>1</v>
      </c>
      <c r="I2211" t="s">
        <v>5</v>
      </c>
      <c r="J2211">
        <v>0.30139199602286848</v>
      </c>
      <c r="K2211">
        <v>89</v>
      </c>
      <c r="L2211">
        <v>16</v>
      </c>
      <c r="M2211">
        <v>69.099999999999994</v>
      </c>
      <c r="N2211">
        <v>0</v>
      </c>
      <c r="O2211">
        <v>13.1486900306226</v>
      </c>
      <c r="P2211">
        <v>0.90814903028240801</v>
      </c>
      <c r="Q2211" t="s">
        <v>148</v>
      </c>
    </row>
    <row r="2212" spans="1:17" ht="16" x14ac:dyDescent="0.2">
      <c r="A2212">
        <v>139</v>
      </c>
      <c r="B2212" t="s">
        <v>147</v>
      </c>
      <c r="C2212" s="10" t="s">
        <v>146</v>
      </c>
      <c r="D2212">
        <v>46</v>
      </c>
      <c r="H2212" s="7">
        <v>1</v>
      </c>
      <c r="I2212" t="s">
        <v>5</v>
      </c>
      <c r="J2212">
        <v>0.30139199602286848</v>
      </c>
      <c r="K2212">
        <v>89</v>
      </c>
      <c r="L2212">
        <v>16</v>
      </c>
      <c r="M2212">
        <v>69.099999999999994</v>
      </c>
      <c r="N2212">
        <v>0</v>
      </c>
      <c r="O2212">
        <v>13.671316774413</v>
      </c>
      <c r="P2212">
        <v>0.90830214358625305</v>
      </c>
      <c r="Q2212" t="s">
        <v>148</v>
      </c>
    </row>
    <row r="2213" spans="1:17" ht="16" x14ac:dyDescent="0.2">
      <c r="A2213">
        <v>139</v>
      </c>
      <c r="B2213" t="s">
        <v>147</v>
      </c>
      <c r="C2213" s="10" t="s">
        <v>146</v>
      </c>
      <c r="D2213">
        <v>46</v>
      </c>
      <c r="H2213" s="7">
        <v>1</v>
      </c>
      <c r="I2213" t="s">
        <v>5</v>
      </c>
      <c r="J2213">
        <v>0.30139199602286848</v>
      </c>
      <c r="K2213">
        <v>89</v>
      </c>
      <c r="L2213">
        <v>16</v>
      </c>
      <c r="M2213">
        <v>69.099999999999994</v>
      </c>
      <c r="N2213">
        <v>0</v>
      </c>
      <c r="O2213">
        <v>16.6660768969037</v>
      </c>
      <c r="P2213">
        <v>0.92089826471588898</v>
      </c>
      <c r="Q2213" t="s">
        <v>148</v>
      </c>
    </row>
    <row r="2214" spans="1:17" ht="16" x14ac:dyDescent="0.2">
      <c r="A2214">
        <v>139</v>
      </c>
      <c r="B2214" t="s">
        <v>147</v>
      </c>
      <c r="C2214" s="10" t="s">
        <v>146</v>
      </c>
      <c r="D2214">
        <v>46</v>
      </c>
      <c r="H2214" s="7">
        <v>1</v>
      </c>
      <c r="I2214" t="s">
        <v>5</v>
      </c>
      <c r="J2214">
        <v>0.30139199602286848</v>
      </c>
      <c r="K2214">
        <v>89</v>
      </c>
      <c r="L2214">
        <v>16</v>
      </c>
      <c r="M2214">
        <v>69.099999999999994</v>
      </c>
      <c r="N2214">
        <v>0</v>
      </c>
      <c r="O2214">
        <v>18.1631847567199</v>
      </c>
      <c r="P2214">
        <v>0.929149370534195</v>
      </c>
      <c r="Q2214" t="s">
        <v>148</v>
      </c>
    </row>
    <row r="2215" spans="1:17" ht="16" x14ac:dyDescent="0.2">
      <c r="A2215">
        <v>139</v>
      </c>
      <c r="B2215" t="s">
        <v>147</v>
      </c>
      <c r="C2215" s="10" t="s">
        <v>146</v>
      </c>
      <c r="D2215">
        <v>46</v>
      </c>
      <c r="H2215" s="7">
        <v>1</v>
      </c>
      <c r="I2215" t="s">
        <v>5</v>
      </c>
      <c r="J2215">
        <v>0.30139199602286848</v>
      </c>
      <c r="K2215">
        <v>89</v>
      </c>
      <c r="L2215">
        <v>16</v>
      </c>
      <c r="M2215">
        <v>69.099999999999994</v>
      </c>
      <c r="N2215">
        <v>0</v>
      </c>
      <c r="O2215">
        <v>19.173868662810399</v>
      </c>
      <c r="P2215">
        <v>0.92749234433480698</v>
      </c>
      <c r="Q2215" t="s">
        <v>148</v>
      </c>
    </row>
    <row r="2216" spans="1:17" ht="16" x14ac:dyDescent="0.2">
      <c r="A2216">
        <v>140</v>
      </c>
      <c r="B2216" t="s">
        <v>147</v>
      </c>
      <c r="C2216" s="10" t="s">
        <v>146</v>
      </c>
      <c r="D2216">
        <f t="shared" si="26"/>
        <v>46</v>
      </c>
      <c r="H2216" s="7">
        <v>1</v>
      </c>
      <c r="I2216" t="s">
        <v>5</v>
      </c>
      <c r="J2216">
        <f>351.6/698.9</f>
        <v>0.50307626269852634</v>
      </c>
      <c r="K2216">
        <v>81</v>
      </c>
      <c r="L2216">
        <v>23.3</v>
      </c>
      <c r="M2216">
        <v>69.7</v>
      </c>
      <c r="N2216">
        <v>0</v>
      </c>
      <c r="O2216">
        <v>0</v>
      </c>
      <c r="P2216">
        <v>0</v>
      </c>
      <c r="Q2216" t="s">
        <v>148</v>
      </c>
    </row>
    <row r="2217" spans="1:17" ht="16" x14ac:dyDescent="0.2">
      <c r="A2217">
        <v>140</v>
      </c>
      <c r="B2217" t="s">
        <v>147</v>
      </c>
      <c r="C2217" s="10" t="s">
        <v>146</v>
      </c>
      <c r="D2217">
        <v>46</v>
      </c>
      <c r="H2217" s="7">
        <v>1</v>
      </c>
      <c r="I2217" t="s">
        <v>5</v>
      </c>
      <c r="J2217">
        <v>0.50307626269852634</v>
      </c>
      <c r="K2217">
        <v>81</v>
      </c>
      <c r="L2217">
        <v>23.3</v>
      </c>
      <c r="M2217">
        <v>69.7</v>
      </c>
      <c r="N2217">
        <v>0</v>
      </c>
      <c r="O2217">
        <v>0.40503572643756303</v>
      </c>
      <c r="P2217">
        <v>9.3868662810479606E-2</v>
      </c>
      <c r="Q2217" t="s">
        <v>148</v>
      </c>
    </row>
    <row r="2218" spans="1:17" ht="16" x14ac:dyDescent="0.2">
      <c r="A2218">
        <v>140</v>
      </c>
      <c r="B2218" t="s">
        <v>147</v>
      </c>
      <c r="C2218" s="10" t="s">
        <v>146</v>
      </c>
      <c r="D2218">
        <v>46</v>
      </c>
      <c r="H2218" s="7">
        <v>1</v>
      </c>
      <c r="I2218" t="s">
        <v>5</v>
      </c>
      <c r="J2218">
        <v>0.50307626269852634</v>
      </c>
      <c r="K2218">
        <v>81</v>
      </c>
      <c r="L2218">
        <v>23.3</v>
      </c>
      <c r="M2218">
        <v>69.7</v>
      </c>
      <c r="N2218">
        <v>0</v>
      </c>
      <c r="O2218">
        <v>0.50466144947260905</v>
      </c>
      <c r="P2218">
        <v>0.12905410003402501</v>
      </c>
      <c r="Q2218" t="s">
        <v>148</v>
      </c>
    </row>
    <row r="2219" spans="1:17" ht="16" x14ac:dyDescent="0.2">
      <c r="A2219">
        <v>140</v>
      </c>
      <c r="B2219" t="s">
        <v>147</v>
      </c>
      <c r="C2219" s="10" t="s">
        <v>146</v>
      </c>
      <c r="D2219">
        <v>46</v>
      </c>
      <c r="H2219" s="7">
        <v>1</v>
      </c>
      <c r="I2219" t="s">
        <v>5</v>
      </c>
      <c r="J2219">
        <v>0.50307626269852634</v>
      </c>
      <c r="K2219">
        <v>81</v>
      </c>
      <c r="L2219">
        <v>23.3</v>
      </c>
      <c r="M2219">
        <v>69.7</v>
      </c>
      <c r="N2219">
        <v>0</v>
      </c>
      <c r="O2219">
        <v>0.53215379380741701</v>
      </c>
      <c r="P2219">
        <v>0.18179652943177901</v>
      </c>
      <c r="Q2219" t="s">
        <v>148</v>
      </c>
    </row>
    <row r="2220" spans="1:17" ht="16" x14ac:dyDescent="0.2">
      <c r="A2220">
        <v>140</v>
      </c>
      <c r="B2220" t="s">
        <v>147</v>
      </c>
      <c r="C2220" s="10" t="s">
        <v>146</v>
      </c>
      <c r="D2220">
        <v>46</v>
      </c>
      <c r="H2220" s="7">
        <v>1</v>
      </c>
      <c r="I2220" t="s">
        <v>5</v>
      </c>
      <c r="J2220">
        <v>0.50307626269852634</v>
      </c>
      <c r="K2220">
        <v>81</v>
      </c>
      <c r="L2220">
        <v>23.3</v>
      </c>
      <c r="M2220">
        <v>69.7</v>
      </c>
      <c r="N2220">
        <v>0</v>
      </c>
      <c r="O2220">
        <v>1.17863218781898</v>
      </c>
      <c r="P2220">
        <v>0.29331405239877401</v>
      </c>
      <c r="Q2220" t="s">
        <v>148</v>
      </c>
    </row>
    <row r="2221" spans="1:17" ht="16" x14ac:dyDescent="0.2">
      <c r="A2221">
        <v>140</v>
      </c>
      <c r="B2221" t="s">
        <v>147</v>
      </c>
      <c r="C2221" s="10" t="s">
        <v>146</v>
      </c>
      <c r="D2221">
        <v>46</v>
      </c>
      <c r="H2221" s="7">
        <v>1</v>
      </c>
      <c r="I2221" t="s">
        <v>5</v>
      </c>
      <c r="J2221">
        <v>0.50307626269852634</v>
      </c>
      <c r="K2221">
        <v>81</v>
      </c>
      <c r="L2221">
        <v>23.3</v>
      </c>
      <c r="M2221">
        <v>69.7</v>
      </c>
      <c r="N2221">
        <v>0</v>
      </c>
      <c r="O2221">
        <v>1.2711806736985301</v>
      </c>
      <c r="P2221">
        <v>0.379278666212997</v>
      </c>
      <c r="Q2221" t="s">
        <v>148</v>
      </c>
    </row>
    <row r="2222" spans="1:17" ht="16" x14ac:dyDescent="0.2">
      <c r="A2222">
        <v>140</v>
      </c>
      <c r="B2222" t="s">
        <v>147</v>
      </c>
      <c r="C2222" s="10" t="s">
        <v>146</v>
      </c>
      <c r="D2222">
        <v>46</v>
      </c>
      <c r="H2222" s="7">
        <v>1</v>
      </c>
      <c r="I2222" t="s">
        <v>5</v>
      </c>
      <c r="J2222">
        <v>0.50307626269852634</v>
      </c>
      <c r="K2222">
        <v>81</v>
      </c>
      <c r="L2222">
        <v>23.3</v>
      </c>
      <c r="M2222">
        <v>69.7</v>
      </c>
      <c r="N2222">
        <v>0</v>
      </c>
      <c r="O2222">
        <v>1.4385845525689001</v>
      </c>
      <c r="P2222">
        <v>0.428155835318135</v>
      </c>
      <c r="Q2222" t="s">
        <v>148</v>
      </c>
    </row>
    <row r="2223" spans="1:17" ht="16" x14ac:dyDescent="0.2">
      <c r="A2223">
        <v>140</v>
      </c>
      <c r="B2223" t="s">
        <v>147</v>
      </c>
      <c r="C2223" s="10" t="s">
        <v>146</v>
      </c>
      <c r="D2223">
        <v>46</v>
      </c>
      <c r="H2223" s="7">
        <v>1</v>
      </c>
      <c r="I2223" t="s">
        <v>5</v>
      </c>
      <c r="J2223">
        <v>0.50307626269852634</v>
      </c>
      <c r="K2223">
        <v>81</v>
      </c>
      <c r="L2223">
        <v>23.3</v>
      </c>
      <c r="M2223">
        <v>69.7</v>
      </c>
      <c r="N2223">
        <v>0</v>
      </c>
      <c r="O2223">
        <v>2.0586594079618901</v>
      </c>
      <c r="P2223">
        <v>0.47911874787342601</v>
      </c>
      <c r="Q2223" t="s">
        <v>148</v>
      </c>
    </row>
    <row r="2224" spans="1:17" ht="16" x14ac:dyDescent="0.2">
      <c r="A2224">
        <v>140</v>
      </c>
      <c r="B2224" t="s">
        <v>147</v>
      </c>
      <c r="C2224" s="10" t="s">
        <v>146</v>
      </c>
      <c r="D2224">
        <v>46</v>
      </c>
      <c r="H2224" s="7">
        <v>1</v>
      </c>
      <c r="I2224" t="s">
        <v>5</v>
      </c>
      <c r="J2224">
        <v>0.50307626269852634</v>
      </c>
      <c r="K2224">
        <v>81</v>
      </c>
      <c r="L2224">
        <v>23.3</v>
      </c>
      <c r="M2224">
        <v>69.7</v>
      </c>
      <c r="N2224">
        <v>0</v>
      </c>
      <c r="O2224">
        <v>2.2922082340932199</v>
      </c>
      <c r="P2224">
        <v>0.55340592038108105</v>
      </c>
      <c r="Q2224" t="s">
        <v>148</v>
      </c>
    </row>
    <row r="2225" spans="1:17" ht="16" x14ac:dyDescent="0.2">
      <c r="A2225">
        <v>140</v>
      </c>
      <c r="B2225" t="s">
        <v>147</v>
      </c>
      <c r="C2225" s="10" t="s">
        <v>146</v>
      </c>
      <c r="D2225">
        <v>46</v>
      </c>
      <c r="H2225" s="7">
        <v>1</v>
      </c>
      <c r="I2225" t="s">
        <v>5</v>
      </c>
      <c r="J2225">
        <v>0.50307626269852634</v>
      </c>
      <c r="K2225">
        <v>81</v>
      </c>
      <c r="L2225">
        <v>23.3</v>
      </c>
      <c r="M2225">
        <v>69.7</v>
      </c>
      <c r="N2225">
        <v>0</v>
      </c>
      <c r="O2225">
        <v>2.4277645457638601</v>
      </c>
      <c r="P2225">
        <v>0.58078938414426595</v>
      </c>
      <c r="Q2225" t="s">
        <v>148</v>
      </c>
    </row>
    <row r="2226" spans="1:17" ht="16" x14ac:dyDescent="0.2">
      <c r="A2226">
        <v>140</v>
      </c>
      <c r="B2226" t="s">
        <v>147</v>
      </c>
      <c r="C2226" s="10" t="s">
        <v>146</v>
      </c>
      <c r="D2226">
        <v>46</v>
      </c>
      <c r="H2226" s="7">
        <v>1</v>
      </c>
      <c r="I2226" t="s">
        <v>5</v>
      </c>
      <c r="J2226">
        <v>0.50307626269852634</v>
      </c>
      <c r="K2226">
        <v>81</v>
      </c>
      <c r="L2226">
        <v>23.3</v>
      </c>
      <c r="M2226">
        <v>69.7</v>
      </c>
      <c r="N2226">
        <v>0</v>
      </c>
      <c r="O2226">
        <v>2.98196665532494</v>
      </c>
      <c r="P2226">
        <v>0.60438924804355199</v>
      </c>
      <c r="Q2226" t="s">
        <v>148</v>
      </c>
    </row>
    <row r="2227" spans="1:17" ht="16" x14ac:dyDescent="0.2">
      <c r="A2227">
        <v>140</v>
      </c>
      <c r="B2227" t="s">
        <v>147</v>
      </c>
      <c r="C2227" s="10" t="s">
        <v>146</v>
      </c>
      <c r="D2227">
        <v>46</v>
      </c>
      <c r="H2227" s="7">
        <v>1</v>
      </c>
      <c r="I2227" t="s">
        <v>5</v>
      </c>
      <c r="J2227">
        <v>0.50307626269852634</v>
      </c>
      <c r="K2227">
        <v>81</v>
      </c>
      <c r="L2227">
        <v>23.3</v>
      </c>
      <c r="M2227">
        <v>69.7</v>
      </c>
      <c r="N2227">
        <v>0</v>
      </c>
      <c r="O2227">
        <v>3.1882953385505202</v>
      </c>
      <c r="P2227">
        <v>0.623980945899965</v>
      </c>
      <c r="Q2227" t="s">
        <v>148</v>
      </c>
    </row>
    <row r="2228" spans="1:17" ht="16" x14ac:dyDescent="0.2">
      <c r="A2228">
        <v>140</v>
      </c>
      <c r="B2228" t="s">
        <v>147</v>
      </c>
      <c r="C2228" s="10" t="s">
        <v>146</v>
      </c>
      <c r="D2228">
        <v>46</v>
      </c>
      <c r="H2228" s="7">
        <v>1</v>
      </c>
      <c r="I2228" t="s">
        <v>5</v>
      </c>
      <c r="J2228">
        <v>0.50307626269852634</v>
      </c>
      <c r="K2228">
        <v>81</v>
      </c>
      <c r="L2228">
        <v>23.3</v>
      </c>
      <c r="M2228">
        <v>69.7</v>
      </c>
      <c r="N2228">
        <v>0</v>
      </c>
      <c r="O2228">
        <v>3.39489622320517</v>
      </c>
      <c r="P2228">
        <v>0.64161959850289096</v>
      </c>
      <c r="Q2228" t="s">
        <v>148</v>
      </c>
    </row>
    <row r="2229" spans="1:17" ht="16" x14ac:dyDescent="0.2">
      <c r="A2229">
        <v>140</v>
      </c>
      <c r="B2229" t="s">
        <v>147</v>
      </c>
      <c r="C2229" s="10" t="s">
        <v>146</v>
      </c>
      <c r="D2229">
        <v>46</v>
      </c>
      <c r="H2229" s="7">
        <v>1</v>
      </c>
      <c r="I2229" t="s">
        <v>5</v>
      </c>
      <c r="J2229">
        <v>0.50307626269852634</v>
      </c>
      <c r="K2229">
        <v>81</v>
      </c>
      <c r="L2229">
        <v>23.3</v>
      </c>
      <c r="M2229">
        <v>69.7</v>
      </c>
      <c r="N2229">
        <v>0</v>
      </c>
      <c r="O2229">
        <v>3.9716910513780102</v>
      </c>
      <c r="P2229">
        <v>0.753116706362708</v>
      </c>
      <c r="Q2229" t="s">
        <v>148</v>
      </c>
    </row>
    <row r="2230" spans="1:17" ht="16" x14ac:dyDescent="0.2">
      <c r="A2230">
        <v>140</v>
      </c>
      <c r="B2230" t="s">
        <v>147</v>
      </c>
      <c r="C2230" s="10" t="s">
        <v>146</v>
      </c>
      <c r="D2230">
        <v>46</v>
      </c>
      <c r="H2230" s="7">
        <v>1</v>
      </c>
      <c r="I2230" t="s">
        <v>5</v>
      </c>
      <c r="J2230">
        <v>0.50307626269852634</v>
      </c>
      <c r="K2230">
        <v>81</v>
      </c>
      <c r="L2230">
        <v>23.3</v>
      </c>
      <c r="M2230">
        <v>69.7</v>
      </c>
      <c r="N2230">
        <v>0</v>
      </c>
      <c r="O2230">
        <v>4.2193943518203403</v>
      </c>
      <c r="P2230">
        <v>0.72584552568900895</v>
      </c>
      <c r="Q2230" t="s">
        <v>148</v>
      </c>
    </row>
    <row r="2231" spans="1:17" ht="16" x14ac:dyDescent="0.2">
      <c r="A2231">
        <v>140</v>
      </c>
      <c r="B2231" t="s">
        <v>147</v>
      </c>
      <c r="C2231" s="10" t="s">
        <v>146</v>
      </c>
      <c r="D2231">
        <v>46</v>
      </c>
      <c r="H2231" s="7">
        <v>1</v>
      </c>
      <c r="I2231" t="s">
        <v>5</v>
      </c>
      <c r="J2231">
        <v>0.50307626269852634</v>
      </c>
      <c r="K2231">
        <v>81</v>
      </c>
      <c r="L2231">
        <v>23.3</v>
      </c>
      <c r="M2231">
        <v>69.7</v>
      </c>
      <c r="N2231">
        <v>0</v>
      </c>
      <c r="O2231">
        <v>6.7922422592718599</v>
      </c>
      <c r="P2231">
        <v>0.76566178972439503</v>
      </c>
      <c r="Q2231" t="s">
        <v>148</v>
      </c>
    </row>
    <row r="2232" spans="1:17" ht="16" x14ac:dyDescent="0.2">
      <c r="A2232">
        <v>140</v>
      </c>
      <c r="B2232" t="s">
        <v>147</v>
      </c>
      <c r="C2232" s="10" t="s">
        <v>146</v>
      </c>
      <c r="D2232">
        <v>46</v>
      </c>
      <c r="H2232" s="7">
        <v>1</v>
      </c>
      <c r="I2232" t="s">
        <v>5</v>
      </c>
      <c r="J2232">
        <v>0.50307626269852634</v>
      </c>
      <c r="K2232">
        <v>81</v>
      </c>
      <c r="L2232">
        <v>23.3</v>
      </c>
      <c r="M2232">
        <v>69.7</v>
      </c>
      <c r="N2232">
        <v>0</v>
      </c>
      <c r="O2232">
        <v>7.2089826471588898</v>
      </c>
      <c r="P2232">
        <v>0.77554950663490896</v>
      </c>
      <c r="Q2232" t="s">
        <v>148</v>
      </c>
    </row>
    <row r="2233" spans="1:17" ht="16" x14ac:dyDescent="0.2">
      <c r="A2233">
        <v>140</v>
      </c>
      <c r="B2233" t="s">
        <v>147</v>
      </c>
      <c r="C2233" s="10" t="s">
        <v>146</v>
      </c>
      <c r="D2233">
        <v>46</v>
      </c>
      <c r="H2233" s="7">
        <v>1</v>
      </c>
      <c r="I2233" t="s">
        <v>5</v>
      </c>
      <c r="J2233">
        <v>0.50307626269852634</v>
      </c>
      <c r="K2233">
        <v>81</v>
      </c>
      <c r="L2233">
        <v>23.3</v>
      </c>
      <c r="M2233">
        <v>69.7</v>
      </c>
      <c r="N2233">
        <v>0</v>
      </c>
      <c r="O2233">
        <v>7.5211976862878496</v>
      </c>
      <c r="P2233">
        <v>0.78540660088465397</v>
      </c>
      <c r="Q2233" t="s">
        <v>148</v>
      </c>
    </row>
    <row r="2234" spans="1:17" ht="16" x14ac:dyDescent="0.2">
      <c r="A2234">
        <v>140</v>
      </c>
      <c r="B2234" t="s">
        <v>147</v>
      </c>
      <c r="C2234" s="10" t="s">
        <v>146</v>
      </c>
      <c r="D2234">
        <v>46</v>
      </c>
      <c r="H2234" s="7">
        <v>1</v>
      </c>
      <c r="I2234" t="s">
        <v>5</v>
      </c>
      <c r="J2234">
        <v>0.50307626269852634</v>
      </c>
      <c r="K2234">
        <v>81</v>
      </c>
      <c r="L2234">
        <v>23.3</v>
      </c>
      <c r="M2234">
        <v>69.7</v>
      </c>
      <c r="N2234">
        <v>0</v>
      </c>
      <c r="O2234">
        <v>7.97223545423613</v>
      </c>
      <c r="P2234">
        <v>0.79921061585573305</v>
      </c>
      <c r="Q2234" t="s">
        <v>148</v>
      </c>
    </row>
    <row r="2235" spans="1:17" ht="16" x14ac:dyDescent="0.2">
      <c r="A2235">
        <v>140</v>
      </c>
      <c r="B2235" t="s">
        <v>147</v>
      </c>
      <c r="C2235" s="10" t="s">
        <v>146</v>
      </c>
      <c r="D2235">
        <v>46</v>
      </c>
      <c r="H2235" s="7">
        <v>1</v>
      </c>
      <c r="I2235" t="s">
        <v>5</v>
      </c>
      <c r="J2235">
        <v>0.50307626269852634</v>
      </c>
      <c r="K2235">
        <v>81</v>
      </c>
      <c r="L2235">
        <v>23.3</v>
      </c>
      <c r="M2235">
        <v>69.7</v>
      </c>
      <c r="N2235">
        <v>0</v>
      </c>
      <c r="O2235">
        <v>8.3878870364069407</v>
      </c>
      <c r="P2235">
        <v>0.81691051378019697</v>
      </c>
      <c r="Q2235" t="s">
        <v>148</v>
      </c>
    </row>
    <row r="2236" spans="1:17" ht="16" x14ac:dyDescent="0.2">
      <c r="A2236">
        <v>140</v>
      </c>
      <c r="B2236" t="s">
        <v>147</v>
      </c>
      <c r="C2236" s="10" t="s">
        <v>146</v>
      </c>
      <c r="D2236">
        <v>46</v>
      </c>
      <c r="H2236" s="7">
        <v>1</v>
      </c>
      <c r="I2236" t="s">
        <v>5</v>
      </c>
      <c r="J2236">
        <v>0.50307626269852634</v>
      </c>
      <c r="K2236">
        <v>81</v>
      </c>
      <c r="L2236">
        <v>23.3</v>
      </c>
      <c r="M2236">
        <v>69.7</v>
      </c>
      <c r="N2236">
        <v>0</v>
      </c>
      <c r="O2236">
        <v>9.2232732221844103</v>
      </c>
      <c r="P2236">
        <v>0.82301463082681103</v>
      </c>
      <c r="Q2236" t="s">
        <v>148</v>
      </c>
    </row>
    <row r="2237" spans="1:17" ht="16" x14ac:dyDescent="0.2">
      <c r="A2237">
        <v>140</v>
      </c>
      <c r="B2237" t="s">
        <v>147</v>
      </c>
      <c r="C2237" s="10" t="s">
        <v>146</v>
      </c>
      <c r="D2237">
        <v>46</v>
      </c>
      <c r="H2237" s="7">
        <v>1</v>
      </c>
      <c r="I2237" t="s">
        <v>5</v>
      </c>
      <c r="J2237">
        <v>0.50307626269852634</v>
      </c>
      <c r="K2237">
        <v>81</v>
      </c>
      <c r="L2237">
        <v>23.3</v>
      </c>
      <c r="M2237">
        <v>69.7</v>
      </c>
      <c r="N2237">
        <v>0</v>
      </c>
      <c r="O2237">
        <v>9.6046274242939695</v>
      </c>
      <c r="P2237">
        <v>0.83679823069071002</v>
      </c>
      <c r="Q2237" t="s">
        <v>148</v>
      </c>
    </row>
    <row r="2238" spans="1:17" ht="16" x14ac:dyDescent="0.2">
      <c r="A2238">
        <v>140</v>
      </c>
      <c r="B2238" t="s">
        <v>147</v>
      </c>
      <c r="C2238" s="10" t="s">
        <v>146</v>
      </c>
      <c r="D2238">
        <v>46</v>
      </c>
      <c r="H2238" s="7">
        <v>1</v>
      </c>
      <c r="I2238" t="s">
        <v>5</v>
      </c>
      <c r="J2238">
        <v>0.50307626269852634</v>
      </c>
      <c r="K2238">
        <v>81</v>
      </c>
      <c r="L2238">
        <v>23.3</v>
      </c>
      <c r="M2238">
        <v>69.7</v>
      </c>
      <c r="N2238">
        <v>0</v>
      </c>
      <c r="O2238">
        <v>10.3700578428036</v>
      </c>
      <c r="P2238">
        <v>0.84483497788363304</v>
      </c>
      <c r="Q2238" t="s">
        <v>148</v>
      </c>
    </row>
    <row r="2239" spans="1:17" ht="16" x14ac:dyDescent="0.2">
      <c r="A2239">
        <v>140</v>
      </c>
      <c r="B2239" t="s">
        <v>147</v>
      </c>
      <c r="C2239" s="10" t="s">
        <v>146</v>
      </c>
      <c r="D2239">
        <v>46</v>
      </c>
      <c r="H2239" s="7">
        <v>1</v>
      </c>
      <c r="I2239" t="s">
        <v>5</v>
      </c>
      <c r="J2239">
        <v>0.50307626269852634</v>
      </c>
      <c r="K2239">
        <v>81</v>
      </c>
      <c r="L2239">
        <v>23.3</v>
      </c>
      <c r="M2239">
        <v>69.7</v>
      </c>
      <c r="N2239">
        <v>0</v>
      </c>
      <c r="O2239">
        <v>10.7862538278325</v>
      </c>
      <c r="P2239">
        <v>0.85862878530112197</v>
      </c>
      <c r="Q2239" t="s">
        <v>148</v>
      </c>
    </row>
    <row r="2240" spans="1:17" ht="16" x14ac:dyDescent="0.2">
      <c r="A2240">
        <v>140</v>
      </c>
      <c r="B2240" t="s">
        <v>147</v>
      </c>
      <c r="C2240" s="10" t="s">
        <v>146</v>
      </c>
      <c r="D2240">
        <v>46</v>
      </c>
      <c r="H2240" s="7">
        <v>1</v>
      </c>
      <c r="I2240" t="s">
        <v>5</v>
      </c>
      <c r="J2240">
        <v>0.50307626269852634</v>
      </c>
      <c r="K2240">
        <v>81</v>
      </c>
      <c r="L2240">
        <v>23.3</v>
      </c>
      <c r="M2240">
        <v>69.7</v>
      </c>
      <c r="N2240">
        <v>0</v>
      </c>
      <c r="O2240">
        <v>11.5184756719972</v>
      </c>
      <c r="P2240">
        <v>0.85493705341952997</v>
      </c>
      <c r="Q2240" t="s">
        <v>148</v>
      </c>
    </row>
    <row r="2241" spans="1:17" ht="16" x14ac:dyDescent="0.2">
      <c r="A2241">
        <v>140</v>
      </c>
      <c r="B2241" t="s">
        <v>147</v>
      </c>
      <c r="C2241" s="10" t="s">
        <v>146</v>
      </c>
      <c r="D2241">
        <v>46</v>
      </c>
      <c r="H2241" s="7">
        <v>1</v>
      </c>
      <c r="I2241" t="s">
        <v>5</v>
      </c>
      <c r="J2241">
        <v>0.50307626269852634</v>
      </c>
      <c r="K2241">
        <v>81</v>
      </c>
      <c r="L2241">
        <v>23.3</v>
      </c>
      <c r="M2241">
        <v>69.7</v>
      </c>
      <c r="N2241">
        <v>0</v>
      </c>
      <c r="O2241">
        <v>14.128342973800599</v>
      </c>
      <c r="P2241">
        <v>0.87913916298060502</v>
      </c>
      <c r="Q2241" t="s">
        <v>148</v>
      </c>
    </row>
    <row r="2242" spans="1:17" ht="16" x14ac:dyDescent="0.2">
      <c r="A2242">
        <v>140</v>
      </c>
      <c r="B2242" t="s">
        <v>147</v>
      </c>
      <c r="C2242" s="10" t="s">
        <v>146</v>
      </c>
      <c r="D2242">
        <v>46</v>
      </c>
      <c r="H2242" s="7">
        <v>1</v>
      </c>
      <c r="I2242" t="s">
        <v>5</v>
      </c>
      <c r="J2242">
        <v>0.50307626269852634</v>
      </c>
      <c r="K2242">
        <v>81</v>
      </c>
      <c r="L2242">
        <v>23.3</v>
      </c>
      <c r="M2242">
        <v>69.7</v>
      </c>
      <c r="N2242">
        <v>0</v>
      </c>
      <c r="O2242">
        <v>14.545899965974799</v>
      </c>
      <c r="P2242">
        <v>0.88316774413065602</v>
      </c>
      <c r="Q2242" t="s">
        <v>148</v>
      </c>
    </row>
    <row r="2243" spans="1:17" ht="16" x14ac:dyDescent="0.2">
      <c r="A2243">
        <v>140</v>
      </c>
      <c r="B2243" t="s">
        <v>147</v>
      </c>
      <c r="C2243" s="10" t="s">
        <v>146</v>
      </c>
      <c r="D2243">
        <v>46</v>
      </c>
      <c r="H2243" s="7">
        <v>1</v>
      </c>
      <c r="I2243" t="s">
        <v>5</v>
      </c>
      <c r="J2243">
        <v>0.50307626269852634</v>
      </c>
      <c r="K2243">
        <v>81</v>
      </c>
      <c r="L2243">
        <v>23.3</v>
      </c>
      <c r="M2243">
        <v>69.7</v>
      </c>
      <c r="N2243">
        <v>0</v>
      </c>
      <c r="O2243">
        <v>15.1725076556651</v>
      </c>
      <c r="P2243">
        <v>0.88725757060224497</v>
      </c>
      <c r="Q2243" t="s">
        <v>148</v>
      </c>
    </row>
    <row r="2244" spans="1:17" ht="16" x14ac:dyDescent="0.2">
      <c r="A2244">
        <v>140</v>
      </c>
      <c r="B2244" t="s">
        <v>147</v>
      </c>
      <c r="C2244" s="10" t="s">
        <v>146</v>
      </c>
      <c r="D2244">
        <v>46</v>
      </c>
      <c r="H2244" s="7">
        <v>1</v>
      </c>
      <c r="I2244" t="s">
        <v>5</v>
      </c>
      <c r="J2244">
        <v>0.50307626269852634</v>
      </c>
      <c r="K2244">
        <v>81</v>
      </c>
      <c r="L2244">
        <v>23.3</v>
      </c>
      <c r="M2244">
        <v>69.7</v>
      </c>
      <c r="N2244">
        <v>0</v>
      </c>
      <c r="O2244">
        <v>15.5557672677781</v>
      </c>
      <c r="P2244">
        <v>0.88736985369173105</v>
      </c>
      <c r="Q2244" t="s">
        <v>148</v>
      </c>
    </row>
    <row r="2245" spans="1:17" ht="16" x14ac:dyDescent="0.2">
      <c r="A2245">
        <v>140</v>
      </c>
      <c r="B2245" t="s">
        <v>147</v>
      </c>
      <c r="C2245" s="10" t="s">
        <v>146</v>
      </c>
      <c r="D2245">
        <v>46</v>
      </c>
      <c r="H2245" s="7">
        <v>1</v>
      </c>
      <c r="I2245" t="s">
        <v>5</v>
      </c>
      <c r="J2245">
        <v>0.50307626269852634</v>
      </c>
      <c r="K2245">
        <v>81</v>
      </c>
      <c r="L2245">
        <v>23.3</v>
      </c>
      <c r="M2245">
        <v>69.7</v>
      </c>
      <c r="N2245">
        <v>0</v>
      </c>
      <c r="O2245">
        <v>16.4959510037427</v>
      </c>
      <c r="P2245">
        <v>0.89155154814562698</v>
      </c>
      <c r="Q2245" t="s">
        <v>148</v>
      </c>
    </row>
    <row r="2246" spans="1:17" ht="16" x14ac:dyDescent="0.2">
      <c r="A2246">
        <v>140</v>
      </c>
      <c r="B2246" t="s">
        <v>147</v>
      </c>
      <c r="C2246" s="10" t="s">
        <v>146</v>
      </c>
      <c r="D2246">
        <v>46</v>
      </c>
      <c r="H2246" s="7">
        <v>1</v>
      </c>
      <c r="I2246" t="s">
        <v>5</v>
      </c>
      <c r="J2246">
        <v>0.50307626269852634</v>
      </c>
      <c r="K2246">
        <v>81</v>
      </c>
      <c r="L2246">
        <v>23.3</v>
      </c>
      <c r="M2246">
        <v>69.7</v>
      </c>
      <c r="N2246">
        <v>0</v>
      </c>
      <c r="O2246">
        <v>18.201837359646099</v>
      </c>
      <c r="P2246">
        <v>0.901816944538958</v>
      </c>
      <c r="Q2246" t="s">
        <v>148</v>
      </c>
    </row>
    <row r="2247" spans="1:17" ht="16" x14ac:dyDescent="0.2">
      <c r="A2247">
        <v>140</v>
      </c>
      <c r="B2247" t="s">
        <v>147</v>
      </c>
      <c r="C2247" s="10" t="s">
        <v>146</v>
      </c>
      <c r="D2247">
        <v>46</v>
      </c>
      <c r="H2247" s="7">
        <v>1</v>
      </c>
      <c r="I2247" t="s">
        <v>5</v>
      </c>
      <c r="J2247">
        <v>0.50307626269852634</v>
      </c>
      <c r="K2247">
        <v>81</v>
      </c>
      <c r="L2247">
        <v>23.3</v>
      </c>
      <c r="M2247">
        <v>69.7</v>
      </c>
      <c r="N2247">
        <v>0</v>
      </c>
      <c r="O2247">
        <v>19.176862878530098</v>
      </c>
      <c r="P2247">
        <v>0.90600884654644398</v>
      </c>
      <c r="Q2247" t="s">
        <v>148</v>
      </c>
    </row>
    <row r="2248" spans="1:17" ht="16" x14ac:dyDescent="0.2">
      <c r="A2248">
        <v>141</v>
      </c>
      <c r="B2248" t="s">
        <v>147</v>
      </c>
      <c r="C2248" s="10" t="s">
        <v>146</v>
      </c>
      <c r="D2248">
        <f t="shared" si="26"/>
        <v>46</v>
      </c>
      <c r="H2248" s="7">
        <v>1</v>
      </c>
      <c r="I2248" t="s">
        <v>5</v>
      </c>
      <c r="J2248">
        <f>420.5/625.5</f>
        <v>0.67226219024780176</v>
      </c>
      <c r="K2248">
        <v>82</v>
      </c>
      <c r="L2248">
        <v>28.6</v>
      </c>
      <c r="M2248">
        <v>71.2</v>
      </c>
      <c r="N2248">
        <v>0</v>
      </c>
      <c r="O2248">
        <v>0</v>
      </c>
      <c r="P2248">
        <v>0</v>
      </c>
      <c r="Q2248" t="s">
        <v>148</v>
      </c>
    </row>
    <row r="2249" spans="1:17" ht="16" x14ac:dyDescent="0.2">
      <c r="A2249">
        <v>141</v>
      </c>
      <c r="B2249" t="s">
        <v>147</v>
      </c>
      <c r="C2249" s="10" t="s">
        <v>146</v>
      </c>
      <c r="D2249">
        <v>46</v>
      </c>
      <c r="H2249" s="7">
        <v>1</v>
      </c>
      <c r="I2249" t="s">
        <v>5</v>
      </c>
      <c r="J2249">
        <v>0.67226219024780176</v>
      </c>
      <c r="K2249">
        <v>82</v>
      </c>
      <c r="L2249">
        <v>28.6</v>
      </c>
      <c r="M2249">
        <v>71.2</v>
      </c>
      <c r="N2249">
        <v>0</v>
      </c>
      <c r="O2249">
        <v>0.43661109220823402</v>
      </c>
      <c r="P2249">
        <v>0.36731541340592</v>
      </c>
      <c r="Q2249" t="s">
        <v>148</v>
      </c>
    </row>
    <row r="2250" spans="1:17" ht="16" x14ac:dyDescent="0.2">
      <c r="A2250">
        <v>141</v>
      </c>
      <c r="B2250" t="s">
        <v>147</v>
      </c>
      <c r="C2250" s="10" t="s">
        <v>146</v>
      </c>
      <c r="D2250">
        <v>46</v>
      </c>
      <c r="H2250" s="7">
        <v>1</v>
      </c>
      <c r="I2250" t="s">
        <v>5</v>
      </c>
      <c r="J2250">
        <v>0.67226219024780176</v>
      </c>
      <c r="K2250">
        <v>82</v>
      </c>
      <c r="L2250">
        <v>28.6</v>
      </c>
      <c r="M2250">
        <v>71.2</v>
      </c>
      <c r="N2250">
        <v>0</v>
      </c>
      <c r="O2250">
        <v>1.0858115005103699</v>
      </c>
      <c r="P2250">
        <v>0.45930248383804001</v>
      </c>
      <c r="Q2250" t="s">
        <v>148</v>
      </c>
    </row>
    <row r="2251" spans="1:17" ht="16" x14ac:dyDescent="0.2">
      <c r="A2251">
        <v>141</v>
      </c>
      <c r="B2251" t="s">
        <v>147</v>
      </c>
      <c r="C2251" s="10" t="s">
        <v>146</v>
      </c>
      <c r="D2251">
        <v>46</v>
      </c>
      <c r="H2251" s="7">
        <v>1</v>
      </c>
      <c r="I2251" t="s">
        <v>5</v>
      </c>
      <c r="J2251">
        <v>0.67226219024780176</v>
      </c>
      <c r="K2251">
        <v>82</v>
      </c>
      <c r="L2251">
        <v>28.6</v>
      </c>
      <c r="M2251">
        <v>71.2</v>
      </c>
      <c r="N2251">
        <v>0</v>
      </c>
      <c r="O2251">
        <v>1.3365090166723299</v>
      </c>
      <c r="P2251">
        <v>0.66054780537597702</v>
      </c>
      <c r="Q2251" t="s">
        <v>148</v>
      </c>
    </row>
    <row r="2252" spans="1:17" ht="16" x14ac:dyDescent="0.2">
      <c r="A2252">
        <v>141</v>
      </c>
      <c r="B2252" t="s">
        <v>147</v>
      </c>
      <c r="C2252" s="10" t="s">
        <v>146</v>
      </c>
      <c r="D2252">
        <v>46</v>
      </c>
      <c r="H2252" s="7">
        <v>1</v>
      </c>
      <c r="I2252" t="s">
        <v>5</v>
      </c>
      <c r="J2252">
        <v>0.67226219024780176</v>
      </c>
      <c r="K2252">
        <v>82</v>
      </c>
      <c r="L2252">
        <v>28.6</v>
      </c>
      <c r="M2252">
        <v>71.2</v>
      </c>
      <c r="N2252">
        <v>0</v>
      </c>
      <c r="O2252">
        <v>2.0224566178972401</v>
      </c>
      <c r="P2252">
        <v>0.73887376658727399</v>
      </c>
      <c r="Q2252" t="s">
        <v>148</v>
      </c>
    </row>
    <row r="2253" spans="1:17" ht="16" x14ac:dyDescent="0.2">
      <c r="A2253">
        <v>141</v>
      </c>
      <c r="B2253" t="s">
        <v>147</v>
      </c>
      <c r="C2253" s="10" t="s">
        <v>146</v>
      </c>
      <c r="D2253">
        <v>46</v>
      </c>
      <c r="H2253" s="7">
        <v>1</v>
      </c>
      <c r="I2253" t="s">
        <v>5</v>
      </c>
      <c r="J2253">
        <v>0.67226219024780176</v>
      </c>
      <c r="K2253">
        <v>82</v>
      </c>
      <c r="L2253">
        <v>28.6</v>
      </c>
      <c r="M2253">
        <v>71.2</v>
      </c>
      <c r="N2253">
        <v>0</v>
      </c>
      <c r="O2253">
        <v>2.1846886696155101</v>
      </c>
      <c r="P2253">
        <v>0.82485879550867602</v>
      </c>
      <c r="Q2253" t="s">
        <v>148</v>
      </c>
    </row>
    <row r="2254" spans="1:17" ht="16" x14ac:dyDescent="0.2">
      <c r="A2254">
        <v>141</v>
      </c>
      <c r="B2254" t="s">
        <v>147</v>
      </c>
      <c r="C2254" s="10" t="s">
        <v>146</v>
      </c>
      <c r="D2254">
        <v>46</v>
      </c>
      <c r="H2254" s="7">
        <v>1</v>
      </c>
      <c r="I2254" t="s">
        <v>5</v>
      </c>
      <c r="J2254">
        <v>0.67226219024780176</v>
      </c>
      <c r="K2254">
        <v>82</v>
      </c>
      <c r="L2254">
        <v>28.6</v>
      </c>
      <c r="M2254">
        <v>71.2</v>
      </c>
      <c r="N2254">
        <v>0</v>
      </c>
      <c r="O2254">
        <v>2.2867642055120698</v>
      </c>
      <c r="P2254">
        <v>0.84246682545083296</v>
      </c>
      <c r="Q2254" t="s">
        <v>148</v>
      </c>
    </row>
    <row r="2255" spans="1:17" ht="16" x14ac:dyDescent="0.2">
      <c r="A2255">
        <v>141</v>
      </c>
      <c r="B2255" t="s">
        <v>147</v>
      </c>
      <c r="C2255" s="10" t="s">
        <v>146</v>
      </c>
      <c r="D2255">
        <v>46</v>
      </c>
      <c r="H2255" s="7">
        <v>1</v>
      </c>
      <c r="I2255" t="s">
        <v>5</v>
      </c>
      <c r="J2255">
        <v>0.67226219024780176</v>
      </c>
      <c r="K2255">
        <v>82</v>
      </c>
      <c r="L2255">
        <v>28.6</v>
      </c>
      <c r="M2255">
        <v>71.2</v>
      </c>
      <c r="N2255">
        <v>0</v>
      </c>
      <c r="O2255">
        <v>3.1926505614154399</v>
      </c>
      <c r="P2255">
        <v>0.84273222184416396</v>
      </c>
      <c r="Q2255" t="s">
        <v>148</v>
      </c>
    </row>
    <row r="2256" spans="1:17" ht="16" x14ac:dyDescent="0.2">
      <c r="A2256">
        <v>141</v>
      </c>
      <c r="B2256" t="s">
        <v>147</v>
      </c>
      <c r="C2256" s="10" t="s">
        <v>146</v>
      </c>
      <c r="D2256">
        <v>46</v>
      </c>
      <c r="H2256" s="7">
        <v>1</v>
      </c>
      <c r="I2256" t="s">
        <v>5</v>
      </c>
      <c r="J2256">
        <v>0.67226219024780176</v>
      </c>
      <c r="K2256">
        <v>82</v>
      </c>
      <c r="L2256">
        <v>28.6</v>
      </c>
      <c r="M2256">
        <v>71.2</v>
      </c>
      <c r="N2256">
        <v>0</v>
      </c>
      <c r="O2256">
        <v>3.3619598502892099</v>
      </c>
      <c r="P2256">
        <v>0.877938074174889</v>
      </c>
      <c r="Q2256" t="s">
        <v>148</v>
      </c>
    </row>
    <row r="2257" spans="1:17" ht="16" x14ac:dyDescent="0.2">
      <c r="A2257">
        <v>141</v>
      </c>
      <c r="B2257" t="s">
        <v>147</v>
      </c>
      <c r="C2257" s="10" t="s">
        <v>146</v>
      </c>
      <c r="D2257">
        <v>46</v>
      </c>
      <c r="H2257" s="7">
        <v>1</v>
      </c>
      <c r="I2257" t="s">
        <v>5</v>
      </c>
      <c r="J2257">
        <v>0.67226219024780176</v>
      </c>
      <c r="K2257">
        <v>82</v>
      </c>
      <c r="L2257">
        <v>28.6</v>
      </c>
      <c r="M2257">
        <v>71.2</v>
      </c>
      <c r="N2257">
        <v>0</v>
      </c>
      <c r="O2257">
        <v>3.9896563456958098</v>
      </c>
      <c r="P2257">
        <v>0.87421571963252698</v>
      </c>
      <c r="Q2257" t="s">
        <v>148</v>
      </c>
    </row>
    <row r="2258" spans="1:17" ht="16" x14ac:dyDescent="0.2">
      <c r="A2258">
        <v>141</v>
      </c>
      <c r="B2258" t="s">
        <v>147</v>
      </c>
      <c r="C2258" s="10" t="s">
        <v>146</v>
      </c>
      <c r="D2258">
        <v>46</v>
      </c>
      <c r="H2258" s="7">
        <v>1</v>
      </c>
      <c r="I2258" t="s">
        <v>5</v>
      </c>
      <c r="J2258">
        <v>0.67226219024780176</v>
      </c>
      <c r="K2258">
        <v>82</v>
      </c>
      <c r="L2258">
        <v>28.6</v>
      </c>
      <c r="M2258">
        <v>71.2</v>
      </c>
      <c r="N2258">
        <v>0</v>
      </c>
      <c r="O2258">
        <v>4.2313712146988696</v>
      </c>
      <c r="P2258">
        <v>0.88991153453555605</v>
      </c>
      <c r="Q2258" t="s">
        <v>148</v>
      </c>
    </row>
    <row r="2259" spans="1:17" ht="16" x14ac:dyDescent="0.2">
      <c r="A2259">
        <v>141</v>
      </c>
      <c r="B2259" t="s">
        <v>147</v>
      </c>
      <c r="C2259" s="10" t="s">
        <v>146</v>
      </c>
      <c r="D2259">
        <v>46</v>
      </c>
      <c r="H2259" s="7">
        <v>1</v>
      </c>
      <c r="I2259" t="s">
        <v>5</v>
      </c>
      <c r="J2259">
        <v>0.67226219024780176</v>
      </c>
      <c r="K2259">
        <v>82</v>
      </c>
      <c r="L2259">
        <v>28.6</v>
      </c>
      <c r="M2259">
        <v>71.2</v>
      </c>
      <c r="N2259">
        <v>0</v>
      </c>
      <c r="O2259">
        <v>7.0467505954406198</v>
      </c>
      <c r="P2259">
        <v>0.93956447771350704</v>
      </c>
      <c r="Q2259" t="s">
        <v>148</v>
      </c>
    </row>
    <row r="2260" spans="1:17" ht="16" x14ac:dyDescent="0.2">
      <c r="A2260">
        <v>141</v>
      </c>
      <c r="B2260" t="s">
        <v>147</v>
      </c>
      <c r="C2260" s="10" t="s">
        <v>146</v>
      </c>
      <c r="D2260">
        <v>46</v>
      </c>
      <c r="H2260" s="7">
        <v>1</v>
      </c>
      <c r="I2260" t="s">
        <v>5</v>
      </c>
      <c r="J2260">
        <v>0.67226219024780176</v>
      </c>
      <c r="K2260">
        <v>82</v>
      </c>
      <c r="L2260">
        <v>28.6</v>
      </c>
      <c r="M2260">
        <v>71.2</v>
      </c>
      <c r="N2260">
        <v>0</v>
      </c>
      <c r="O2260">
        <v>7.5345355563116696</v>
      </c>
      <c r="P2260">
        <v>0.93970738346376204</v>
      </c>
      <c r="Q2260" t="s">
        <v>148</v>
      </c>
    </row>
    <row r="2261" spans="1:17" ht="16" x14ac:dyDescent="0.2">
      <c r="A2261">
        <v>141</v>
      </c>
      <c r="B2261" t="s">
        <v>147</v>
      </c>
      <c r="C2261" s="10" t="s">
        <v>146</v>
      </c>
      <c r="D2261">
        <v>46</v>
      </c>
      <c r="H2261" s="7">
        <v>1</v>
      </c>
      <c r="I2261" t="s">
        <v>5</v>
      </c>
      <c r="J2261">
        <v>0.67226219024780176</v>
      </c>
      <c r="K2261">
        <v>82</v>
      </c>
      <c r="L2261">
        <v>28.6</v>
      </c>
      <c r="M2261">
        <v>71.2</v>
      </c>
      <c r="N2261">
        <v>0</v>
      </c>
      <c r="O2261">
        <v>8.3013269819666498</v>
      </c>
      <c r="P2261">
        <v>0.93797890438924703</v>
      </c>
      <c r="Q2261" t="s">
        <v>148</v>
      </c>
    </row>
    <row r="2262" spans="1:17" ht="16" x14ac:dyDescent="0.2">
      <c r="A2262">
        <v>141</v>
      </c>
      <c r="B2262" t="s">
        <v>147</v>
      </c>
      <c r="C2262" s="10" t="s">
        <v>146</v>
      </c>
      <c r="D2262">
        <v>46</v>
      </c>
      <c r="H2262" s="7">
        <v>1</v>
      </c>
      <c r="I2262" t="s">
        <v>5</v>
      </c>
      <c r="J2262">
        <v>0.67226219024780176</v>
      </c>
      <c r="K2262">
        <v>82</v>
      </c>
      <c r="L2262">
        <v>28.6</v>
      </c>
      <c r="M2262">
        <v>71.2</v>
      </c>
      <c r="N2262">
        <v>0</v>
      </c>
      <c r="O2262">
        <v>8.9282068730860793</v>
      </c>
      <c r="P2262">
        <v>0.94011568560734904</v>
      </c>
      <c r="Q2262" t="s">
        <v>148</v>
      </c>
    </row>
    <row r="2263" spans="1:17" ht="16" x14ac:dyDescent="0.2">
      <c r="A2263">
        <v>141</v>
      </c>
      <c r="B2263" t="s">
        <v>147</v>
      </c>
      <c r="C2263" s="10" t="s">
        <v>146</v>
      </c>
      <c r="D2263">
        <v>46</v>
      </c>
      <c r="H2263" s="7">
        <v>1</v>
      </c>
      <c r="I2263" t="s">
        <v>5</v>
      </c>
      <c r="J2263">
        <v>0.67226219024780176</v>
      </c>
      <c r="K2263">
        <v>82</v>
      </c>
      <c r="L2263">
        <v>28.6</v>
      </c>
      <c r="M2263">
        <v>71.2</v>
      </c>
      <c r="N2263">
        <v>0</v>
      </c>
      <c r="O2263">
        <v>9.3449472609731092</v>
      </c>
      <c r="P2263">
        <v>0.95000340251786297</v>
      </c>
      <c r="Q2263" t="s">
        <v>148</v>
      </c>
    </row>
    <row r="2264" spans="1:17" ht="16" x14ac:dyDescent="0.2">
      <c r="A2264">
        <v>141</v>
      </c>
      <c r="B2264" t="s">
        <v>147</v>
      </c>
      <c r="C2264" s="10" t="s">
        <v>146</v>
      </c>
      <c r="D2264">
        <v>46</v>
      </c>
      <c r="H2264" s="7">
        <v>1</v>
      </c>
      <c r="I2264" t="s">
        <v>5</v>
      </c>
      <c r="J2264">
        <v>0.67226219024780176</v>
      </c>
      <c r="K2264">
        <v>82</v>
      </c>
      <c r="L2264">
        <v>28.6</v>
      </c>
      <c r="M2264">
        <v>71.2</v>
      </c>
      <c r="N2264">
        <v>0</v>
      </c>
      <c r="O2264">
        <v>9.7981626403538602</v>
      </c>
      <c r="P2264">
        <v>0.94818305546103998</v>
      </c>
      <c r="Q2264" t="s">
        <v>148</v>
      </c>
    </row>
    <row r="2265" spans="1:17" ht="16" x14ac:dyDescent="0.2">
      <c r="A2265">
        <v>141</v>
      </c>
      <c r="B2265" t="s">
        <v>147</v>
      </c>
      <c r="C2265" s="10" t="s">
        <v>146</v>
      </c>
      <c r="D2265">
        <v>46</v>
      </c>
      <c r="H2265" s="7">
        <v>1</v>
      </c>
      <c r="I2265" t="s">
        <v>5</v>
      </c>
      <c r="J2265">
        <v>0.67226219024780176</v>
      </c>
      <c r="K2265">
        <v>82</v>
      </c>
      <c r="L2265">
        <v>28.6</v>
      </c>
      <c r="M2265">
        <v>71.2</v>
      </c>
      <c r="N2265">
        <v>0</v>
      </c>
      <c r="O2265">
        <v>10.251105818305501</v>
      </c>
      <c r="P2265">
        <v>0.94831575365770604</v>
      </c>
      <c r="Q2265" t="s">
        <v>148</v>
      </c>
    </row>
    <row r="2266" spans="1:17" ht="16" x14ac:dyDescent="0.2">
      <c r="A2266">
        <v>141</v>
      </c>
      <c r="B2266" t="s">
        <v>147</v>
      </c>
      <c r="C2266" s="10" t="s">
        <v>146</v>
      </c>
      <c r="D2266">
        <v>46</v>
      </c>
      <c r="H2266" s="7">
        <v>1</v>
      </c>
      <c r="I2266" t="s">
        <v>5</v>
      </c>
      <c r="J2266">
        <v>0.67226219024780176</v>
      </c>
      <c r="K2266">
        <v>82</v>
      </c>
      <c r="L2266">
        <v>28.6</v>
      </c>
      <c r="M2266">
        <v>71.2</v>
      </c>
      <c r="N2266">
        <v>0</v>
      </c>
      <c r="O2266">
        <v>10.9128274923443</v>
      </c>
      <c r="P2266">
        <v>0.95046274242939699</v>
      </c>
      <c r="Q2266" t="s">
        <v>148</v>
      </c>
    </row>
    <row r="2267" spans="1:17" ht="16" x14ac:dyDescent="0.2">
      <c r="A2267">
        <v>141</v>
      </c>
      <c r="B2267" t="s">
        <v>147</v>
      </c>
      <c r="C2267" s="10" t="s">
        <v>146</v>
      </c>
      <c r="D2267">
        <v>46</v>
      </c>
      <c r="H2267" s="7">
        <v>1</v>
      </c>
      <c r="I2267" t="s">
        <v>5</v>
      </c>
      <c r="J2267">
        <v>0.67226219024780176</v>
      </c>
      <c r="K2267">
        <v>82</v>
      </c>
      <c r="L2267">
        <v>28.6</v>
      </c>
      <c r="M2267">
        <v>71.2</v>
      </c>
      <c r="N2267">
        <v>0</v>
      </c>
      <c r="O2267">
        <v>11.3303844845185</v>
      </c>
      <c r="P2267">
        <v>0.95449132357944799</v>
      </c>
      <c r="Q2267" t="s">
        <v>148</v>
      </c>
    </row>
    <row r="2268" spans="1:17" ht="16" x14ac:dyDescent="0.2">
      <c r="A2268">
        <v>141</v>
      </c>
      <c r="B2268" t="s">
        <v>147</v>
      </c>
      <c r="C2268" s="10" t="s">
        <v>146</v>
      </c>
      <c r="D2268">
        <v>46</v>
      </c>
      <c r="H2268" s="7">
        <v>1</v>
      </c>
      <c r="I2268" t="s">
        <v>5</v>
      </c>
      <c r="J2268">
        <v>0.67226219024780176</v>
      </c>
      <c r="K2268">
        <v>82</v>
      </c>
      <c r="L2268">
        <v>28.6</v>
      </c>
      <c r="M2268">
        <v>71.2</v>
      </c>
      <c r="N2268">
        <v>0</v>
      </c>
      <c r="O2268">
        <v>13.8735624362027</v>
      </c>
      <c r="P2268">
        <v>0.95718952024498105</v>
      </c>
      <c r="Q2268" t="s">
        <v>148</v>
      </c>
    </row>
    <row r="2269" spans="1:17" ht="16" x14ac:dyDescent="0.2">
      <c r="A2269">
        <v>141</v>
      </c>
      <c r="B2269" t="s">
        <v>147</v>
      </c>
      <c r="C2269" s="10" t="s">
        <v>146</v>
      </c>
      <c r="D2269">
        <v>46</v>
      </c>
      <c r="H2269" s="7">
        <v>1</v>
      </c>
      <c r="I2269" t="s">
        <v>5</v>
      </c>
      <c r="J2269">
        <v>0.67226219024780176</v>
      </c>
      <c r="K2269">
        <v>82</v>
      </c>
      <c r="L2269">
        <v>28.6</v>
      </c>
      <c r="M2269">
        <v>71.2</v>
      </c>
      <c r="N2269">
        <v>0</v>
      </c>
      <c r="O2269">
        <v>14.326777815583499</v>
      </c>
      <c r="P2269">
        <v>0.95536917318815895</v>
      </c>
      <c r="Q2269" t="s">
        <v>148</v>
      </c>
    </row>
    <row r="2270" spans="1:17" ht="16" x14ac:dyDescent="0.2">
      <c r="A2270">
        <v>141</v>
      </c>
      <c r="B2270" t="s">
        <v>147</v>
      </c>
      <c r="C2270" s="10" t="s">
        <v>146</v>
      </c>
      <c r="D2270">
        <v>46</v>
      </c>
      <c r="H2270" s="7">
        <v>1</v>
      </c>
      <c r="I2270" t="s">
        <v>5</v>
      </c>
      <c r="J2270">
        <v>0.67226219024780176</v>
      </c>
      <c r="K2270">
        <v>82</v>
      </c>
      <c r="L2270">
        <v>28.6</v>
      </c>
      <c r="M2270">
        <v>71.2</v>
      </c>
      <c r="N2270">
        <v>0</v>
      </c>
      <c r="O2270">
        <v>15.3371895202449</v>
      </c>
      <c r="P2270">
        <v>0.95566519224225899</v>
      </c>
      <c r="Q2270" t="s">
        <v>148</v>
      </c>
    </row>
    <row r="2271" spans="1:17" ht="16" x14ac:dyDescent="0.2">
      <c r="A2271">
        <v>141</v>
      </c>
      <c r="B2271" t="s">
        <v>147</v>
      </c>
      <c r="C2271" s="10" t="s">
        <v>146</v>
      </c>
      <c r="D2271">
        <v>46</v>
      </c>
      <c r="H2271" s="7">
        <v>1</v>
      </c>
      <c r="I2271" t="s">
        <v>5</v>
      </c>
      <c r="J2271">
        <v>0.67226219024780176</v>
      </c>
      <c r="K2271">
        <v>82</v>
      </c>
      <c r="L2271">
        <v>28.6</v>
      </c>
      <c r="M2271">
        <v>71.2</v>
      </c>
      <c r="N2271">
        <v>0</v>
      </c>
      <c r="O2271">
        <v>16.277645457638599</v>
      </c>
      <c r="P2271">
        <v>0.95789384144266698</v>
      </c>
      <c r="Q2271" t="s">
        <v>148</v>
      </c>
    </row>
    <row r="2272" spans="1:17" ht="16" x14ac:dyDescent="0.2">
      <c r="A2272">
        <v>141</v>
      </c>
      <c r="B2272" t="s">
        <v>147</v>
      </c>
      <c r="C2272" s="10" t="s">
        <v>146</v>
      </c>
      <c r="D2272">
        <v>46</v>
      </c>
      <c r="H2272" s="7">
        <v>1</v>
      </c>
      <c r="I2272" t="s">
        <v>5</v>
      </c>
      <c r="J2272">
        <v>0.67226219024780176</v>
      </c>
      <c r="K2272">
        <v>82</v>
      </c>
      <c r="L2272">
        <v>28.6</v>
      </c>
      <c r="M2272">
        <v>71.2</v>
      </c>
      <c r="N2272">
        <v>0</v>
      </c>
      <c r="O2272">
        <v>16.695746852670901</v>
      </c>
      <c r="P2272">
        <v>0.95801633208574299</v>
      </c>
      <c r="Q2272" t="s">
        <v>148</v>
      </c>
    </row>
    <row r="2273" spans="1:17" ht="16" x14ac:dyDescent="0.2">
      <c r="A2273">
        <v>141</v>
      </c>
      <c r="B2273" t="s">
        <v>147</v>
      </c>
      <c r="C2273" s="10" t="s">
        <v>146</v>
      </c>
      <c r="D2273">
        <v>46</v>
      </c>
      <c r="H2273" s="7">
        <v>1</v>
      </c>
      <c r="I2273" t="s">
        <v>5</v>
      </c>
      <c r="J2273">
        <v>0.67226219024780176</v>
      </c>
      <c r="K2273">
        <v>82</v>
      </c>
      <c r="L2273">
        <v>28.6</v>
      </c>
      <c r="M2273">
        <v>71.2</v>
      </c>
      <c r="N2273">
        <v>0</v>
      </c>
      <c r="O2273">
        <v>18.228785301122802</v>
      </c>
      <c r="P2273">
        <v>0.95846546444368796</v>
      </c>
      <c r="Q2273" t="s">
        <v>148</v>
      </c>
    </row>
    <row r="2274" spans="1:17" ht="16" x14ac:dyDescent="0.2">
      <c r="A2274">
        <v>142</v>
      </c>
      <c r="B2274" t="s">
        <v>147</v>
      </c>
      <c r="C2274" s="10" t="s">
        <v>146</v>
      </c>
      <c r="D2274">
        <f t="shared" si="26"/>
        <v>46</v>
      </c>
      <c r="H2274" s="7">
        <v>1</v>
      </c>
      <c r="I2274" t="s">
        <v>5</v>
      </c>
      <c r="J2274">
        <f>527.2/518.8</f>
        <v>1.0161912104857365</v>
      </c>
      <c r="K2274">
        <v>82</v>
      </c>
      <c r="L2274">
        <v>34.799999999999997</v>
      </c>
      <c r="M2274">
        <v>69</v>
      </c>
      <c r="N2274">
        <v>0</v>
      </c>
      <c r="O2274">
        <v>0</v>
      </c>
      <c r="P2274">
        <v>0</v>
      </c>
      <c r="Q2274" t="s">
        <v>148</v>
      </c>
    </row>
    <row r="2275" spans="1:17" ht="16" x14ac:dyDescent="0.2">
      <c r="A2275">
        <v>142</v>
      </c>
      <c r="B2275" t="s">
        <v>147</v>
      </c>
      <c r="C2275" s="10" t="s">
        <v>146</v>
      </c>
      <c r="D2275">
        <v>46</v>
      </c>
      <c r="H2275" s="7">
        <v>1</v>
      </c>
      <c r="I2275" t="s">
        <v>5</v>
      </c>
      <c r="J2275">
        <v>1.0161912104857365</v>
      </c>
      <c r="K2275">
        <v>82</v>
      </c>
      <c r="L2275">
        <v>34.799999999999997</v>
      </c>
      <c r="M2275">
        <v>69</v>
      </c>
      <c r="N2275">
        <v>0</v>
      </c>
      <c r="O2275">
        <v>0.26240217761143197</v>
      </c>
      <c r="P2275">
        <v>0.117264375637971</v>
      </c>
      <c r="Q2275" t="s">
        <v>148</v>
      </c>
    </row>
    <row r="2276" spans="1:17" ht="16" x14ac:dyDescent="0.2">
      <c r="A2276">
        <v>142</v>
      </c>
      <c r="B2276" t="s">
        <v>147</v>
      </c>
      <c r="C2276" s="10" t="s">
        <v>146</v>
      </c>
      <c r="D2276">
        <v>46</v>
      </c>
      <c r="H2276" s="7">
        <v>1</v>
      </c>
      <c r="I2276" t="s">
        <v>5</v>
      </c>
      <c r="J2276">
        <v>1.0161912104857365</v>
      </c>
      <c r="K2276">
        <v>82</v>
      </c>
      <c r="L2276">
        <v>34.799999999999997</v>
      </c>
      <c r="M2276">
        <v>69</v>
      </c>
      <c r="N2276">
        <v>0</v>
      </c>
      <c r="O2276">
        <v>0.31684246342293299</v>
      </c>
      <c r="P2276">
        <v>0.22665532494045501</v>
      </c>
      <c r="Q2276" t="s">
        <v>148</v>
      </c>
    </row>
    <row r="2277" spans="1:17" ht="16" x14ac:dyDescent="0.2">
      <c r="A2277">
        <v>142</v>
      </c>
      <c r="B2277" t="s">
        <v>147</v>
      </c>
      <c r="C2277" s="10" t="s">
        <v>146</v>
      </c>
      <c r="D2277">
        <v>46</v>
      </c>
      <c r="H2277" s="7">
        <v>1</v>
      </c>
      <c r="I2277" t="s">
        <v>5</v>
      </c>
      <c r="J2277">
        <v>1.0161912104857365</v>
      </c>
      <c r="K2277">
        <v>82</v>
      </c>
      <c r="L2277">
        <v>34.799999999999997</v>
      </c>
      <c r="M2277">
        <v>69</v>
      </c>
      <c r="N2277">
        <v>0</v>
      </c>
      <c r="O2277">
        <v>0.41592378359986298</v>
      </c>
      <c r="P2277">
        <v>0.26574685267097597</v>
      </c>
      <c r="Q2277" t="s">
        <v>148</v>
      </c>
    </row>
    <row r="2278" spans="1:17" ht="16" x14ac:dyDescent="0.2">
      <c r="A2278">
        <v>142</v>
      </c>
      <c r="B2278" t="s">
        <v>147</v>
      </c>
      <c r="C2278" s="10" t="s">
        <v>146</v>
      </c>
      <c r="D2278">
        <v>46</v>
      </c>
      <c r="H2278" s="7">
        <v>1</v>
      </c>
      <c r="I2278" t="s">
        <v>5</v>
      </c>
      <c r="J2278">
        <v>1.0161912104857365</v>
      </c>
      <c r="K2278">
        <v>82</v>
      </c>
      <c r="L2278">
        <v>34.799999999999997</v>
      </c>
      <c r="M2278">
        <v>69</v>
      </c>
      <c r="N2278">
        <v>0</v>
      </c>
      <c r="O2278">
        <v>0.44396053079278702</v>
      </c>
      <c r="P2278">
        <v>0.31458319156175502</v>
      </c>
      <c r="Q2278" t="s">
        <v>148</v>
      </c>
    </row>
    <row r="2279" spans="1:17" ht="16" x14ac:dyDescent="0.2">
      <c r="A2279">
        <v>142</v>
      </c>
      <c r="B2279" t="s">
        <v>147</v>
      </c>
      <c r="C2279" s="10" t="s">
        <v>146</v>
      </c>
      <c r="D2279">
        <v>46</v>
      </c>
      <c r="H2279" s="7">
        <v>1</v>
      </c>
      <c r="I2279" t="s">
        <v>5</v>
      </c>
      <c r="J2279">
        <v>1.0161912104857365</v>
      </c>
      <c r="K2279">
        <v>82</v>
      </c>
      <c r="L2279">
        <v>34.799999999999997</v>
      </c>
      <c r="M2279">
        <v>69</v>
      </c>
      <c r="N2279">
        <v>0</v>
      </c>
      <c r="O2279">
        <v>0.43906090506975198</v>
      </c>
      <c r="P2279">
        <v>0.34973800612453199</v>
      </c>
      <c r="Q2279" t="s">
        <v>148</v>
      </c>
    </row>
    <row r="2280" spans="1:17" ht="16" x14ac:dyDescent="0.2">
      <c r="A2280">
        <v>142</v>
      </c>
      <c r="B2280" t="s">
        <v>147</v>
      </c>
      <c r="C2280" s="10" t="s">
        <v>146</v>
      </c>
      <c r="D2280">
        <v>46</v>
      </c>
      <c r="H2280" s="7">
        <v>1</v>
      </c>
      <c r="I2280" t="s">
        <v>5</v>
      </c>
      <c r="J2280">
        <v>1.0161912104857365</v>
      </c>
      <c r="K2280">
        <v>82</v>
      </c>
      <c r="L2280">
        <v>34.799999999999997</v>
      </c>
      <c r="M2280">
        <v>69</v>
      </c>
      <c r="N2280">
        <v>0</v>
      </c>
      <c r="O2280">
        <v>1.0877169105137701</v>
      </c>
      <c r="P2280">
        <v>0.44563116706362599</v>
      </c>
      <c r="Q2280" t="s">
        <v>148</v>
      </c>
    </row>
    <row r="2281" spans="1:17" ht="16" x14ac:dyDescent="0.2">
      <c r="A2281">
        <v>142</v>
      </c>
      <c r="B2281" t="s">
        <v>147</v>
      </c>
      <c r="C2281" s="10" t="s">
        <v>146</v>
      </c>
      <c r="D2281">
        <v>46</v>
      </c>
      <c r="H2281" s="7">
        <v>1</v>
      </c>
      <c r="I2281" t="s">
        <v>5</v>
      </c>
      <c r="J2281">
        <v>1.0161912104857365</v>
      </c>
      <c r="K2281">
        <v>82</v>
      </c>
      <c r="L2281">
        <v>34.799999999999997</v>
      </c>
      <c r="M2281">
        <v>69</v>
      </c>
      <c r="N2281">
        <v>0</v>
      </c>
      <c r="O2281">
        <v>1.26791425654984</v>
      </c>
      <c r="P2281">
        <v>0.65271520925484805</v>
      </c>
      <c r="Q2281" t="s">
        <v>148</v>
      </c>
    </row>
    <row r="2282" spans="1:17" ht="16" x14ac:dyDescent="0.2">
      <c r="A2282">
        <v>142</v>
      </c>
      <c r="B2282" t="s">
        <v>147</v>
      </c>
      <c r="C2282" s="10" t="s">
        <v>146</v>
      </c>
      <c r="D2282">
        <v>46</v>
      </c>
      <c r="H2282" s="7">
        <v>1</v>
      </c>
      <c r="I2282" t="s">
        <v>5</v>
      </c>
      <c r="J2282">
        <v>1.0161912104857365</v>
      </c>
      <c r="K2282">
        <v>82</v>
      </c>
      <c r="L2282">
        <v>34.799999999999997</v>
      </c>
      <c r="M2282">
        <v>69</v>
      </c>
      <c r="N2282">
        <v>0</v>
      </c>
      <c r="O2282">
        <v>1.9846206192582501</v>
      </c>
      <c r="P2282">
        <v>0.76034705682204795</v>
      </c>
      <c r="Q2282" t="s">
        <v>148</v>
      </c>
    </row>
    <row r="2283" spans="1:17" ht="16" x14ac:dyDescent="0.2">
      <c r="A2283">
        <v>142</v>
      </c>
      <c r="B2283" t="s">
        <v>147</v>
      </c>
      <c r="C2283" s="10" t="s">
        <v>146</v>
      </c>
      <c r="D2283">
        <v>46</v>
      </c>
      <c r="H2283" s="7">
        <v>1</v>
      </c>
      <c r="I2283" t="s">
        <v>5</v>
      </c>
      <c r="J2283">
        <v>1.0161912104857365</v>
      </c>
      <c r="K2283">
        <v>82</v>
      </c>
      <c r="L2283">
        <v>34.799999999999997</v>
      </c>
      <c r="M2283">
        <v>69</v>
      </c>
      <c r="N2283">
        <v>0</v>
      </c>
      <c r="O2283">
        <v>2.1433140523987699</v>
      </c>
      <c r="P2283">
        <v>0.87172167403878797</v>
      </c>
      <c r="Q2283" t="s">
        <v>148</v>
      </c>
    </row>
    <row r="2284" spans="1:17" ht="16" x14ac:dyDescent="0.2">
      <c r="A2284">
        <v>142</v>
      </c>
      <c r="B2284" t="s">
        <v>147</v>
      </c>
      <c r="C2284" s="10" t="s">
        <v>146</v>
      </c>
      <c r="D2284">
        <v>46</v>
      </c>
      <c r="H2284" s="7">
        <v>1</v>
      </c>
      <c r="I2284" t="s">
        <v>5</v>
      </c>
      <c r="J2284">
        <v>1.0161912104857365</v>
      </c>
      <c r="K2284">
        <v>82</v>
      </c>
      <c r="L2284">
        <v>34.799999999999997</v>
      </c>
      <c r="M2284">
        <v>69</v>
      </c>
      <c r="N2284">
        <v>0</v>
      </c>
      <c r="O2284">
        <v>2.2434841782919301</v>
      </c>
      <c r="P2284">
        <v>0.90300102075535804</v>
      </c>
      <c r="Q2284" t="s">
        <v>148</v>
      </c>
    </row>
    <row r="2285" spans="1:17" ht="16" x14ac:dyDescent="0.2">
      <c r="A2285">
        <v>142</v>
      </c>
      <c r="B2285" t="s">
        <v>147</v>
      </c>
      <c r="C2285" s="10" t="s">
        <v>146</v>
      </c>
      <c r="D2285">
        <v>46</v>
      </c>
      <c r="H2285" s="7">
        <v>1</v>
      </c>
      <c r="I2285" t="s">
        <v>5</v>
      </c>
      <c r="J2285">
        <v>1.0161912104857365</v>
      </c>
      <c r="K2285">
        <v>82</v>
      </c>
      <c r="L2285">
        <v>34.799999999999997</v>
      </c>
      <c r="M2285">
        <v>69</v>
      </c>
      <c r="N2285">
        <v>0</v>
      </c>
      <c r="O2285">
        <v>3.0080979925144602</v>
      </c>
      <c r="P2285">
        <v>0.91689690370874399</v>
      </c>
      <c r="Q2285" t="s">
        <v>148</v>
      </c>
    </row>
    <row r="2286" spans="1:17" ht="16" x14ac:dyDescent="0.2">
      <c r="A2286">
        <v>142</v>
      </c>
      <c r="B2286" t="s">
        <v>147</v>
      </c>
      <c r="C2286" s="10" t="s">
        <v>146</v>
      </c>
      <c r="D2286">
        <v>46</v>
      </c>
      <c r="H2286" s="7">
        <v>1</v>
      </c>
      <c r="I2286" t="s">
        <v>5</v>
      </c>
      <c r="J2286">
        <v>1.0161912104857365</v>
      </c>
      <c r="K2286">
        <v>82</v>
      </c>
      <c r="L2286">
        <v>34.799999999999997</v>
      </c>
      <c r="M2286">
        <v>69</v>
      </c>
      <c r="N2286">
        <v>0</v>
      </c>
      <c r="O2286">
        <v>3.3554270159918298</v>
      </c>
      <c r="P2286">
        <v>0.924811160258591</v>
      </c>
      <c r="Q2286" t="s">
        <v>148</v>
      </c>
    </row>
    <row r="2287" spans="1:17" ht="16" x14ac:dyDescent="0.2">
      <c r="A2287">
        <v>142</v>
      </c>
      <c r="B2287" t="s">
        <v>147</v>
      </c>
      <c r="C2287" s="10" t="s">
        <v>146</v>
      </c>
      <c r="D2287">
        <v>46</v>
      </c>
      <c r="H2287" s="7">
        <v>1</v>
      </c>
      <c r="I2287" t="s">
        <v>5</v>
      </c>
      <c r="J2287">
        <v>1.0161912104857365</v>
      </c>
      <c r="K2287">
        <v>82</v>
      </c>
      <c r="L2287">
        <v>34.799999999999997</v>
      </c>
      <c r="M2287">
        <v>69</v>
      </c>
      <c r="N2287">
        <v>0</v>
      </c>
      <c r="O2287">
        <v>3.98149030282408</v>
      </c>
      <c r="P2287">
        <v>0.93280707723715495</v>
      </c>
      <c r="Q2287" t="s">
        <v>148</v>
      </c>
    </row>
    <row r="2288" spans="1:17" ht="16" x14ac:dyDescent="0.2">
      <c r="A2288">
        <v>142</v>
      </c>
      <c r="B2288" t="s">
        <v>147</v>
      </c>
      <c r="C2288" s="10" t="s">
        <v>146</v>
      </c>
      <c r="D2288">
        <v>46</v>
      </c>
      <c r="H2288" s="7">
        <v>1</v>
      </c>
      <c r="I2288" t="s">
        <v>5</v>
      </c>
      <c r="J2288">
        <v>1.0161912104857365</v>
      </c>
      <c r="K2288">
        <v>82</v>
      </c>
      <c r="L2288">
        <v>34.799999999999997</v>
      </c>
      <c r="M2288">
        <v>69</v>
      </c>
      <c r="N2288">
        <v>0</v>
      </c>
      <c r="O2288">
        <v>4.4009527050016999</v>
      </c>
      <c r="P2288">
        <v>0.92316434161279304</v>
      </c>
      <c r="Q2288" t="s">
        <v>148</v>
      </c>
    </row>
    <row r="2289" spans="1:17" ht="16" x14ac:dyDescent="0.2">
      <c r="A2289">
        <v>142</v>
      </c>
      <c r="B2289" t="s">
        <v>147</v>
      </c>
      <c r="C2289" s="10" t="s">
        <v>146</v>
      </c>
      <c r="D2289">
        <v>46</v>
      </c>
      <c r="H2289" s="7">
        <v>1</v>
      </c>
      <c r="I2289" t="s">
        <v>5</v>
      </c>
      <c r="J2289">
        <v>1.0161912104857365</v>
      </c>
      <c r="K2289">
        <v>82</v>
      </c>
      <c r="L2289">
        <v>34.799999999999997</v>
      </c>
      <c r="M2289">
        <v>69</v>
      </c>
      <c r="N2289">
        <v>0</v>
      </c>
      <c r="O2289">
        <v>6.9041170466144903</v>
      </c>
      <c r="P2289">
        <v>0.96296019054100002</v>
      </c>
      <c r="Q2289" t="s">
        <v>148</v>
      </c>
    </row>
    <row r="2290" spans="1:17" ht="16" x14ac:dyDescent="0.2">
      <c r="A2290">
        <v>142</v>
      </c>
      <c r="B2290" t="s">
        <v>147</v>
      </c>
      <c r="C2290" s="10" t="s">
        <v>146</v>
      </c>
      <c r="D2290">
        <v>46</v>
      </c>
      <c r="H2290" s="7">
        <v>1</v>
      </c>
      <c r="I2290" t="s">
        <v>5</v>
      </c>
      <c r="J2290">
        <v>1.0161912104857365</v>
      </c>
      <c r="K2290">
        <v>82</v>
      </c>
      <c r="L2290">
        <v>34.799999999999997</v>
      </c>
      <c r="M2290">
        <v>69</v>
      </c>
      <c r="N2290">
        <v>0</v>
      </c>
      <c r="O2290">
        <v>7.3581490302823997</v>
      </c>
      <c r="P2290">
        <v>0.95528070772371498</v>
      </c>
      <c r="Q2290" t="s">
        <v>148</v>
      </c>
    </row>
    <row r="2291" spans="1:17" ht="16" x14ac:dyDescent="0.2">
      <c r="A2291">
        <v>142</v>
      </c>
      <c r="B2291" t="s">
        <v>147</v>
      </c>
      <c r="C2291" s="10" t="s">
        <v>146</v>
      </c>
      <c r="D2291">
        <v>46</v>
      </c>
      <c r="H2291" s="7">
        <v>1</v>
      </c>
      <c r="I2291" t="s">
        <v>5</v>
      </c>
      <c r="J2291">
        <v>1.0161912104857365</v>
      </c>
      <c r="K2291">
        <v>82</v>
      </c>
      <c r="L2291">
        <v>34.799999999999997</v>
      </c>
      <c r="M2291">
        <v>69</v>
      </c>
      <c r="N2291">
        <v>0</v>
      </c>
      <c r="O2291">
        <v>7.8462061925825104</v>
      </c>
      <c r="P2291">
        <v>0.95347056822048204</v>
      </c>
      <c r="Q2291" t="s">
        <v>148</v>
      </c>
    </row>
    <row r="2292" spans="1:17" ht="16" x14ac:dyDescent="0.2">
      <c r="A2292">
        <v>142</v>
      </c>
      <c r="B2292" t="s">
        <v>147</v>
      </c>
      <c r="C2292" s="10" t="s">
        <v>146</v>
      </c>
      <c r="D2292">
        <v>46</v>
      </c>
      <c r="H2292" s="7">
        <v>1</v>
      </c>
      <c r="I2292" t="s">
        <v>5</v>
      </c>
      <c r="J2292">
        <v>1.0161912104857365</v>
      </c>
      <c r="K2292">
        <v>82</v>
      </c>
      <c r="L2292">
        <v>34.799999999999997</v>
      </c>
      <c r="M2292">
        <v>69</v>
      </c>
      <c r="N2292">
        <v>0</v>
      </c>
      <c r="O2292">
        <v>8.2988771691051397</v>
      </c>
      <c r="P2292">
        <v>0.95555631167063604</v>
      </c>
      <c r="Q2292" t="s">
        <v>148</v>
      </c>
    </row>
    <row r="2293" spans="1:17" ht="16" x14ac:dyDescent="0.2">
      <c r="A2293">
        <v>142</v>
      </c>
      <c r="B2293" t="s">
        <v>147</v>
      </c>
      <c r="C2293" s="10" t="s">
        <v>146</v>
      </c>
      <c r="D2293">
        <v>46</v>
      </c>
      <c r="H2293" s="7">
        <v>1</v>
      </c>
      <c r="I2293" t="s">
        <v>5</v>
      </c>
      <c r="J2293">
        <v>1.0161912104857365</v>
      </c>
      <c r="K2293">
        <v>82</v>
      </c>
      <c r="L2293">
        <v>34.799999999999997</v>
      </c>
      <c r="M2293">
        <v>69</v>
      </c>
      <c r="N2293">
        <v>0</v>
      </c>
      <c r="O2293">
        <v>9.0305546104117003</v>
      </c>
      <c r="P2293">
        <v>0.95577067029601803</v>
      </c>
      <c r="Q2293" t="s">
        <v>148</v>
      </c>
    </row>
    <row r="2294" spans="1:17" ht="16" x14ac:dyDescent="0.2">
      <c r="A2294">
        <v>142</v>
      </c>
      <c r="B2294" t="s">
        <v>147</v>
      </c>
      <c r="C2294" s="10" t="s">
        <v>146</v>
      </c>
      <c r="D2294">
        <v>46</v>
      </c>
      <c r="H2294" s="7">
        <v>1</v>
      </c>
      <c r="I2294" t="s">
        <v>5</v>
      </c>
      <c r="J2294">
        <v>1.0161912104857365</v>
      </c>
      <c r="K2294">
        <v>82</v>
      </c>
      <c r="L2294">
        <v>34.799999999999997</v>
      </c>
      <c r="M2294">
        <v>69</v>
      </c>
      <c r="N2294">
        <v>0</v>
      </c>
      <c r="O2294">
        <v>9.34358625382783</v>
      </c>
      <c r="P2294">
        <v>0.9597686287853</v>
      </c>
      <c r="Q2294" t="s">
        <v>148</v>
      </c>
    </row>
    <row r="2295" spans="1:17" ht="16" x14ac:dyDescent="0.2">
      <c r="A2295">
        <v>142</v>
      </c>
      <c r="B2295" t="s">
        <v>147</v>
      </c>
      <c r="C2295" s="10" t="s">
        <v>146</v>
      </c>
      <c r="D2295">
        <v>46</v>
      </c>
      <c r="H2295" s="7">
        <v>1</v>
      </c>
      <c r="I2295" t="s">
        <v>5</v>
      </c>
      <c r="J2295">
        <v>1.0161912104857365</v>
      </c>
      <c r="K2295">
        <v>82</v>
      </c>
      <c r="L2295">
        <v>34.799999999999997</v>
      </c>
      <c r="M2295">
        <v>69</v>
      </c>
      <c r="N2295">
        <v>0</v>
      </c>
      <c r="O2295">
        <v>9.9010547805375992</v>
      </c>
      <c r="P2295">
        <v>0.95993194964273498</v>
      </c>
      <c r="Q2295" t="s">
        <v>148</v>
      </c>
    </row>
    <row r="2296" spans="1:17" ht="16" x14ac:dyDescent="0.2">
      <c r="A2296">
        <v>142</v>
      </c>
      <c r="B2296" t="s">
        <v>147</v>
      </c>
      <c r="C2296" s="10" t="s">
        <v>146</v>
      </c>
      <c r="D2296">
        <v>46</v>
      </c>
      <c r="H2296" s="7">
        <v>1</v>
      </c>
      <c r="I2296" t="s">
        <v>5</v>
      </c>
      <c r="J2296">
        <v>1.0161912104857365</v>
      </c>
      <c r="K2296">
        <v>82</v>
      </c>
      <c r="L2296">
        <v>34.799999999999997</v>
      </c>
      <c r="M2296">
        <v>69</v>
      </c>
      <c r="N2296">
        <v>0</v>
      </c>
      <c r="O2296">
        <v>10.2492004083021</v>
      </c>
      <c r="P2296">
        <v>0.96198707043211895</v>
      </c>
      <c r="Q2296" t="s">
        <v>148</v>
      </c>
    </row>
    <row r="2297" spans="1:17" ht="16" x14ac:dyDescent="0.2">
      <c r="A2297">
        <v>142</v>
      </c>
      <c r="B2297" t="s">
        <v>147</v>
      </c>
      <c r="C2297" s="10" t="s">
        <v>146</v>
      </c>
      <c r="D2297">
        <v>46</v>
      </c>
      <c r="H2297" s="7">
        <v>1</v>
      </c>
      <c r="I2297" t="s">
        <v>5</v>
      </c>
      <c r="J2297">
        <v>1.0161912104857365</v>
      </c>
      <c r="K2297">
        <v>82</v>
      </c>
      <c r="L2297">
        <v>34.799999999999997</v>
      </c>
      <c r="M2297">
        <v>69</v>
      </c>
      <c r="N2297">
        <v>0</v>
      </c>
      <c r="O2297">
        <v>11.0151752296699</v>
      </c>
      <c r="P2297">
        <v>0.96611772711806698</v>
      </c>
      <c r="Q2297" t="s">
        <v>148</v>
      </c>
    </row>
    <row r="2298" spans="1:17" ht="16" x14ac:dyDescent="0.2">
      <c r="A2298">
        <v>142</v>
      </c>
      <c r="B2298" t="s">
        <v>147</v>
      </c>
      <c r="C2298" s="10" t="s">
        <v>146</v>
      </c>
      <c r="D2298">
        <v>46</v>
      </c>
      <c r="H2298" s="7">
        <v>1</v>
      </c>
      <c r="I2298" t="s">
        <v>5</v>
      </c>
      <c r="J2298">
        <v>1.0161912104857365</v>
      </c>
      <c r="K2298">
        <v>82</v>
      </c>
      <c r="L2298">
        <v>34.799999999999997</v>
      </c>
      <c r="M2298">
        <v>69</v>
      </c>
      <c r="N2298">
        <v>0</v>
      </c>
      <c r="O2298">
        <v>11.293909493024801</v>
      </c>
      <c r="P2298">
        <v>0.96619938754678403</v>
      </c>
      <c r="Q2298" t="s">
        <v>148</v>
      </c>
    </row>
    <row r="2299" spans="1:17" ht="16" x14ac:dyDescent="0.2">
      <c r="A2299">
        <v>142</v>
      </c>
      <c r="B2299" t="s">
        <v>147</v>
      </c>
      <c r="C2299" s="10" t="s">
        <v>146</v>
      </c>
      <c r="D2299">
        <v>46</v>
      </c>
      <c r="H2299" s="7">
        <v>1</v>
      </c>
      <c r="I2299" t="s">
        <v>5</v>
      </c>
      <c r="J2299">
        <v>1.0161912104857365</v>
      </c>
      <c r="K2299">
        <v>82</v>
      </c>
      <c r="L2299">
        <v>34.799999999999997</v>
      </c>
      <c r="M2299">
        <v>69</v>
      </c>
      <c r="N2299">
        <v>0</v>
      </c>
      <c r="O2299">
        <v>13.9067710105478</v>
      </c>
      <c r="P2299">
        <v>0.96891799931949596</v>
      </c>
      <c r="Q2299" t="s">
        <v>148</v>
      </c>
    </row>
    <row r="2300" spans="1:17" ht="16" x14ac:dyDescent="0.2">
      <c r="A2300">
        <v>142</v>
      </c>
      <c r="B2300" t="s">
        <v>147</v>
      </c>
      <c r="C2300" s="10" t="s">
        <v>146</v>
      </c>
      <c r="D2300">
        <v>46</v>
      </c>
      <c r="H2300" s="7">
        <v>1</v>
      </c>
      <c r="I2300" t="s">
        <v>5</v>
      </c>
      <c r="J2300">
        <v>1.0161912104857365</v>
      </c>
      <c r="K2300">
        <v>82</v>
      </c>
      <c r="L2300">
        <v>34.799999999999997</v>
      </c>
      <c r="M2300">
        <v>69</v>
      </c>
      <c r="N2300">
        <v>0</v>
      </c>
      <c r="O2300">
        <v>14.185505273902599</v>
      </c>
      <c r="P2300">
        <v>0.968999659748213</v>
      </c>
      <c r="Q2300" t="s">
        <v>148</v>
      </c>
    </row>
    <row r="2301" spans="1:17" ht="16" x14ac:dyDescent="0.2">
      <c r="A2301">
        <v>142</v>
      </c>
      <c r="B2301" t="s">
        <v>147</v>
      </c>
      <c r="C2301" s="10" t="s">
        <v>146</v>
      </c>
      <c r="D2301">
        <v>46</v>
      </c>
      <c r="H2301" s="7">
        <v>1</v>
      </c>
      <c r="I2301" t="s">
        <v>5</v>
      </c>
      <c r="J2301">
        <v>1.0161912104857365</v>
      </c>
      <c r="K2301">
        <v>82</v>
      </c>
      <c r="L2301">
        <v>34.799999999999997</v>
      </c>
      <c r="M2301">
        <v>69</v>
      </c>
      <c r="N2301">
        <v>0</v>
      </c>
      <c r="O2301">
        <v>15.335284110241499</v>
      </c>
      <c r="P2301">
        <v>0.96933650901667201</v>
      </c>
      <c r="Q2301" t="s">
        <v>148</v>
      </c>
    </row>
    <row r="2302" spans="1:17" ht="16" x14ac:dyDescent="0.2">
      <c r="A2302">
        <v>142</v>
      </c>
      <c r="B2302" t="s">
        <v>147</v>
      </c>
      <c r="C2302" s="10" t="s">
        <v>146</v>
      </c>
      <c r="D2302">
        <v>46</v>
      </c>
      <c r="H2302" s="7">
        <v>1</v>
      </c>
      <c r="I2302" t="s">
        <v>5</v>
      </c>
      <c r="J2302">
        <v>1.0161912104857365</v>
      </c>
      <c r="K2302">
        <v>82</v>
      </c>
      <c r="L2302">
        <v>34.799999999999997</v>
      </c>
      <c r="M2302">
        <v>69</v>
      </c>
      <c r="N2302">
        <v>0</v>
      </c>
      <c r="O2302">
        <v>16.276012249064301</v>
      </c>
      <c r="P2302">
        <v>0.96961211296359195</v>
      </c>
      <c r="Q2302" t="s">
        <v>148</v>
      </c>
    </row>
    <row r="2303" spans="1:17" ht="16" x14ac:dyDescent="0.2">
      <c r="A2303">
        <v>142</v>
      </c>
      <c r="B2303" t="s">
        <v>147</v>
      </c>
      <c r="C2303" s="10" t="s">
        <v>146</v>
      </c>
      <c r="D2303">
        <v>46</v>
      </c>
      <c r="H2303" s="7">
        <v>1</v>
      </c>
      <c r="I2303" t="s">
        <v>5</v>
      </c>
      <c r="J2303">
        <v>1.0161912104857365</v>
      </c>
      <c r="K2303">
        <v>82</v>
      </c>
      <c r="L2303">
        <v>34.799999999999997</v>
      </c>
      <c r="M2303">
        <v>69</v>
      </c>
      <c r="N2303">
        <v>0</v>
      </c>
      <c r="O2303">
        <v>16.6941136440966</v>
      </c>
      <c r="P2303">
        <v>0.96973460360666797</v>
      </c>
      <c r="Q2303" t="s">
        <v>148</v>
      </c>
    </row>
    <row r="2304" spans="1:17" ht="16" x14ac:dyDescent="0.2">
      <c r="A2304">
        <v>142</v>
      </c>
      <c r="B2304" t="s">
        <v>147</v>
      </c>
      <c r="C2304" s="10" t="s">
        <v>146</v>
      </c>
      <c r="D2304">
        <v>46</v>
      </c>
      <c r="H2304" s="7">
        <v>1</v>
      </c>
      <c r="I2304" t="s">
        <v>5</v>
      </c>
      <c r="J2304">
        <v>1.0161912104857365</v>
      </c>
      <c r="K2304">
        <v>82</v>
      </c>
      <c r="L2304">
        <v>34.799999999999997</v>
      </c>
      <c r="M2304">
        <v>69</v>
      </c>
      <c r="N2304">
        <v>0</v>
      </c>
      <c r="O2304">
        <v>18.261993875467802</v>
      </c>
      <c r="P2304">
        <v>0.97019394351820298</v>
      </c>
      <c r="Q2304" t="s">
        <v>148</v>
      </c>
    </row>
    <row r="2305" spans="1:17" ht="16" x14ac:dyDescent="0.2">
      <c r="A2305">
        <v>143</v>
      </c>
      <c r="B2305" t="s">
        <v>44</v>
      </c>
      <c r="C2305" s="12" t="s">
        <v>43</v>
      </c>
      <c r="F2305">
        <v>28</v>
      </c>
      <c r="H2305" s="7">
        <v>3</v>
      </c>
      <c r="I2305" t="s">
        <v>5</v>
      </c>
      <c r="J2305">
        <f>200/400</f>
        <v>0.5</v>
      </c>
      <c r="K2305">
        <v>5.91</v>
      </c>
      <c r="L2305">
        <v>19.97</v>
      </c>
      <c r="M2305">
        <v>59.97</v>
      </c>
      <c r="N2305">
        <v>0</v>
      </c>
      <c r="O2305">
        <v>0</v>
      </c>
      <c r="P2305">
        <v>0</v>
      </c>
      <c r="Q2305" t="s">
        <v>149</v>
      </c>
    </row>
    <row r="2306" spans="1:17" ht="16" x14ac:dyDescent="0.2">
      <c r="A2306">
        <v>143</v>
      </c>
      <c r="B2306" t="s">
        <v>44</v>
      </c>
      <c r="C2306" s="12" t="s">
        <v>43</v>
      </c>
      <c r="F2306">
        <v>28</v>
      </c>
      <c r="H2306" s="7">
        <v>3</v>
      </c>
      <c r="I2306" t="s">
        <v>5</v>
      </c>
      <c r="J2306">
        <v>0.5</v>
      </c>
      <c r="K2306">
        <v>5.91</v>
      </c>
      <c r="L2306">
        <v>19.97</v>
      </c>
      <c r="M2306">
        <v>59.97</v>
      </c>
      <c r="N2306">
        <v>0</v>
      </c>
      <c r="O2306">
        <v>1.9667150638255</v>
      </c>
      <c r="P2306">
        <v>3.88548057259714E-2</v>
      </c>
      <c r="Q2306" t="s">
        <v>149</v>
      </c>
    </row>
    <row r="2307" spans="1:17" ht="16" x14ac:dyDescent="0.2">
      <c r="A2307">
        <v>143</v>
      </c>
      <c r="B2307" t="s">
        <v>44</v>
      </c>
      <c r="C2307" s="12" t="s">
        <v>43</v>
      </c>
      <c r="F2307">
        <v>28</v>
      </c>
      <c r="H2307" s="7">
        <v>3</v>
      </c>
      <c r="I2307" t="s">
        <v>5</v>
      </c>
      <c r="J2307">
        <v>0.5</v>
      </c>
      <c r="K2307">
        <v>5.91</v>
      </c>
      <c r="L2307">
        <v>19.97</v>
      </c>
      <c r="M2307">
        <v>59.97</v>
      </c>
      <c r="N2307">
        <v>0</v>
      </c>
      <c r="O2307">
        <v>3.0308930534690699</v>
      </c>
      <c r="P2307">
        <v>7.3619631901840205E-2</v>
      </c>
      <c r="Q2307" t="s">
        <v>149</v>
      </c>
    </row>
    <row r="2308" spans="1:17" ht="16" x14ac:dyDescent="0.2">
      <c r="A2308">
        <v>143</v>
      </c>
      <c r="B2308" t="s">
        <v>44</v>
      </c>
      <c r="C2308" s="12" t="s">
        <v>43</v>
      </c>
      <c r="F2308">
        <v>28</v>
      </c>
      <c r="H2308" s="7">
        <v>3</v>
      </c>
      <c r="I2308" t="s">
        <v>5</v>
      </c>
      <c r="J2308">
        <v>0.5</v>
      </c>
      <c r="K2308">
        <v>5.91</v>
      </c>
      <c r="L2308">
        <v>19.97</v>
      </c>
      <c r="M2308">
        <v>59.97</v>
      </c>
      <c r="N2308">
        <v>0</v>
      </c>
      <c r="O2308">
        <v>4.09423178602301</v>
      </c>
      <c r="P2308">
        <v>0.118609406952965</v>
      </c>
      <c r="Q2308" t="s">
        <v>149</v>
      </c>
    </row>
    <row r="2309" spans="1:17" ht="16" x14ac:dyDescent="0.2">
      <c r="A2309">
        <v>143</v>
      </c>
      <c r="B2309" t="s">
        <v>44</v>
      </c>
      <c r="C2309" s="12" t="s">
        <v>43</v>
      </c>
      <c r="F2309">
        <v>28</v>
      </c>
      <c r="H2309" s="7">
        <v>3</v>
      </c>
      <c r="I2309" t="s">
        <v>5</v>
      </c>
      <c r="J2309">
        <v>0.5</v>
      </c>
      <c r="K2309">
        <v>5.91</v>
      </c>
      <c r="L2309">
        <v>19.97</v>
      </c>
      <c r="M2309">
        <v>59.97</v>
      </c>
      <c r="N2309">
        <v>0</v>
      </c>
      <c r="O2309">
        <v>6.0591004842513403</v>
      </c>
      <c r="P2309">
        <v>0.17995910020449801</v>
      </c>
      <c r="Q2309" t="s">
        <v>149</v>
      </c>
    </row>
    <row r="2310" spans="1:17" ht="16" x14ac:dyDescent="0.2">
      <c r="A2310">
        <v>143</v>
      </c>
      <c r="B2310" t="s">
        <v>44</v>
      </c>
      <c r="C2310" s="12" t="s">
        <v>43</v>
      </c>
      <c r="F2310">
        <v>28</v>
      </c>
      <c r="H2310" s="7">
        <v>3</v>
      </c>
      <c r="I2310" t="s">
        <v>5</v>
      </c>
      <c r="J2310">
        <v>0.5</v>
      </c>
      <c r="K2310">
        <v>5.91</v>
      </c>
      <c r="L2310">
        <v>19.97</v>
      </c>
      <c r="M2310">
        <v>59.97</v>
      </c>
      <c r="N2310">
        <v>0</v>
      </c>
      <c r="O2310">
        <v>8.0271583594202394</v>
      </c>
      <c r="P2310">
        <v>0.20245398773006101</v>
      </c>
      <c r="Q2310" t="s">
        <v>149</v>
      </c>
    </row>
    <row r="2311" spans="1:17" ht="16" x14ac:dyDescent="0.2">
      <c r="A2311">
        <v>143</v>
      </c>
      <c r="B2311" t="s">
        <v>44</v>
      </c>
      <c r="C2311" s="12" t="s">
        <v>43</v>
      </c>
      <c r="F2311">
        <v>28</v>
      </c>
      <c r="H2311" s="7">
        <v>3</v>
      </c>
      <c r="I2311" t="s">
        <v>5</v>
      </c>
      <c r="J2311">
        <v>0.5</v>
      </c>
      <c r="K2311">
        <v>5.91</v>
      </c>
      <c r="L2311">
        <v>19.97</v>
      </c>
      <c r="M2311">
        <v>59.97</v>
      </c>
      <c r="N2311">
        <v>0</v>
      </c>
      <c r="O2311">
        <v>9.8308896964407104</v>
      </c>
      <c r="P2311">
        <v>0.22699386503067401</v>
      </c>
      <c r="Q2311" t="s">
        <v>149</v>
      </c>
    </row>
    <row r="2312" spans="1:17" ht="16" x14ac:dyDescent="0.2">
      <c r="A2312">
        <v>143</v>
      </c>
      <c r="B2312" t="s">
        <v>44</v>
      </c>
      <c r="C2312" s="12" t="s">
        <v>43</v>
      </c>
      <c r="F2312">
        <v>28</v>
      </c>
      <c r="H2312" s="7">
        <v>3</v>
      </c>
      <c r="I2312" t="s">
        <v>5</v>
      </c>
      <c r="J2312">
        <v>0.5</v>
      </c>
      <c r="K2312">
        <v>5.91</v>
      </c>
      <c r="L2312">
        <v>19.97</v>
      </c>
      <c r="M2312">
        <v>59.97</v>
      </c>
      <c r="N2312">
        <v>0</v>
      </c>
      <c r="O2312">
        <v>12.204980151569799</v>
      </c>
      <c r="P2312">
        <v>0.30265848670756601</v>
      </c>
      <c r="Q2312" t="s">
        <v>149</v>
      </c>
    </row>
    <row r="2313" spans="1:17" ht="16" x14ac:dyDescent="0.2">
      <c r="A2313">
        <v>143</v>
      </c>
      <c r="B2313" t="s">
        <v>44</v>
      </c>
      <c r="C2313" s="12" t="s">
        <v>43</v>
      </c>
      <c r="F2313">
        <v>28</v>
      </c>
      <c r="H2313" s="7">
        <v>3</v>
      </c>
      <c r="I2313" t="s">
        <v>5</v>
      </c>
      <c r="J2313">
        <v>0.5</v>
      </c>
      <c r="K2313">
        <v>5.91</v>
      </c>
      <c r="L2313">
        <v>19.97</v>
      </c>
      <c r="M2313">
        <v>59.97</v>
      </c>
      <c r="N2313">
        <v>0</v>
      </c>
      <c r="O2313">
        <v>15.9695517527884</v>
      </c>
      <c r="P2313">
        <v>0.43762781186094002</v>
      </c>
      <c r="Q2313" t="s">
        <v>149</v>
      </c>
    </row>
    <row r="2314" spans="1:17" ht="16" x14ac:dyDescent="0.2">
      <c r="A2314">
        <v>143</v>
      </c>
      <c r="B2314" t="s">
        <v>44</v>
      </c>
      <c r="C2314" s="12" t="s">
        <v>43</v>
      </c>
      <c r="F2314">
        <v>28</v>
      </c>
      <c r="H2314" s="7">
        <v>3</v>
      </c>
      <c r="I2314" t="s">
        <v>5</v>
      </c>
      <c r="J2314">
        <v>0.5</v>
      </c>
      <c r="K2314">
        <v>5.91</v>
      </c>
      <c r="L2314">
        <v>19.97</v>
      </c>
      <c r="M2314">
        <v>59.97</v>
      </c>
      <c r="N2314">
        <v>0</v>
      </c>
      <c r="O2314">
        <v>20.064790647318901</v>
      </c>
      <c r="P2314">
        <v>0.54396728016359897</v>
      </c>
      <c r="Q2314" t="s">
        <v>149</v>
      </c>
    </row>
    <row r="2315" spans="1:17" ht="16" x14ac:dyDescent="0.2">
      <c r="A2315">
        <v>143</v>
      </c>
      <c r="B2315" t="s">
        <v>44</v>
      </c>
      <c r="C2315" s="12" t="s">
        <v>43</v>
      </c>
      <c r="F2315">
        <v>28</v>
      </c>
      <c r="H2315" s="7">
        <v>3</v>
      </c>
      <c r="I2315" t="s">
        <v>5</v>
      </c>
      <c r="J2315">
        <v>0.5</v>
      </c>
      <c r="K2315">
        <v>5.91</v>
      </c>
      <c r="L2315">
        <v>19.97</v>
      </c>
      <c r="M2315">
        <v>59.97</v>
      </c>
      <c r="N2315">
        <v>0</v>
      </c>
      <c r="O2315">
        <v>23.998892180641601</v>
      </c>
      <c r="P2315">
        <v>0.61349693251533699</v>
      </c>
      <c r="Q2315" t="s">
        <v>149</v>
      </c>
    </row>
    <row r="2316" spans="1:17" ht="16" x14ac:dyDescent="0.2">
      <c r="A2316">
        <v>143</v>
      </c>
      <c r="B2316" t="s">
        <v>44</v>
      </c>
      <c r="C2316" s="12" t="s">
        <v>43</v>
      </c>
      <c r="F2316">
        <v>28</v>
      </c>
      <c r="H2316" s="7">
        <v>3</v>
      </c>
      <c r="I2316" t="s">
        <v>5</v>
      </c>
      <c r="J2316">
        <v>0.5</v>
      </c>
      <c r="K2316">
        <v>5.91</v>
      </c>
      <c r="L2316">
        <v>19.97</v>
      </c>
      <c r="M2316">
        <v>59.97</v>
      </c>
      <c r="N2316">
        <v>0</v>
      </c>
      <c r="O2316">
        <v>27.934504376725702</v>
      </c>
      <c r="P2316">
        <v>0.664621676891615</v>
      </c>
      <c r="Q2316" t="s">
        <v>149</v>
      </c>
    </row>
    <row r="2317" spans="1:17" ht="16" x14ac:dyDescent="0.2">
      <c r="A2317">
        <v>143</v>
      </c>
      <c r="B2317" t="s">
        <v>44</v>
      </c>
      <c r="C2317" s="12" t="s">
        <v>43</v>
      </c>
      <c r="F2317">
        <v>28</v>
      </c>
      <c r="H2317" s="7">
        <v>3</v>
      </c>
      <c r="I2317" t="s">
        <v>5</v>
      </c>
      <c r="J2317">
        <v>0.5</v>
      </c>
      <c r="K2317">
        <v>5.91</v>
      </c>
      <c r="L2317">
        <v>19.97</v>
      </c>
      <c r="M2317">
        <v>59.97</v>
      </c>
      <c r="N2317">
        <v>0</v>
      </c>
      <c r="O2317">
        <v>31.952531619010799</v>
      </c>
      <c r="P2317">
        <v>0.71165644171779097</v>
      </c>
      <c r="Q2317" t="s">
        <v>149</v>
      </c>
    </row>
    <row r="2318" spans="1:17" ht="16" x14ac:dyDescent="0.2">
      <c r="A2318">
        <v>143</v>
      </c>
      <c r="B2318" t="s">
        <v>44</v>
      </c>
      <c r="C2318" s="12" t="s">
        <v>43</v>
      </c>
      <c r="F2318">
        <v>28</v>
      </c>
      <c r="H2318" s="7">
        <v>3</v>
      </c>
      <c r="I2318" t="s">
        <v>5</v>
      </c>
      <c r="J2318">
        <v>0.5</v>
      </c>
      <c r="K2318">
        <v>5.91</v>
      </c>
      <c r="L2318">
        <v>19.97</v>
      </c>
      <c r="M2318">
        <v>59.97</v>
      </c>
      <c r="N2318">
        <v>0</v>
      </c>
      <c r="O2318">
        <v>35.889654477856197</v>
      </c>
      <c r="P2318">
        <v>0.74437627811860896</v>
      </c>
      <c r="Q2318" t="s">
        <v>149</v>
      </c>
    </row>
    <row r="2319" spans="1:17" ht="16" x14ac:dyDescent="0.2">
      <c r="A2319">
        <v>143</v>
      </c>
      <c r="B2319" t="s">
        <v>44</v>
      </c>
      <c r="C2319" s="12" t="s">
        <v>43</v>
      </c>
      <c r="F2319">
        <v>28</v>
      </c>
      <c r="H2319" s="7">
        <v>3</v>
      </c>
      <c r="I2319" t="s">
        <v>5</v>
      </c>
      <c r="J2319">
        <v>0.5</v>
      </c>
      <c r="K2319">
        <v>5.91</v>
      </c>
      <c r="L2319">
        <v>19.97</v>
      </c>
      <c r="M2319">
        <v>59.97</v>
      </c>
      <c r="N2319">
        <v>0</v>
      </c>
      <c r="O2319">
        <v>39.991607429103702</v>
      </c>
      <c r="P2319">
        <v>0.76891615541922198</v>
      </c>
      <c r="Q2319" t="s">
        <v>149</v>
      </c>
    </row>
    <row r="2320" spans="1:17" ht="16" x14ac:dyDescent="0.2">
      <c r="A2320">
        <v>143</v>
      </c>
      <c r="B2320" t="s">
        <v>44</v>
      </c>
      <c r="C2320" s="12" t="s">
        <v>43</v>
      </c>
      <c r="F2320">
        <v>28</v>
      </c>
      <c r="H2320" s="7">
        <v>3</v>
      </c>
      <c r="I2320" t="s">
        <v>5</v>
      </c>
      <c r="J2320">
        <v>0.5</v>
      </c>
      <c r="K2320">
        <v>5.91</v>
      </c>
      <c r="L2320">
        <v>19.97</v>
      </c>
      <c r="M2320">
        <v>59.97</v>
      </c>
      <c r="N2320">
        <v>0</v>
      </c>
      <c r="O2320">
        <v>43.848833013016801</v>
      </c>
      <c r="P2320">
        <v>0.77505112474437599</v>
      </c>
      <c r="Q2320" t="s">
        <v>149</v>
      </c>
    </row>
    <row r="2321" spans="1:17" ht="16" x14ac:dyDescent="0.2">
      <c r="A2321">
        <v>143</v>
      </c>
      <c r="B2321" t="s">
        <v>44</v>
      </c>
      <c r="C2321" s="12" t="s">
        <v>43</v>
      </c>
      <c r="F2321">
        <v>28</v>
      </c>
      <c r="H2321" s="7">
        <v>3</v>
      </c>
      <c r="I2321" t="s">
        <v>5</v>
      </c>
      <c r="J2321">
        <v>0.5</v>
      </c>
      <c r="K2321">
        <v>5.91</v>
      </c>
      <c r="L2321">
        <v>19.97</v>
      </c>
      <c r="M2321">
        <v>59.97</v>
      </c>
      <c r="N2321">
        <v>0</v>
      </c>
      <c r="O2321">
        <v>47.622972145057197</v>
      </c>
      <c r="P2321">
        <v>0.793456032719836</v>
      </c>
      <c r="Q2321" t="s">
        <v>149</v>
      </c>
    </row>
    <row r="2322" spans="1:17" ht="16" x14ac:dyDescent="0.2">
      <c r="A2322">
        <v>143</v>
      </c>
      <c r="B2322" t="s">
        <v>44</v>
      </c>
      <c r="C2322" s="12" t="s">
        <v>43</v>
      </c>
      <c r="F2322">
        <v>28</v>
      </c>
      <c r="H2322" s="7">
        <v>3</v>
      </c>
      <c r="I2322" t="s">
        <v>5</v>
      </c>
      <c r="J2322">
        <v>0.5</v>
      </c>
      <c r="K2322">
        <v>5.91</v>
      </c>
      <c r="L2322">
        <v>19.97</v>
      </c>
      <c r="M2322">
        <v>59.97</v>
      </c>
      <c r="N2322">
        <v>0</v>
      </c>
      <c r="O2322">
        <v>52.054753132526997</v>
      </c>
      <c r="P2322">
        <v>0.79959100204498901</v>
      </c>
      <c r="Q2322" t="s">
        <v>149</v>
      </c>
    </row>
    <row r="2323" spans="1:17" ht="16" x14ac:dyDescent="0.2">
      <c r="A2323">
        <v>143</v>
      </c>
      <c r="B2323" t="s">
        <v>44</v>
      </c>
      <c r="C2323" s="12" t="s">
        <v>43</v>
      </c>
      <c r="F2323">
        <v>28</v>
      </c>
      <c r="H2323" s="7">
        <v>3</v>
      </c>
      <c r="I2323" t="s">
        <v>5</v>
      </c>
      <c r="J2323">
        <v>0.5</v>
      </c>
      <c r="K2323">
        <v>5.91</v>
      </c>
      <c r="L2323">
        <v>19.97</v>
      </c>
      <c r="M2323">
        <v>59.97</v>
      </c>
      <c r="N2323">
        <v>0</v>
      </c>
      <c r="O2323">
        <v>55.6657406863444</v>
      </c>
      <c r="P2323">
        <v>0.80572597137014301</v>
      </c>
      <c r="Q2323" t="s">
        <v>149</v>
      </c>
    </row>
    <row r="2324" spans="1:17" ht="16" x14ac:dyDescent="0.2">
      <c r="A2324">
        <v>143</v>
      </c>
      <c r="B2324" t="s">
        <v>44</v>
      </c>
      <c r="C2324" s="12" t="s">
        <v>43</v>
      </c>
      <c r="F2324">
        <v>28</v>
      </c>
      <c r="H2324" s="7">
        <v>3</v>
      </c>
      <c r="I2324" t="s">
        <v>5</v>
      </c>
      <c r="J2324">
        <v>0.5</v>
      </c>
      <c r="K2324">
        <v>5.91</v>
      </c>
      <c r="L2324">
        <v>19.97</v>
      </c>
      <c r="M2324">
        <v>59.97</v>
      </c>
      <c r="N2324">
        <v>0</v>
      </c>
      <c r="O2324">
        <v>60.0151066276132</v>
      </c>
      <c r="P2324">
        <v>0.81595092024539795</v>
      </c>
      <c r="Q2324" t="s">
        <v>149</v>
      </c>
    </row>
    <row r="2325" spans="1:17" ht="16" x14ac:dyDescent="0.2">
      <c r="A2325">
        <v>144</v>
      </c>
      <c r="B2325" s="12" t="s">
        <v>20</v>
      </c>
      <c r="C2325" s="13" t="s">
        <v>19</v>
      </c>
      <c r="D2325">
        <f>5000/1000</f>
        <v>5</v>
      </c>
      <c r="H2325" s="7">
        <v>3</v>
      </c>
      <c r="I2325" t="s">
        <v>5</v>
      </c>
      <c r="J2325">
        <f>5/20</f>
        <v>0.25</v>
      </c>
      <c r="K2325">
        <v>29.4</v>
      </c>
      <c r="L2325">
        <v>15.92</v>
      </c>
      <c r="M2325">
        <v>78.790000000000006</v>
      </c>
      <c r="N2325">
        <v>0</v>
      </c>
      <c r="O2325">
        <v>0</v>
      </c>
      <c r="P2325">
        <v>0</v>
      </c>
      <c r="Q2325" t="s">
        <v>150</v>
      </c>
    </row>
    <row r="2326" spans="1:17" ht="16" x14ac:dyDescent="0.2">
      <c r="A2326">
        <v>144</v>
      </c>
      <c r="B2326" s="12" t="s">
        <v>20</v>
      </c>
      <c r="C2326" s="13" t="s">
        <v>19</v>
      </c>
      <c r="D2326">
        <v>5</v>
      </c>
      <c r="H2326" s="7">
        <v>3</v>
      </c>
      <c r="I2326" t="s">
        <v>5</v>
      </c>
      <c r="J2326">
        <v>0.25</v>
      </c>
      <c r="K2326">
        <v>29.4</v>
      </c>
      <c r="L2326">
        <v>15.92</v>
      </c>
      <c r="M2326">
        <v>78.790000000000006</v>
      </c>
      <c r="N2326">
        <v>0</v>
      </c>
      <c r="O2326">
        <v>8.1916594013367899E-2</v>
      </c>
      <c r="P2326">
        <v>3.3783783783783897E-2</v>
      </c>
      <c r="Q2326" t="s">
        <v>150</v>
      </c>
    </row>
    <row r="2327" spans="1:17" ht="16" x14ac:dyDescent="0.2">
      <c r="A2327">
        <v>144</v>
      </c>
      <c r="B2327" s="12" t="s">
        <v>20</v>
      </c>
      <c r="C2327" s="13" t="s">
        <v>19</v>
      </c>
      <c r="D2327">
        <v>5</v>
      </c>
      <c r="H2327" s="7">
        <v>3</v>
      </c>
      <c r="I2327" t="s">
        <v>5</v>
      </c>
      <c r="J2327">
        <v>0.25</v>
      </c>
      <c r="K2327">
        <v>29.4</v>
      </c>
      <c r="L2327">
        <v>15.92</v>
      </c>
      <c r="M2327">
        <v>78.790000000000006</v>
      </c>
      <c r="N2327">
        <v>0</v>
      </c>
      <c r="O2327">
        <v>0.249200813716942</v>
      </c>
      <c r="P2327">
        <v>0.18243243243243201</v>
      </c>
      <c r="Q2327" t="s">
        <v>150</v>
      </c>
    </row>
    <row r="2328" spans="1:17" ht="16" x14ac:dyDescent="0.2">
      <c r="A2328">
        <v>144</v>
      </c>
      <c r="B2328" s="12" t="s">
        <v>20</v>
      </c>
      <c r="C2328" s="13" t="s">
        <v>19</v>
      </c>
      <c r="D2328">
        <v>5</v>
      </c>
      <c r="H2328" s="7">
        <v>3</v>
      </c>
      <c r="I2328" t="s">
        <v>5</v>
      </c>
      <c r="J2328">
        <v>0.25</v>
      </c>
      <c r="K2328">
        <v>29.4</v>
      </c>
      <c r="L2328">
        <v>15.92</v>
      </c>
      <c r="M2328">
        <v>78.790000000000006</v>
      </c>
      <c r="N2328">
        <v>0</v>
      </c>
      <c r="O2328">
        <v>0.47669645451903497</v>
      </c>
      <c r="P2328">
        <v>0.32432432432432401</v>
      </c>
      <c r="Q2328" t="s">
        <v>150</v>
      </c>
    </row>
    <row r="2329" spans="1:17" ht="16" x14ac:dyDescent="0.2">
      <c r="A2329">
        <v>144</v>
      </c>
      <c r="B2329" s="12" t="s">
        <v>20</v>
      </c>
      <c r="C2329" s="13" t="s">
        <v>19</v>
      </c>
      <c r="D2329">
        <v>5</v>
      </c>
      <c r="H2329" s="7">
        <v>3</v>
      </c>
      <c r="I2329" t="s">
        <v>5</v>
      </c>
      <c r="J2329">
        <v>0.25</v>
      </c>
      <c r="K2329">
        <v>29.4</v>
      </c>
      <c r="L2329">
        <v>15.92</v>
      </c>
      <c r="M2329">
        <v>78.790000000000006</v>
      </c>
      <c r="N2329">
        <v>0</v>
      </c>
      <c r="O2329">
        <v>1.00579410055216</v>
      </c>
      <c r="P2329">
        <v>0.445945945945946</v>
      </c>
      <c r="Q2329" t="s">
        <v>150</v>
      </c>
    </row>
    <row r="2330" spans="1:17" ht="16" x14ac:dyDescent="0.2">
      <c r="A2330">
        <v>144</v>
      </c>
      <c r="B2330" s="12" t="s">
        <v>20</v>
      </c>
      <c r="C2330" s="13" t="s">
        <v>19</v>
      </c>
      <c r="D2330">
        <v>5</v>
      </c>
      <c r="H2330" s="7">
        <v>3</v>
      </c>
      <c r="I2330" t="s">
        <v>5</v>
      </c>
      <c r="J2330">
        <v>0.25</v>
      </c>
      <c r="K2330">
        <v>29.4</v>
      </c>
      <c r="L2330">
        <v>15.92</v>
      </c>
      <c r="M2330">
        <v>78.790000000000006</v>
      </c>
      <c r="N2330">
        <v>0</v>
      </c>
      <c r="O2330">
        <v>2.0392872711421002</v>
      </c>
      <c r="P2330">
        <v>0.57657657657657602</v>
      </c>
      <c r="Q2330" t="s">
        <v>150</v>
      </c>
    </row>
    <row r="2331" spans="1:17" ht="16" x14ac:dyDescent="0.2">
      <c r="A2331">
        <v>144</v>
      </c>
      <c r="B2331" s="12" t="s">
        <v>20</v>
      </c>
      <c r="C2331" s="13" t="s">
        <v>19</v>
      </c>
      <c r="D2331">
        <v>5</v>
      </c>
      <c r="H2331" s="7">
        <v>3</v>
      </c>
      <c r="I2331" t="s">
        <v>5</v>
      </c>
      <c r="J2331">
        <v>0.25</v>
      </c>
      <c r="K2331">
        <v>29.4</v>
      </c>
      <c r="L2331">
        <v>15.92</v>
      </c>
      <c r="M2331">
        <v>78.790000000000006</v>
      </c>
      <c r="N2331">
        <v>0</v>
      </c>
      <c r="O2331">
        <v>3.01129758791049</v>
      </c>
      <c r="P2331">
        <v>0.68243243243243201</v>
      </c>
      <c r="Q2331" t="s">
        <v>150</v>
      </c>
    </row>
    <row r="2332" spans="1:17" ht="16" x14ac:dyDescent="0.2">
      <c r="A2332">
        <v>144</v>
      </c>
      <c r="B2332" s="12" t="s">
        <v>20</v>
      </c>
      <c r="C2332" s="13" t="s">
        <v>19</v>
      </c>
      <c r="D2332">
        <v>5</v>
      </c>
      <c r="H2332" s="7">
        <v>3</v>
      </c>
      <c r="I2332" t="s">
        <v>5</v>
      </c>
      <c r="J2332">
        <v>0.25</v>
      </c>
      <c r="K2332">
        <v>29.4</v>
      </c>
      <c r="L2332">
        <v>15.92</v>
      </c>
      <c r="M2332">
        <v>78.790000000000006</v>
      </c>
      <c r="N2332">
        <v>0</v>
      </c>
      <c r="O2332">
        <v>4.0222682359779096</v>
      </c>
      <c r="P2332">
        <v>0.75450450450450401</v>
      </c>
      <c r="Q2332" t="s">
        <v>150</v>
      </c>
    </row>
    <row r="2333" spans="1:17" ht="16" x14ac:dyDescent="0.2">
      <c r="A2333">
        <v>144</v>
      </c>
      <c r="B2333" s="12" t="s">
        <v>20</v>
      </c>
      <c r="C2333" s="13" t="s">
        <v>19</v>
      </c>
      <c r="D2333">
        <v>5</v>
      </c>
      <c r="H2333" s="7">
        <v>3</v>
      </c>
      <c r="I2333" t="s">
        <v>5</v>
      </c>
      <c r="J2333">
        <v>0.25</v>
      </c>
      <c r="K2333">
        <v>29.4</v>
      </c>
      <c r="L2333">
        <v>15.92</v>
      </c>
      <c r="M2333">
        <v>78.790000000000006</v>
      </c>
      <c r="N2333">
        <v>0</v>
      </c>
      <c r="O2333">
        <v>5.0721992153443702</v>
      </c>
      <c r="P2333">
        <v>0.79279279279279202</v>
      </c>
      <c r="Q2333" t="s">
        <v>150</v>
      </c>
    </row>
    <row r="2334" spans="1:17" ht="16" x14ac:dyDescent="0.2">
      <c r="A2334">
        <v>144</v>
      </c>
      <c r="B2334" s="12" t="s">
        <v>20</v>
      </c>
      <c r="C2334" s="13" t="s">
        <v>19</v>
      </c>
      <c r="D2334">
        <v>5</v>
      </c>
      <c r="H2334" s="7">
        <v>3</v>
      </c>
      <c r="I2334" t="s">
        <v>5</v>
      </c>
      <c r="J2334">
        <v>0.25</v>
      </c>
      <c r="K2334">
        <v>29.4</v>
      </c>
      <c r="L2334">
        <v>15.92</v>
      </c>
      <c r="M2334">
        <v>78.790000000000006</v>
      </c>
      <c r="N2334">
        <v>0</v>
      </c>
      <c r="O2334">
        <v>6.0614646904969396</v>
      </c>
      <c r="P2334">
        <v>0.82657657657657602</v>
      </c>
      <c r="Q2334" t="s">
        <v>150</v>
      </c>
    </row>
    <row r="2335" spans="1:17" ht="16" x14ac:dyDescent="0.2">
      <c r="A2335">
        <v>144</v>
      </c>
      <c r="B2335" s="12" t="s">
        <v>20</v>
      </c>
      <c r="C2335" s="13" t="s">
        <v>19</v>
      </c>
      <c r="D2335">
        <v>5</v>
      </c>
      <c r="H2335" s="7">
        <v>3</v>
      </c>
      <c r="I2335" t="s">
        <v>5</v>
      </c>
      <c r="J2335">
        <v>0.25</v>
      </c>
      <c r="K2335">
        <v>29.4</v>
      </c>
      <c r="L2335">
        <v>15.92</v>
      </c>
      <c r="M2335">
        <v>78.790000000000006</v>
      </c>
      <c r="N2335">
        <v>0</v>
      </c>
      <c r="O2335">
        <v>7.0302964254577098</v>
      </c>
      <c r="P2335">
        <v>0.85360360360360299</v>
      </c>
      <c r="Q2335" t="s">
        <v>150</v>
      </c>
    </row>
    <row r="2336" spans="1:17" ht="16" x14ac:dyDescent="0.2">
      <c r="A2336">
        <v>144</v>
      </c>
      <c r="B2336" s="12" t="s">
        <v>20</v>
      </c>
      <c r="C2336" s="13" t="s">
        <v>19</v>
      </c>
      <c r="D2336">
        <v>5</v>
      </c>
      <c r="H2336" s="7">
        <v>3</v>
      </c>
      <c r="I2336" t="s">
        <v>5</v>
      </c>
      <c r="J2336">
        <v>0.25</v>
      </c>
      <c r="K2336">
        <v>29.4</v>
      </c>
      <c r="L2336">
        <v>15.92</v>
      </c>
      <c r="M2336">
        <v>78.790000000000006</v>
      </c>
      <c r="N2336">
        <v>0</v>
      </c>
      <c r="O2336">
        <v>7.9985832606800296</v>
      </c>
      <c r="P2336">
        <v>0.86711711711711703</v>
      </c>
      <c r="Q2336" t="s">
        <v>150</v>
      </c>
    </row>
    <row r="2337" spans="1:17" ht="16" x14ac:dyDescent="0.2">
      <c r="A2337">
        <v>144</v>
      </c>
      <c r="B2337" s="12" t="s">
        <v>20</v>
      </c>
      <c r="C2337" s="13" t="s">
        <v>19</v>
      </c>
      <c r="D2337">
        <v>5</v>
      </c>
      <c r="H2337" s="7">
        <v>3</v>
      </c>
      <c r="I2337" t="s">
        <v>5</v>
      </c>
      <c r="J2337">
        <v>0.25</v>
      </c>
      <c r="K2337">
        <v>29.4</v>
      </c>
      <c r="L2337">
        <v>15.92</v>
      </c>
      <c r="M2337">
        <v>78.790000000000006</v>
      </c>
      <c r="N2337">
        <v>0</v>
      </c>
      <c r="O2337">
        <v>9.0269907003777892</v>
      </c>
      <c r="P2337">
        <v>0.87162162162162105</v>
      </c>
      <c r="Q2337" t="s">
        <v>150</v>
      </c>
    </row>
    <row r="2338" spans="1:17" ht="16" x14ac:dyDescent="0.2">
      <c r="A2338">
        <v>144</v>
      </c>
      <c r="B2338" s="12" t="s">
        <v>20</v>
      </c>
      <c r="C2338" s="13" t="s">
        <v>19</v>
      </c>
      <c r="D2338">
        <v>5</v>
      </c>
      <c r="H2338" s="7">
        <v>3</v>
      </c>
      <c r="I2338" t="s">
        <v>5</v>
      </c>
      <c r="J2338">
        <v>0.25</v>
      </c>
      <c r="K2338">
        <v>29.4</v>
      </c>
      <c r="L2338">
        <v>15.92</v>
      </c>
      <c r="M2338">
        <v>78.790000000000006</v>
      </c>
      <c r="N2338">
        <v>0</v>
      </c>
      <c r="O2338">
        <v>9.9949142691078094</v>
      </c>
      <c r="P2338">
        <v>0.87612612612612595</v>
      </c>
      <c r="Q2338" t="s">
        <v>150</v>
      </c>
    </row>
    <row r="2339" spans="1:17" ht="16" x14ac:dyDescent="0.2">
      <c r="A2339">
        <v>145</v>
      </c>
      <c r="B2339" t="s">
        <v>113</v>
      </c>
      <c r="C2339" s="13" t="s">
        <v>112</v>
      </c>
      <c r="D2339">
        <v>22</v>
      </c>
      <c r="H2339" s="7">
        <v>1</v>
      </c>
      <c r="I2339" t="s">
        <v>9</v>
      </c>
      <c r="J2339">
        <f>2.5/1000</f>
        <v>2.5000000000000001E-3</v>
      </c>
      <c r="K2339">
        <v>217.95</v>
      </c>
      <c r="L2339">
        <f>M2339*(2.5/(2.5+1000))</f>
        <v>0.21271820448877804</v>
      </c>
      <c r="M2339">
        <v>85.3</v>
      </c>
      <c r="N2339">
        <v>0</v>
      </c>
      <c r="O2339">
        <v>0</v>
      </c>
      <c r="P2339">
        <v>0</v>
      </c>
      <c r="Q2339" t="s">
        <v>151</v>
      </c>
    </row>
    <row r="2340" spans="1:17" ht="16" x14ac:dyDescent="0.2">
      <c r="A2340">
        <v>145</v>
      </c>
      <c r="B2340" t="s">
        <v>113</v>
      </c>
      <c r="C2340" s="13" t="s">
        <v>112</v>
      </c>
      <c r="D2340">
        <v>22</v>
      </c>
      <c r="H2340" s="7">
        <v>1</v>
      </c>
      <c r="I2340" t="s">
        <v>9</v>
      </c>
      <c r="J2340">
        <v>2.5000000000000001E-3</v>
      </c>
      <c r="K2340">
        <v>217.95</v>
      </c>
      <c r="L2340">
        <v>0.21271820448877804</v>
      </c>
      <c r="M2340">
        <v>85.3</v>
      </c>
      <c r="N2340">
        <v>0</v>
      </c>
      <c r="O2340">
        <v>2.9747722903031599</v>
      </c>
      <c r="P2340">
        <v>8.2111436950146499E-2</v>
      </c>
      <c r="Q2340" t="s">
        <v>151</v>
      </c>
    </row>
    <row r="2341" spans="1:17" ht="16" x14ac:dyDescent="0.2">
      <c r="A2341">
        <v>145</v>
      </c>
      <c r="B2341" t="s">
        <v>113</v>
      </c>
      <c r="C2341" s="13" t="s">
        <v>112</v>
      </c>
      <c r="D2341">
        <v>22</v>
      </c>
      <c r="H2341" s="7">
        <v>1</v>
      </c>
      <c r="I2341" t="s">
        <v>9</v>
      </c>
      <c r="J2341">
        <v>2.5000000000000001E-3</v>
      </c>
      <c r="K2341">
        <v>217.95</v>
      </c>
      <c r="L2341">
        <v>0.21271820448877804</v>
      </c>
      <c r="M2341">
        <v>85.3</v>
      </c>
      <c r="N2341">
        <v>0</v>
      </c>
      <c r="O2341">
        <v>6.051776038531</v>
      </c>
      <c r="P2341">
        <v>0.26979472140762401</v>
      </c>
      <c r="Q2341" t="s">
        <v>151</v>
      </c>
    </row>
    <row r="2342" spans="1:17" ht="16" x14ac:dyDescent="0.2">
      <c r="A2342">
        <v>145</v>
      </c>
      <c r="B2342" t="s">
        <v>113</v>
      </c>
      <c r="C2342" s="13" t="s">
        <v>112</v>
      </c>
      <c r="D2342">
        <v>22</v>
      </c>
      <c r="H2342" s="7">
        <v>1</v>
      </c>
      <c r="I2342" t="s">
        <v>9</v>
      </c>
      <c r="J2342">
        <v>2.5000000000000001E-3</v>
      </c>
      <c r="K2342">
        <v>217.95</v>
      </c>
      <c r="L2342">
        <v>0.21271820448877804</v>
      </c>
      <c r="M2342">
        <v>85.3</v>
      </c>
      <c r="N2342">
        <v>0</v>
      </c>
      <c r="O2342">
        <v>9.0826940630401403</v>
      </c>
      <c r="P2342">
        <v>0.46041055718474999</v>
      </c>
      <c r="Q2342" t="s">
        <v>151</v>
      </c>
    </row>
    <row r="2343" spans="1:17" ht="16" x14ac:dyDescent="0.2">
      <c r="A2343">
        <v>145</v>
      </c>
      <c r="B2343" t="s">
        <v>113</v>
      </c>
      <c r="C2343" s="13" t="s">
        <v>112</v>
      </c>
      <c r="D2343">
        <v>22</v>
      </c>
      <c r="H2343" s="7">
        <v>1</v>
      </c>
      <c r="I2343" t="s">
        <v>9</v>
      </c>
      <c r="J2343">
        <v>2.5000000000000001E-3</v>
      </c>
      <c r="K2343">
        <v>217.95</v>
      </c>
      <c r="L2343">
        <v>0.21271820448877804</v>
      </c>
      <c r="M2343">
        <v>85.3</v>
      </c>
      <c r="N2343">
        <v>0</v>
      </c>
      <c r="O2343">
        <v>11.971548425938501</v>
      </c>
      <c r="P2343">
        <v>0.61876832844574703</v>
      </c>
      <c r="Q2343" t="s">
        <v>151</v>
      </c>
    </row>
    <row r="2344" spans="1:17" ht="16" x14ac:dyDescent="0.2">
      <c r="A2344">
        <v>145</v>
      </c>
      <c r="B2344" t="s">
        <v>113</v>
      </c>
      <c r="C2344" s="13" t="s">
        <v>112</v>
      </c>
      <c r="D2344">
        <v>22</v>
      </c>
      <c r="H2344" s="7">
        <v>1</v>
      </c>
      <c r="I2344" t="s">
        <v>9</v>
      </c>
      <c r="J2344">
        <v>2.5000000000000001E-3</v>
      </c>
      <c r="K2344">
        <v>217.95</v>
      </c>
      <c r="L2344">
        <v>0.21271820448877804</v>
      </c>
      <c r="M2344">
        <v>85.3</v>
      </c>
      <c r="N2344">
        <v>0</v>
      </c>
      <c r="O2344">
        <v>15.1358295624478</v>
      </c>
      <c r="P2344">
        <v>0.74780058651026304</v>
      </c>
      <c r="Q2344" t="s">
        <v>151</v>
      </c>
    </row>
    <row r="2345" spans="1:17" ht="16" x14ac:dyDescent="0.2">
      <c r="A2345">
        <v>145</v>
      </c>
      <c r="B2345" t="s">
        <v>113</v>
      </c>
      <c r="C2345" s="13" t="s">
        <v>112</v>
      </c>
      <c r="D2345">
        <v>22</v>
      </c>
      <c r="H2345" s="7">
        <v>1</v>
      </c>
      <c r="I2345" t="s">
        <v>9</v>
      </c>
      <c r="J2345">
        <v>2.5000000000000001E-3</v>
      </c>
      <c r="K2345">
        <v>217.95</v>
      </c>
      <c r="L2345">
        <v>0.21271820448877804</v>
      </c>
      <c r="M2345">
        <v>85.3</v>
      </c>
      <c r="N2345">
        <v>0</v>
      </c>
      <c r="O2345">
        <v>18.113048882328901</v>
      </c>
      <c r="P2345">
        <v>0.85923753665689095</v>
      </c>
      <c r="Q2345" t="s">
        <v>151</v>
      </c>
    </row>
    <row r="2346" spans="1:17" ht="16" x14ac:dyDescent="0.2">
      <c r="A2346">
        <v>145</v>
      </c>
      <c r="B2346" t="s">
        <v>113</v>
      </c>
      <c r="C2346" s="13" t="s">
        <v>112</v>
      </c>
      <c r="D2346">
        <v>22</v>
      </c>
      <c r="H2346" s="7">
        <v>1</v>
      </c>
      <c r="I2346" t="s">
        <v>9</v>
      </c>
      <c r="J2346">
        <v>2.5000000000000001E-3</v>
      </c>
      <c r="K2346">
        <v>217.95</v>
      </c>
      <c r="L2346">
        <v>0.21271820448877804</v>
      </c>
      <c r="M2346">
        <v>85.3</v>
      </c>
      <c r="N2346">
        <v>0</v>
      </c>
      <c r="O2346">
        <v>21.134450680701399</v>
      </c>
      <c r="P2346">
        <v>0.94721407624633402</v>
      </c>
      <c r="Q2346" t="s">
        <v>151</v>
      </c>
    </row>
    <row r="2347" spans="1:17" ht="16" x14ac:dyDescent="0.2">
      <c r="A2347">
        <v>146</v>
      </c>
      <c r="B2347" t="s">
        <v>153</v>
      </c>
      <c r="C2347" s="7" t="s">
        <v>152</v>
      </c>
      <c r="D2347">
        <v>13.6</v>
      </c>
      <c r="H2347" s="7">
        <v>3</v>
      </c>
      <c r="I2347" t="s">
        <v>5</v>
      </c>
      <c r="J2347">
        <f>215/500</f>
        <v>0.43</v>
      </c>
      <c r="K2347">
        <v>16.3</v>
      </c>
      <c r="L2347">
        <v>29.3</v>
      </c>
      <c r="M2347">
        <v>97.7</v>
      </c>
      <c r="N2347">
        <v>1</v>
      </c>
      <c r="O2347">
        <v>0</v>
      </c>
      <c r="P2347">
        <v>0</v>
      </c>
      <c r="Q2347" t="s">
        <v>154</v>
      </c>
    </row>
    <row r="2348" spans="1:17" ht="16" x14ac:dyDescent="0.2">
      <c r="A2348">
        <v>146</v>
      </c>
      <c r="B2348" t="s">
        <v>153</v>
      </c>
      <c r="C2348" s="7" t="s">
        <v>152</v>
      </c>
      <c r="D2348">
        <v>13.6</v>
      </c>
      <c r="H2348" s="7">
        <v>3</v>
      </c>
      <c r="I2348" t="s">
        <v>5</v>
      </c>
      <c r="J2348">
        <v>0.43</v>
      </c>
      <c r="K2348">
        <v>16.3</v>
      </c>
      <c r="L2348">
        <v>29.3</v>
      </c>
      <c r="M2348">
        <v>97.7</v>
      </c>
      <c r="N2348">
        <v>1</v>
      </c>
      <c r="O2348">
        <v>0.96109839816933496</v>
      </c>
      <c r="P2348">
        <v>2.7704568768247301E-2</v>
      </c>
      <c r="Q2348" t="s">
        <v>154</v>
      </c>
    </row>
    <row r="2349" spans="1:17" ht="16" x14ac:dyDescent="0.2">
      <c r="A2349">
        <v>146</v>
      </c>
      <c r="B2349" t="s">
        <v>153</v>
      </c>
      <c r="C2349" s="7" t="s">
        <v>152</v>
      </c>
      <c r="D2349">
        <v>13.6</v>
      </c>
      <c r="H2349" s="7">
        <v>3</v>
      </c>
      <c r="I2349" t="s">
        <v>5</v>
      </c>
      <c r="J2349">
        <v>0.43</v>
      </c>
      <c r="K2349">
        <v>16.3</v>
      </c>
      <c r="L2349">
        <v>29.3</v>
      </c>
      <c r="M2349">
        <v>97.7</v>
      </c>
      <c r="N2349">
        <v>1</v>
      </c>
      <c r="O2349">
        <v>3.0755148741418701</v>
      </c>
      <c r="P2349">
        <v>0.30037875798942598</v>
      </c>
      <c r="Q2349" t="s">
        <v>154</v>
      </c>
    </row>
    <row r="2350" spans="1:17" ht="16" x14ac:dyDescent="0.2">
      <c r="A2350">
        <v>146</v>
      </c>
      <c r="B2350" t="s">
        <v>153</v>
      </c>
      <c r="C2350" s="7" t="s">
        <v>152</v>
      </c>
      <c r="D2350">
        <v>13.6</v>
      </c>
      <c r="H2350" s="7">
        <v>3</v>
      </c>
      <c r="I2350" t="s">
        <v>5</v>
      </c>
      <c r="J2350">
        <v>0.43</v>
      </c>
      <c r="K2350">
        <v>16.3</v>
      </c>
      <c r="L2350">
        <v>29.3</v>
      </c>
      <c r="M2350">
        <v>97.7</v>
      </c>
      <c r="N2350">
        <v>1</v>
      </c>
      <c r="O2350">
        <v>6.9839816933638401</v>
      </c>
      <c r="P2350">
        <v>0.838791130750414</v>
      </c>
      <c r="Q2350" t="s">
        <v>154</v>
      </c>
    </row>
    <row r="2351" spans="1:17" ht="16" x14ac:dyDescent="0.2">
      <c r="A2351">
        <v>146</v>
      </c>
      <c r="B2351" t="s">
        <v>153</v>
      </c>
      <c r="C2351" s="7" t="s">
        <v>152</v>
      </c>
      <c r="D2351">
        <v>13.6</v>
      </c>
      <c r="H2351" s="7">
        <v>3</v>
      </c>
      <c r="I2351" t="s">
        <v>5</v>
      </c>
      <c r="J2351">
        <v>0.43</v>
      </c>
      <c r="K2351">
        <v>16.3</v>
      </c>
      <c r="L2351">
        <v>29.3</v>
      </c>
      <c r="M2351">
        <v>97.7</v>
      </c>
      <c r="N2351">
        <v>1</v>
      </c>
      <c r="O2351">
        <v>13.9679633867276</v>
      </c>
      <c r="P2351">
        <v>0.96723743391462103</v>
      </c>
      <c r="Q2351" t="s">
        <v>154</v>
      </c>
    </row>
    <row r="2352" spans="1:17" ht="16" x14ac:dyDescent="0.2">
      <c r="A2352">
        <v>147</v>
      </c>
      <c r="B2352" t="s">
        <v>153</v>
      </c>
      <c r="C2352" s="7" t="s">
        <v>152</v>
      </c>
      <c r="D2352">
        <v>13.6</v>
      </c>
      <c r="H2352" s="7">
        <v>3</v>
      </c>
      <c r="I2352" t="s">
        <v>5</v>
      </c>
      <c r="J2352">
        <f>215/500</f>
        <v>0.43</v>
      </c>
      <c r="K2352">
        <v>16.100000000000001</v>
      </c>
      <c r="L2352">
        <v>29.5</v>
      </c>
      <c r="M2352">
        <v>98.3</v>
      </c>
      <c r="N2352">
        <v>1</v>
      </c>
      <c r="O2352">
        <v>0</v>
      </c>
      <c r="P2352">
        <v>0</v>
      </c>
      <c r="Q2352" t="s">
        <v>154</v>
      </c>
    </row>
    <row r="2353" spans="1:17" ht="16" x14ac:dyDescent="0.2">
      <c r="A2353">
        <v>147</v>
      </c>
      <c r="B2353" t="s">
        <v>153</v>
      </c>
      <c r="C2353" s="7" t="s">
        <v>152</v>
      </c>
      <c r="D2353">
        <v>13.6</v>
      </c>
      <c r="H2353" s="7">
        <v>3</v>
      </c>
      <c r="I2353" t="s">
        <v>5</v>
      </c>
      <c r="J2353">
        <v>0.43</v>
      </c>
      <c r="K2353">
        <v>16.100000000000001</v>
      </c>
      <c r="L2353">
        <v>29.5</v>
      </c>
      <c r="M2353">
        <v>98.3</v>
      </c>
      <c r="N2353">
        <v>1</v>
      </c>
      <c r="O2353">
        <v>1.0406441389352801</v>
      </c>
      <c r="P2353">
        <v>1.20005139406398E-2</v>
      </c>
      <c r="Q2353" t="s">
        <v>154</v>
      </c>
    </row>
    <row r="2354" spans="1:17" ht="16" x14ac:dyDescent="0.2">
      <c r="A2354">
        <v>147</v>
      </c>
      <c r="B2354" t="s">
        <v>153</v>
      </c>
      <c r="C2354" s="7" t="s">
        <v>152</v>
      </c>
      <c r="D2354">
        <v>13.6</v>
      </c>
      <c r="H2354" s="7">
        <v>3</v>
      </c>
      <c r="I2354" t="s">
        <v>5</v>
      </c>
      <c r="J2354">
        <v>0.43</v>
      </c>
      <c r="K2354">
        <v>16.100000000000001</v>
      </c>
      <c r="L2354">
        <v>29.5</v>
      </c>
      <c r="M2354">
        <v>98.3</v>
      </c>
      <c r="N2354">
        <v>1</v>
      </c>
      <c r="O2354">
        <v>2.98119833825859</v>
      </c>
      <c r="P2354">
        <v>9.7443145316715898E-2</v>
      </c>
      <c r="Q2354" t="s">
        <v>154</v>
      </c>
    </row>
    <row r="2355" spans="1:17" ht="16" x14ac:dyDescent="0.2">
      <c r="A2355">
        <v>147</v>
      </c>
      <c r="B2355" t="s">
        <v>153</v>
      </c>
      <c r="C2355" s="7" t="s">
        <v>152</v>
      </c>
      <c r="D2355">
        <v>13.6</v>
      </c>
      <c r="H2355" s="7">
        <v>3</v>
      </c>
      <c r="I2355" t="s">
        <v>5</v>
      </c>
      <c r="J2355">
        <v>0.43</v>
      </c>
      <c r="K2355">
        <v>16.100000000000001</v>
      </c>
      <c r="L2355">
        <v>29.5</v>
      </c>
      <c r="M2355">
        <v>98.3</v>
      </c>
      <c r="N2355">
        <v>1</v>
      </c>
      <c r="O2355">
        <v>6.9893357317229796</v>
      </c>
      <c r="P2355">
        <v>0.64165488886033595</v>
      </c>
      <c r="Q2355" t="s">
        <v>154</v>
      </c>
    </row>
    <row r="2356" spans="1:17" ht="16" x14ac:dyDescent="0.2">
      <c r="A2356">
        <v>147</v>
      </c>
      <c r="B2356" t="s">
        <v>153</v>
      </c>
      <c r="C2356" s="7" t="s">
        <v>152</v>
      </c>
      <c r="D2356">
        <v>13.6</v>
      </c>
      <c r="H2356" s="7">
        <v>3</v>
      </c>
      <c r="I2356" t="s">
        <v>5</v>
      </c>
      <c r="J2356">
        <v>0.43</v>
      </c>
      <c r="K2356">
        <v>16.100000000000001</v>
      </c>
      <c r="L2356">
        <v>29.5</v>
      </c>
      <c r="M2356">
        <v>98.3</v>
      </c>
      <c r="N2356">
        <v>1</v>
      </c>
      <c r="O2356">
        <v>9.9742173112338808</v>
      </c>
      <c r="P2356">
        <v>0.902145702171399</v>
      </c>
      <c r="Q2356" t="s">
        <v>154</v>
      </c>
    </row>
    <row r="2357" spans="1:17" ht="16" x14ac:dyDescent="0.2">
      <c r="A2357">
        <v>148</v>
      </c>
      <c r="B2357" t="s">
        <v>93</v>
      </c>
      <c r="C2357" t="s">
        <v>92</v>
      </c>
      <c r="F2357">
        <v>8.65</v>
      </c>
      <c r="H2357" s="7">
        <v>1</v>
      </c>
      <c r="I2357" t="s">
        <v>9</v>
      </c>
      <c r="J2357">
        <v>0.25</v>
      </c>
      <c r="K2357">
        <v>22.1</v>
      </c>
      <c r="L2357">
        <v>19.600000000000001</v>
      </c>
      <c r="M2357">
        <v>78.3</v>
      </c>
      <c r="N2357">
        <v>1</v>
      </c>
      <c r="O2357">
        <v>0</v>
      </c>
      <c r="P2357">
        <v>0</v>
      </c>
      <c r="Q2357" t="s">
        <v>155</v>
      </c>
    </row>
    <row r="2358" spans="1:17" ht="16" x14ac:dyDescent="0.2">
      <c r="A2358">
        <v>148</v>
      </c>
      <c r="B2358" t="s">
        <v>93</v>
      </c>
      <c r="C2358" t="s">
        <v>92</v>
      </c>
      <c r="F2358">
        <v>8.65</v>
      </c>
      <c r="H2358" s="7">
        <v>1</v>
      </c>
      <c r="I2358" t="s">
        <v>9</v>
      </c>
      <c r="J2358">
        <v>0.25</v>
      </c>
      <c r="K2358">
        <v>22.1</v>
      </c>
      <c r="L2358">
        <v>19.600000000000001</v>
      </c>
      <c r="M2358">
        <v>78.3</v>
      </c>
      <c r="N2358">
        <v>1</v>
      </c>
      <c r="O2358">
        <v>0.289898505450633</v>
      </c>
      <c r="P2358">
        <v>6.3551401869158697E-2</v>
      </c>
      <c r="Q2358" t="s">
        <v>155</v>
      </c>
    </row>
    <row r="2359" spans="1:17" ht="16" x14ac:dyDescent="0.2">
      <c r="A2359">
        <v>148</v>
      </c>
      <c r="B2359" t="s">
        <v>93</v>
      </c>
      <c r="C2359" t="s">
        <v>92</v>
      </c>
      <c r="F2359">
        <v>8.65</v>
      </c>
      <c r="H2359" s="7">
        <v>1</v>
      </c>
      <c r="I2359" t="s">
        <v>9</v>
      </c>
      <c r="J2359">
        <v>0.25</v>
      </c>
      <c r="K2359">
        <v>22.1</v>
      </c>
      <c r="L2359">
        <v>19.600000000000001</v>
      </c>
      <c r="M2359">
        <v>78.3</v>
      </c>
      <c r="N2359">
        <v>1</v>
      </c>
      <c r="O2359">
        <v>0.289898505450633</v>
      </c>
      <c r="P2359">
        <v>6.3551401869158697E-2</v>
      </c>
      <c r="Q2359" t="s">
        <v>155</v>
      </c>
    </row>
    <row r="2360" spans="1:17" ht="16" x14ac:dyDescent="0.2">
      <c r="A2360">
        <v>148</v>
      </c>
      <c r="B2360" t="s">
        <v>93</v>
      </c>
      <c r="C2360" t="s">
        <v>92</v>
      </c>
      <c r="F2360">
        <v>8.65</v>
      </c>
      <c r="H2360" s="7">
        <v>1</v>
      </c>
      <c r="I2360" t="s">
        <v>9</v>
      </c>
      <c r="J2360">
        <v>0.25</v>
      </c>
      <c r="K2360">
        <v>22.1</v>
      </c>
      <c r="L2360">
        <v>19.600000000000001</v>
      </c>
      <c r="M2360">
        <v>78.3</v>
      </c>
      <c r="N2360">
        <v>1</v>
      </c>
      <c r="O2360">
        <v>0.71418979351108902</v>
      </c>
      <c r="P2360">
        <v>0.183177570093457</v>
      </c>
      <c r="Q2360" t="s">
        <v>155</v>
      </c>
    </row>
    <row r="2361" spans="1:17" ht="16" x14ac:dyDescent="0.2">
      <c r="A2361">
        <v>148</v>
      </c>
      <c r="B2361" t="s">
        <v>93</v>
      </c>
      <c r="C2361" t="s">
        <v>92</v>
      </c>
      <c r="F2361">
        <v>8.65</v>
      </c>
      <c r="H2361" s="7">
        <v>1</v>
      </c>
      <c r="I2361" t="s">
        <v>9</v>
      </c>
      <c r="J2361">
        <v>0.25</v>
      </c>
      <c r="K2361">
        <v>22.1</v>
      </c>
      <c r="L2361">
        <v>19.600000000000001</v>
      </c>
      <c r="M2361">
        <v>78.3</v>
      </c>
      <c r="N2361">
        <v>1</v>
      </c>
      <c r="O2361">
        <v>1.7603380559192101</v>
      </c>
      <c r="P2361">
        <v>0.32523364485981199</v>
      </c>
      <c r="Q2361" t="s">
        <v>155</v>
      </c>
    </row>
    <row r="2362" spans="1:17" ht="16" x14ac:dyDescent="0.2">
      <c r="A2362">
        <v>148</v>
      </c>
      <c r="B2362" t="s">
        <v>93</v>
      </c>
      <c r="C2362" t="s">
        <v>92</v>
      </c>
      <c r="F2362">
        <v>8.65</v>
      </c>
      <c r="H2362" s="7">
        <v>1</v>
      </c>
      <c r="I2362" t="s">
        <v>9</v>
      </c>
      <c r="J2362">
        <v>0.25</v>
      </c>
      <c r="K2362">
        <v>22.1</v>
      </c>
      <c r="L2362">
        <v>19.600000000000001</v>
      </c>
      <c r="M2362">
        <v>78.3</v>
      </c>
      <c r="N2362">
        <v>1</v>
      </c>
      <c r="O2362">
        <v>2.8058641295189699</v>
      </c>
      <c r="P2362">
        <v>0.43925233644859701</v>
      </c>
      <c r="Q2362" t="s">
        <v>155</v>
      </c>
    </row>
    <row r="2363" spans="1:17" ht="16" x14ac:dyDescent="0.2">
      <c r="A2363">
        <v>148</v>
      </c>
      <c r="B2363" t="s">
        <v>93</v>
      </c>
      <c r="C2363" t="s">
        <v>92</v>
      </c>
      <c r="F2363">
        <v>8.65</v>
      </c>
      <c r="H2363" s="7">
        <v>1</v>
      </c>
      <c r="I2363" t="s">
        <v>9</v>
      </c>
      <c r="J2363">
        <v>0.25</v>
      </c>
      <c r="K2363">
        <v>22.1</v>
      </c>
      <c r="L2363">
        <v>19.600000000000001</v>
      </c>
      <c r="M2363">
        <v>78.3</v>
      </c>
      <c r="N2363">
        <v>1</v>
      </c>
      <c r="O2363">
        <v>3.7840693740521298</v>
      </c>
      <c r="P2363">
        <v>0.51962616822429897</v>
      </c>
      <c r="Q2363" t="s">
        <v>155</v>
      </c>
    </row>
    <row r="2364" spans="1:17" ht="16" x14ac:dyDescent="0.2">
      <c r="A2364">
        <v>148</v>
      </c>
      <c r="B2364" t="s">
        <v>93</v>
      </c>
      <c r="C2364" t="s">
        <v>92</v>
      </c>
      <c r="F2364">
        <v>8.65</v>
      </c>
      <c r="H2364" s="7">
        <v>1</v>
      </c>
      <c r="I2364" t="s">
        <v>9</v>
      </c>
      <c r="J2364">
        <v>0.25</v>
      </c>
      <c r="K2364">
        <v>22.1</v>
      </c>
      <c r="L2364">
        <v>19.600000000000001</v>
      </c>
      <c r="M2364">
        <v>78.3</v>
      </c>
      <c r="N2364">
        <v>1</v>
      </c>
      <c r="O2364">
        <v>4.6954515405654096</v>
      </c>
      <c r="P2364">
        <v>0.58878504672897103</v>
      </c>
      <c r="Q2364" t="s">
        <v>155</v>
      </c>
    </row>
    <row r="2365" spans="1:17" ht="16" x14ac:dyDescent="0.2">
      <c r="A2365">
        <v>148</v>
      </c>
      <c r="B2365" t="s">
        <v>93</v>
      </c>
      <c r="C2365" t="s">
        <v>92</v>
      </c>
      <c r="F2365">
        <v>8.65</v>
      </c>
      <c r="H2365" s="7">
        <v>1</v>
      </c>
      <c r="I2365" t="s">
        <v>9</v>
      </c>
      <c r="J2365">
        <v>0.25</v>
      </c>
      <c r="K2365">
        <v>22.1</v>
      </c>
      <c r="L2365">
        <v>19.600000000000001</v>
      </c>
      <c r="M2365">
        <v>78.3</v>
      </c>
      <c r="N2365">
        <v>1</v>
      </c>
      <c r="O2365">
        <v>5.7392769647555903</v>
      </c>
      <c r="P2365">
        <v>0.62616822429906505</v>
      </c>
      <c r="Q2365" t="s">
        <v>155</v>
      </c>
    </row>
    <row r="2366" spans="1:17" ht="16" x14ac:dyDescent="0.2">
      <c r="A2366">
        <v>148</v>
      </c>
      <c r="B2366" t="s">
        <v>93</v>
      </c>
      <c r="C2366" t="s">
        <v>92</v>
      </c>
      <c r="F2366">
        <v>8.65</v>
      </c>
      <c r="H2366" s="7">
        <v>1</v>
      </c>
      <c r="I2366" t="s">
        <v>9</v>
      </c>
      <c r="J2366">
        <v>0.25</v>
      </c>
      <c r="K2366">
        <v>22.1</v>
      </c>
      <c r="L2366">
        <v>19.600000000000001</v>
      </c>
      <c r="M2366">
        <v>78.3</v>
      </c>
      <c r="N2366">
        <v>1</v>
      </c>
      <c r="O2366">
        <v>6.8058330200785502</v>
      </c>
      <c r="P2366">
        <v>0.68785046728971899</v>
      </c>
      <c r="Q2366" t="s">
        <v>155</v>
      </c>
    </row>
    <row r="2367" spans="1:17" ht="16" x14ac:dyDescent="0.2">
      <c r="A2367">
        <v>148</v>
      </c>
      <c r="B2367" t="s">
        <v>93</v>
      </c>
      <c r="C2367" t="s">
        <v>92</v>
      </c>
      <c r="F2367">
        <v>8.65</v>
      </c>
      <c r="H2367" s="7">
        <v>1</v>
      </c>
      <c r="I2367" t="s">
        <v>9</v>
      </c>
      <c r="J2367">
        <v>0.25</v>
      </c>
      <c r="K2367">
        <v>22.1</v>
      </c>
      <c r="L2367">
        <v>19.600000000000001</v>
      </c>
      <c r="M2367">
        <v>78.3</v>
      </c>
      <c r="N2367">
        <v>1</v>
      </c>
      <c r="O2367">
        <v>7.7611002372094804</v>
      </c>
      <c r="P2367">
        <v>0.73457943925233604</v>
      </c>
      <c r="Q2367" t="s">
        <v>155</v>
      </c>
    </row>
    <row r="2368" spans="1:17" ht="16" x14ac:dyDescent="0.2">
      <c r="A2368">
        <v>148</v>
      </c>
      <c r="B2368" t="s">
        <v>93</v>
      </c>
      <c r="C2368" t="s">
        <v>92</v>
      </c>
      <c r="F2368">
        <v>8.65</v>
      </c>
      <c r="H2368" s="7">
        <v>1</v>
      </c>
      <c r="I2368" t="s">
        <v>9</v>
      </c>
      <c r="J2368">
        <v>0.25</v>
      </c>
      <c r="K2368">
        <v>22.1</v>
      </c>
      <c r="L2368">
        <v>19.600000000000001</v>
      </c>
      <c r="M2368">
        <v>78.3</v>
      </c>
      <c r="N2368">
        <v>1</v>
      </c>
      <c r="O2368">
        <v>8.7607502560047692</v>
      </c>
      <c r="P2368">
        <v>0.78130841121495298</v>
      </c>
      <c r="Q2368" t="s">
        <v>155</v>
      </c>
    </row>
    <row r="2369" spans="1:17" ht="16" x14ac:dyDescent="0.2">
      <c r="A2369">
        <v>148</v>
      </c>
      <c r="B2369" t="s">
        <v>93</v>
      </c>
      <c r="C2369" t="s">
        <v>92</v>
      </c>
      <c r="F2369">
        <v>8.65</v>
      </c>
      <c r="H2369" s="7">
        <v>1</v>
      </c>
      <c r="I2369" t="s">
        <v>9</v>
      </c>
      <c r="J2369">
        <v>0.25</v>
      </c>
      <c r="K2369">
        <v>22.1</v>
      </c>
      <c r="L2369">
        <v>19.600000000000001</v>
      </c>
      <c r="M2369">
        <v>78.3</v>
      </c>
      <c r="N2369">
        <v>1</v>
      </c>
      <c r="O2369">
        <v>9.7604832333078395</v>
      </c>
      <c r="P2369">
        <v>0.83177570093457898</v>
      </c>
      <c r="Q2369" t="s">
        <v>155</v>
      </c>
    </row>
    <row r="2370" spans="1:17" ht="16" x14ac:dyDescent="0.2">
      <c r="A2370">
        <v>148</v>
      </c>
      <c r="B2370" t="s">
        <v>93</v>
      </c>
      <c r="C2370" t="s">
        <v>92</v>
      </c>
      <c r="F2370">
        <v>8.65</v>
      </c>
      <c r="H2370" s="7">
        <v>1</v>
      </c>
      <c r="I2370" t="s">
        <v>9</v>
      </c>
      <c r="J2370">
        <v>0.25</v>
      </c>
      <c r="K2370">
        <v>22.1</v>
      </c>
      <c r="L2370">
        <v>19.600000000000001</v>
      </c>
      <c r="M2370">
        <v>78.3</v>
      </c>
      <c r="N2370">
        <v>1</v>
      </c>
      <c r="O2370">
        <v>10.782158735919699</v>
      </c>
      <c r="P2370">
        <v>0.87102803738317702</v>
      </c>
      <c r="Q2370" t="s">
        <v>155</v>
      </c>
    </row>
    <row r="2371" spans="1:17" ht="16" x14ac:dyDescent="0.2">
      <c r="A2371">
        <v>148</v>
      </c>
      <c r="B2371" t="s">
        <v>93</v>
      </c>
      <c r="C2371" t="s">
        <v>92</v>
      </c>
      <c r="F2371">
        <v>8.65</v>
      </c>
      <c r="H2371" s="7">
        <v>1</v>
      </c>
      <c r="I2371" t="s">
        <v>9</v>
      </c>
      <c r="J2371">
        <v>0.25</v>
      </c>
      <c r="K2371">
        <v>22.1</v>
      </c>
      <c r="L2371">
        <v>19.600000000000001</v>
      </c>
      <c r="M2371">
        <v>78.3</v>
      </c>
      <c r="N2371">
        <v>1</v>
      </c>
      <c r="O2371">
        <v>11.7593269991056</v>
      </c>
      <c r="P2371">
        <v>0.90467289719626098</v>
      </c>
      <c r="Q2371" t="s">
        <v>155</v>
      </c>
    </row>
    <row r="2372" spans="1:17" ht="16" x14ac:dyDescent="0.2">
      <c r="A2372">
        <v>148</v>
      </c>
      <c r="B2372" t="s">
        <v>93</v>
      </c>
      <c r="C2372" t="s">
        <v>92</v>
      </c>
      <c r="F2372">
        <v>8.65</v>
      </c>
      <c r="H2372" s="7">
        <v>1</v>
      </c>
      <c r="I2372" t="s">
        <v>9</v>
      </c>
      <c r="J2372">
        <v>0.25</v>
      </c>
      <c r="K2372">
        <v>22.1</v>
      </c>
      <c r="L2372">
        <v>19.600000000000001</v>
      </c>
      <c r="M2372">
        <v>78.3</v>
      </c>
      <c r="N2372">
        <v>1</v>
      </c>
      <c r="O2372">
        <v>12.7809195432097</v>
      </c>
      <c r="P2372">
        <v>0.94018691588784997</v>
      </c>
      <c r="Q2372" t="s">
        <v>155</v>
      </c>
    </row>
    <row r="2373" spans="1:17" ht="16" x14ac:dyDescent="0.2">
      <c r="A2373">
        <v>148</v>
      </c>
      <c r="B2373" t="s">
        <v>93</v>
      </c>
      <c r="C2373" t="s">
        <v>92</v>
      </c>
      <c r="F2373">
        <v>8.65</v>
      </c>
      <c r="H2373" s="7">
        <v>1</v>
      </c>
      <c r="I2373" t="s">
        <v>9</v>
      </c>
      <c r="J2373">
        <v>0.25</v>
      </c>
      <c r="K2373">
        <v>22.1</v>
      </c>
      <c r="L2373">
        <v>19.600000000000001</v>
      </c>
      <c r="M2373">
        <v>78.3</v>
      </c>
      <c r="N2373">
        <v>1</v>
      </c>
      <c r="O2373">
        <v>14.734633880773</v>
      </c>
      <c r="P2373">
        <v>0.97943925233644802</v>
      </c>
      <c r="Q2373" t="s">
        <v>155</v>
      </c>
    </row>
    <row r="2374" spans="1:17" ht="16" x14ac:dyDescent="0.2">
      <c r="A2374">
        <v>148</v>
      </c>
      <c r="B2374" t="s">
        <v>93</v>
      </c>
      <c r="C2374" t="s">
        <v>92</v>
      </c>
      <c r="F2374">
        <v>8.65</v>
      </c>
      <c r="H2374" s="7">
        <v>1</v>
      </c>
      <c r="I2374" t="s">
        <v>9</v>
      </c>
      <c r="J2374">
        <v>0.25</v>
      </c>
      <c r="K2374">
        <v>22.1</v>
      </c>
      <c r="L2374">
        <v>19.600000000000001</v>
      </c>
      <c r="M2374">
        <v>78.3</v>
      </c>
      <c r="N2374">
        <v>1</v>
      </c>
      <c r="O2374">
        <v>16.776533112110599</v>
      </c>
      <c r="P2374">
        <v>0.992523364485981</v>
      </c>
      <c r="Q2374" t="s">
        <v>155</v>
      </c>
    </row>
    <row r="2375" spans="1:17" ht="16" x14ac:dyDescent="0.2">
      <c r="A2375">
        <v>149</v>
      </c>
      <c r="B2375" t="s">
        <v>157</v>
      </c>
      <c r="C2375" t="s">
        <v>156</v>
      </c>
      <c r="F2375">
        <v>18</v>
      </c>
      <c r="H2375" s="7">
        <v>1</v>
      </c>
      <c r="I2375" t="s">
        <v>5</v>
      </c>
      <c r="J2375">
        <f>15/50</f>
        <v>0.3</v>
      </c>
      <c r="K2375">
        <v>18.100000000000001</v>
      </c>
      <c r="L2375">
        <v>8.1999999999999993</v>
      </c>
      <c r="M2375">
        <v>80.2</v>
      </c>
      <c r="N2375">
        <v>0</v>
      </c>
      <c r="O2375">
        <v>0</v>
      </c>
      <c r="P2375">
        <v>0</v>
      </c>
      <c r="Q2375" t="s">
        <v>158</v>
      </c>
    </row>
    <row r="2376" spans="1:17" ht="16" x14ac:dyDescent="0.2">
      <c r="A2376">
        <v>149</v>
      </c>
      <c r="B2376" t="s">
        <v>157</v>
      </c>
      <c r="C2376" t="s">
        <v>156</v>
      </c>
      <c r="F2376">
        <v>18</v>
      </c>
      <c r="H2376" s="7">
        <v>1</v>
      </c>
      <c r="I2376" t="s">
        <v>5</v>
      </c>
      <c r="J2376">
        <v>0.3</v>
      </c>
      <c r="K2376">
        <v>18.100000000000001</v>
      </c>
      <c r="L2376">
        <v>8.1999999999999993</v>
      </c>
      <c r="M2376">
        <v>80.2</v>
      </c>
      <c r="N2376">
        <v>0</v>
      </c>
      <c r="O2376">
        <v>4.4378698224852103E-2</v>
      </c>
      <c r="P2376">
        <v>9.5444685466377494E-2</v>
      </c>
      <c r="Q2376" t="s">
        <v>158</v>
      </c>
    </row>
    <row r="2377" spans="1:17" ht="16" x14ac:dyDescent="0.2">
      <c r="A2377">
        <v>149</v>
      </c>
      <c r="B2377" t="s">
        <v>157</v>
      </c>
      <c r="C2377" t="s">
        <v>156</v>
      </c>
      <c r="F2377">
        <v>18</v>
      </c>
      <c r="H2377" s="7">
        <v>1</v>
      </c>
      <c r="I2377" t="s">
        <v>5</v>
      </c>
      <c r="J2377">
        <v>0.3</v>
      </c>
      <c r="K2377">
        <v>18.100000000000001</v>
      </c>
      <c r="L2377">
        <v>8.1999999999999993</v>
      </c>
      <c r="M2377">
        <v>80.2</v>
      </c>
      <c r="N2377">
        <v>0</v>
      </c>
      <c r="O2377">
        <v>0.122041420118343</v>
      </c>
      <c r="P2377">
        <v>0.123644251626898</v>
      </c>
      <c r="Q2377" t="s">
        <v>158</v>
      </c>
    </row>
    <row r="2378" spans="1:17" ht="16" x14ac:dyDescent="0.2">
      <c r="A2378">
        <v>149</v>
      </c>
      <c r="B2378" t="s">
        <v>157</v>
      </c>
      <c r="C2378" t="s">
        <v>156</v>
      </c>
      <c r="F2378">
        <v>18</v>
      </c>
      <c r="H2378" s="7">
        <v>1</v>
      </c>
      <c r="I2378" t="s">
        <v>5</v>
      </c>
      <c r="J2378">
        <v>0.3</v>
      </c>
      <c r="K2378">
        <v>18.100000000000001</v>
      </c>
      <c r="L2378">
        <v>8.1999999999999993</v>
      </c>
      <c r="M2378">
        <v>80.2</v>
      </c>
      <c r="N2378">
        <v>0</v>
      </c>
      <c r="O2378">
        <v>0.19970414201183401</v>
      </c>
      <c r="P2378">
        <v>0.19956616052060699</v>
      </c>
      <c r="Q2378" t="s">
        <v>158</v>
      </c>
    </row>
    <row r="2379" spans="1:17" ht="16" x14ac:dyDescent="0.2">
      <c r="A2379">
        <v>149</v>
      </c>
      <c r="B2379" t="s">
        <v>157</v>
      </c>
      <c r="C2379" t="s">
        <v>156</v>
      </c>
      <c r="F2379">
        <v>18</v>
      </c>
      <c r="H2379" s="7">
        <v>1</v>
      </c>
      <c r="I2379" t="s">
        <v>5</v>
      </c>
      <c r="J2379">
        <v>0.3</v>
      </c>
      <c r="K2379">
        <v>18.100000000000001</v>
      </c>
      <c r="L2379">
        <v>8.1999999999999993</v>
      </c>
      <c r="M2379">
        <v>80.2</v>
      </c>
      <c r="N2379">
        <v>0</v>
      </c>
      <c r="O2379">
        <v>0.26627218934911201</v>
      </c>
      <c r="P2379">
        <v>0.23210412147505399</v>
      </c>
      <c r="Q2379" t="s">
        <v>158</v>
      </c>
    </row>
    <row r="2380" spans="1:17" ht="16" x14ac:dyDescent="0.2">
      <c r="A2380">
        <v>149</v>
      </c>
      <c r="B2380" t="s">
        <v>157</v>
      </c>
      <c r="C2380" t="s">
        <v>156</v>
      </c>
      <c r="F2380">
        <v>18</v>
      </c>
      <c r="H2380" s="7">
        <v>1</v>
      </c>
      <c r="I2380" t="s">
        <v>5</v>
      </c>
      <c r="J2380">
        <v>0.3</v>
      </c>
      <c r="K2380">
        <v>18.100000000000001</v>
      </c>
      <c r="L2380">
        <v>8.1999999999999993</v>
      </c>
      <c r="M2380">
        <v>80.2</v>
      </c>
      <c r="N2380">
        <v>0</v>
      </c>
      <c r="O2380">
        <v>0.53254437869822402</v>
      </c>
      <c r="P2380">
        <v>0.26030368763557399</v>
      </c>
      <c r="Q2380" t="s">
        <v>158</v>
      </c>
    </row>
    <row r="2381" spans="1:17" ht="16" x14ac:dyDescent="0.2">
      <c r="A2381">
        <v>149</v>
      </c>
      <c r="B2381" t="s">
        <v>157</v>
      </c>
      <c r="C2381" t="s">
        <v>156</v>
      </c>
      <c r="F2381">
        <v>18</v>
      </c>
      <c r="H2381" s="7">
        <v>1</v>
      </c>
      <c r="I2381" t="s">
        <v>5</v>
      </c>
      <c r="J2381">
        <v>0.3</v>
      </c>
      <c r="K2381">
        <v>18.100000000000001</v>
      </c>
      <c r="L2381">
        <v>8.1999999999999993</v>
      </c>
      <c r="M2381">
        <v>80.2</v>
      </c>
      <c r="N2381">
        <v>0</v>
      </c>
      <c r="O2381">
        <v>1.0207100591715901</v>
      </c>
      <c r="P2381">
        <v>0.338394793926247</v>
      </c>
      <c r="Q2381" t="s">
        <v>158</v>
      </c>
    </row>
    <row r="2382" spans="1:17" ht="16" x14ac:dyDescent="0.2">
      <c r="A2382">
        <v>149</v>
      </c>
      <c r="B2382" t="s">
        <v>157</v>
      </c>
      <c r="C2382" t="s">
        <v>156</v>
      </c>
      <c r="F2382">
        <v>18</v>
      </c>
      <c r="H2382" s="7">
        <v>1</v>
      </c>
      <c r="I2382" t="s">
        <v>5</v>
      </c>
      <c r="J2382">
        <v>0.3</v>
      </c>
      <c r="K2382">
        <v>18.100000000000001</v>
      </c>
      <c r="L2382">
        <v>8.1999999999999993</v>
      </c>
      <c r="M2382">
        <v>80.2</v>
      </c>
      <c r="N2382">
        <v>0</v>
      </c>
      <c r="O2382">
        <v>2.0081360946745499</v>
      </c>
      <c r="P2382">
        <v>0.45119305856832898</v>
      </c>
      <c r="Q2382" t="s">
        <v>158</v>
      </c>
    </row>
    <row r="2383" spans="1:17" ht="16" x14ac:dyDescent="0.2">
      <c r="A2383">
        <v>149</v>
      </c>
      <c r="B2383" t="s">
        <v>157</v>
      </c>
      <c r="C2383" t="s">
        <v>156</v>
      </c>
      <c r="F2383">
        <v>18</v>
      </c>
      <c r="H2383" s="7">
        <v>1</v>
      </c>
      <c r="I2383" t="s">
        <v>5</v>
      </c>
      <c r="J2383">
        <v>0.3</v>
      </c>
      <c r="K2383">
        <v>18.100000000000001</v>
      </c>
      <c r="L2383">
        <v>8.1999999999999993</v>
      </c>
      <c r="M2383">
        <v>80.2</v>
      </c>
      <c r="N2383">
        <v>0</v>
      </c>
      <c r="O2383">
        <v>2.9955621301775102</v>
      </c>
      <c r="P2383">
        <v>0.54229934924078005</v>
      </c>
      <c r="Q2383" t="s">
        <v>158</v>
      </c>
    </row>
    <row r="2384" spans="1:17" ht="16" x14ac:dyDescent="0.2">
      <c r="A2384">
        <v>149</v>
      </c>
      <c r="B2384" t="s">
        <v>157</v>
      </c>
      <c r="C2384" t="s">
        <v>156</v>
      </c>
      <c r="F2384">
        <v>18</v>
      </c>
      <c r="H2384" s="7">
        <v>1</v>
      </c>
      <c r="I2384" t="s">
        <v>5</v>
      </c>
      <c r="J2384">
        <v>0.3</v>
      </c>
      <c r="K2384">
        <v>18.100000000000001</v>
      </c>
      <c r="L2384">
        <v>8.1999999999999993</v>
      </c>
      <c r="M2384">
        <v>80.2</v>
      </c>
      <c r="N2384">
        <v>0</v>
      </c>
      <c r="O2384">
        <v>4.0273668639053204</v>
      </c>
      <c r="P2384">
        <v>0.62906724511930501</v>
      </c>
      <c r="Q2384" t="s">
        <v>158</v>
      </c>
    </row>
    <row r="2385" spans="1:17" ht="16" x14ac:dyDescent="0.2">
      <c r="A2385">
        <v>149</v>
      </c>
      <c r="B2385" t="s">
        <v>157</v>
      </c>
      <c r="C2385" t="s">
        <v>156</v>
      </c>
      <c r="F2385">
        <v>18</v>
      </c>
      <c r="H2385" s="7">
        <v>1</v>
      </c>
      <c r="I2385" t="s">
        <v>5</v>
      </c>
      <c r="J2385">
        <v>0.3</v>
      </c>
      <c r="K2385">
        <v>18.100000000000001</v>
      </c>
      <c r="L2385">
        <v>8.1999999999999993</v>
      </c>
      <c r="M2385">
        <v>80.2</v>
      </c>
      <c r="N2385">
        <v>0</v>
      </c>
      <c r="O2385">
        <v>4.9926035502958497</v>
      </c>
      <c r="P2385">
        <v>0.65509761388286303</v>
      </c>
      <c r="Q2385" t="s">
        <v>158</v>
      </c>
    </row>
    <row r="2386" spans="1:17" ht="16" x14ac:dyDescent="0.2">
      <c r="A2386">
        <v>149</v>
      </c>
      <c r="B2386" t="s">
        <v>157</v>
      </c>
      <c r="C2386" t="s">
        <v>156</v>
      </c>
      <c r="F2386">
        <v>18</v>
      </c>
      <c r="H2386" s="7">
        <v>1</v>
      </c>
      <c r="I2386" t="s">
        <v>5</v>
      </c>
      <c r="J2386">
        <v>0.3</v>
      </c>
      <c r="K2386">
        <v>18.100000000000001</v>
      </c>
      <c r="L2386">
        <v>8.1999999999999993</v>
      </c>
      <c r="M2386">
        <v>80.2</v>
      </c>
      <c r="N2386">
        <v>0</v>
      </c>
      <c r="O2386">
        <v>6.00221893491124</v>
      </c>
      <c r="P2386">
        <v>0.66377440347071504</v>
      </c>
      <c r="Q2386" t="s">
        <v>158</v>
      </c>
    </row>
    <row r="2387" spans="1:17" ht="16" x14ac:dyDescent="0.2">
      <c r="A2387">
        <v>149</v>
      </c>
      <c r="B2387" t="s">
        <v>157</v>
      </c>
      <c r="C2387" t="s">
        <v>156</v>
      </c>
      <c r="F2387">
        <v>18</v>
      </c>
      <c r="H2387" s="7">
        <v>1</v>
      </c>
      <c r="I2387" t="s">
        <v>5</v>
      </c>
      <c r="J2387">
        <v>0.3</v>
      </c>
      <c r="K2387">
        <v>18.100000000000001</v>
      </c>
      <c r="L2387">
        <v>8.1999999999999993</v>
      </c>
      <c r="M2387">
        <v>80.2</v>
      </c>
      <c r="N2387">
        <v>0</v>
      </c>
      <c r="O2387">
        <v>7.0451183431952602</v>
      </c>
      <c r="P2387">
        <v>0.68329718004338302</v>
      </c>
      <c r="Q2387" t="s">
        <v>158</v>
      </c>
    </row>
    <row r="2388" spans="1:17" ht="16" x14ac:dyDescent="0.2">
      <c r="A2388">
        <v>149</v>
      </c>
      <c r="B2388" t="s">
        <v>157</v>
      </c>
      <c r="C2388" t="s">
        <v>156</v>
      </c>
      <c r="F2388">
        <v>18</v>
      </c>
      <c r="H2388" s="7">
        <v>1</v>
      </c>
      <c r="I2388" t="s">
        <v>5</v>
      </c>
      <c r="J2388">
        <v>0.3</v>
      </c>
      <c r="K2388">
        <v>18.100000000000001</v>
      </c>
      <c r="L2388">
        <v>8.1999999999999993</v>
      </c>
      <c r="M2388">
        <v>80.2</v>
      </c>
      <c r="N2388">
        <v>0</v>
      </c>
      <c r="O2388">
        <v>7.5</v>
      </c>
      <c r="P2388">
        <v>0.694143167028199</v>
      </c>
      <c r="Q2388" t="s">
        <v>158</v>
      </c>
    </row>
    <row r="2389" spans="1:17" ht="16" x14ac:dyDescent="0.2">
      <c r="A2389">
        <v>150</v>
      </c>
      <c r="B2389" t="s">
        <v>160</v>
      </c>
      <c r="C2389" t="s">
        <v>159</v>
      </c>
      <c r="F2389">
        <v>45</v>
      </c>
      <c r="H2389" s="7">
        <v>1</v>
      </c>
      <c r="I2389" t="s">
        <v>5</v>
      </c>
      <c r="J2389">
        <f>20/200</f>
        <v>0.1</v>
      </c>
      <c r="K2389">
        <v>16.736999999999998</v>
      </c>
      <c r="L2389">
        <v>8.0399999999999991</v>
      </c>
      <c r="M2389">
        <v>88.49</v>
      </c>
      <c r="N2389">
        <v>0</v>
      </c>
      <c r="O2389">
        <v>0</v>
      </c>
      <c r="P2389">
        <v>0</v>
      </c>
      <c r="Q2389" t="s">
        <v>161</v>
      </c>
    </row>
    <row r="2390" spans="1:17" ht="16" x14ac:dyDescent="0.2">
      <c r="A2390">
        <v>150</v>
      </c>
      <c r="B2390" t="s">
        <v>160</v>
      </c>
      <c r="C2390" t="s">
        <v>159</v>
      </c>
      <c r="F2390">
        <v>45</v>
      </c>
      <c r="H2390" s="7">
        <v>1</v>
      </c>
      <c r="I2390" t="s">
        <v>5</v>
      </c>
      <c r="J2390">
        <v>0.1</v>
      </c>
      <c r="K2390">
        <v>16.736999999999998</v>
      </c>
      <c r="L2390">
        <v>8.0399999999999991</v>
      </c>
      <c r="M2390">
        <v>88.49</v>
      </c>
      <c r="N2390">
        <v>0</v>
      </c>
      <c r="O2390">
        <v>1.03641055045871</v>
      </c>
      <c r="P2390">
        <v>5.36931818181818E-2</v>
      </c>
      <c r="Q2390" t="s">
        <v>161</v>
      </c>
    </row>
    <row r="2391" spans="1:17" ht="16" x14ac:dyDescent="0.2">
      <c r="A2391">
        <v>150</v>
      </c>
      <c r="B2391" t="s">
        <v>160</v>
      </c>
      <c r="C2391" t="s">
        <v>159</v>
      </c>
      <c r="F2391">
        <v>45</v>
      </c>
      <c r="H2391" s="7">
        <v>1</v>
      </c>
      <c r="I2391" t="s">
        <v>5</v>
      </c>
      <c r="J2391">
        <v>0.1</v>
      </c>
      <c r="K2391">
        <v>16.736999999999998</v>
      </c>
      <c r="L2391">
        <v>8.0399999999999991</v>
      </c>
      <c r="M2391">
        <v>88.49</v>
      </c>
      <c r="N2391">
        <v>0</v>
      </c>
      <c r="O2391">
        <v>1.9336426188490401</v>
      </c>
      <c r="P2391">
        <v>8.9488636363636395E-2</v>
      </c>
      <c r="Q2391" t="s">
        <v>161</v>
      </c>
    </row>
    <row r="2392" spans="1:17" ht="16" x14ac:dyDescent="0.2">
      <c r="A2392">
        <v>150</v>
      </c>
      <c r="B2392" t="s">
        <v>160</v>
      </c>
      <c r="C2392" t="s">
        <v>159</v>
      </c>
      <c r="F2392">
        <v>45</v>
      </c>
      <c r="H2392" s="7">
        <v>1</v>
      </c>
      <c r="I2392" t="s">
        <v>5</v>
      </c>
      <c r="J2392">
        <v>0.1</v>
      </c>
      <c r="K2392">
        <v>16.736999999999998</v>
      </c>
      <c r="L2392">
        <v>8.0399999999999991</v>
      </c>
      <c r="M2392">
        <v>88.49</v>
      </c>
      <c r="N2392">
        <v>0</v>
      </c>
      <c r="O2392">
        <v>3.0363193286071701</v>
      </c>
      <c r="P2392">
        <v>0.1125</v>
      </c>
      <c r="Q2392" t="s">
        <v>161</v>
      </c>
    </row>
    <row r="2393" spans="1:17" ht="16" x14ac:dyDescent="0.2">
      <c r="A2393">
        <v>150</v>
      </c>
      <c r="B2393" t="s">
        <v>160</v>
      </c>
      <c r="C2393" t="s">
        <v>159</v>
      </c>
      <c r="F2393">
        <v>45</v>
      </c>
      <c r="H2393" s="7">
        <v>1</v>
      </c>
      <c r="I2393" t="s">
        <v>5</v>
      </c>
      <c r="J2393">
        <v>0.1</v>
      </c>
      <c r="K2393">
        <v>16.736999999999998</v>
      </c>
      <c r="L2393">
        <v>8.0399999999999991</v>
      </c>
      <c r="M2393">
        <v>88.49</v>
      </c>
      <c r="N2393">
        <v>0</v>
      </c>
      <c r="O2393">
        <v>4.0023587364470297</v>
      </c>
      <c r="P2393">
        <v>0.14829545454545401</v>
      </c>
      <c r="Q2393" t="s">
        <v>161</v>
      </c>
    </row>
    <row r="2394" spans="1:17" ht="16" x14ac:dyDescent="0.2">
      <c r="A2394">
        <v>150</v>
      </c>
      <c r="B2394" t="s">
        <v>160</v>
      </c>
      <c r="C2394" t="s">
        <v>159</v>
      </c>
      <c r="F2394">
        <v>45</v>
      </c>
      <c r="H2394" s="7">
        <v>1</v>
      </c>
      <c r="I2394" t="s">
        <v>5</v>
      </c>
      <c r="J2394">
        <v>0.1</v>
      </c>
      <c r="K2394">
        <v>16.736999999999998</v>
      </c>
      <c r="L2394">
        <v>8.0399999999999991</v>
      </c>
      <c r="M2394">
        <v>88.49</v>
      </c>
      <c r="N2394">
        <v>0</v>
      </c>
      <c r="O2394">
        <v>4.9680071934945804</v>
      </c>
      <c r="P2394">
        <v>0.17897727272727201</v>
      </c>
      <c r="Q2394" t="s">
        <v>161</v>
      </c>
    </row>
    <row r="2395" spans="1:17" ht="16" x14ac:dyDescent="0.2">
      <c r="A2395">
        <v>150</v>
      </c>
      <c r="B2395" t="s">
        <v>160</v>
      </c>
      <c r="C2395" t="s">
        <v>159</v>
      </c>
      <c r="F2395">
        <v>45</v>
      </c>
      <c r="H2395" s="7">
        <v>1</v>
      </c>
      <c r="I2395" t="s">
        <v>5</v>
      </c>
      <c r="J2395">
        <v>0.1</v>
      </c>
      <c r="K2395">
        <v>16.736999999999998</v>
      </c>
      <c r="L2395">
        <v>8.0399999999999991</v>
      </c>
      <c r="M2395">
        <v>88.49</v>
      </c>
      <c r="N2395">
        <v>0</v>
      </c>
      <c r="O2395">
        <v>5.9326782735613</v>
      </c>
      <c r="P2395">
        <v>0.19687499999999999</v>
      </c>
      <c r="Q2395" t="s">
        <v>161</v>
      </c>
    </row>
    <row r="2396" spans="1:17" ht="16" x14ac:dyDescent="0.2">
      <c r="A2396">
        <v>150</v>
      </c>
      <c r="B2396" t="s">
        <v>160</v>
      </c>
      <c r="C2396" t="s">
        <v>159</v>
      </c>
      <c r="F2396">
        <v>45</v>
      </c>
      <c r="H2396" s="7">
        <v>1</v>
      </c>
      <c r="I2396" t="s">
        <v>5</v>
      </c>
      <c r="J2396">
        <v>0.1</v>
      </c>
      <c r="K2396">
        <v>16.736999999999998</v>
      </c>
      <c r="L2396">
        <v>8.0399999999999991</v>
      </c>
      <c r="M2396">
        <v>88.49</v>
      </c>
      <c r="N2396">
        <v>0</v>
      </c>
      <c r="O2396">
        <v>7.0365278356964103</v>
      </c>
      <c r="P2396">
        <v>0.23522727272727201</v>
      </c>
      <c r="Q2396" t="s">
        <v>161</v>
      </c>
    </row>
    <row r="2397" spans="1:17" ht="16" x14ac:dyDescent="0.2">
      <c r="A2397">
        <v>150</v>
      </c>
      <c r="B2397" t="s">
        <v>160</v>
      </c>
      <c r="C2397" t="s">
        <v>159</v>
      </c>
      <c r="F2397">
        <v>45</v>
      </c>
      <c r="H2397" s="7">
        <v>1</v>
      </c>
      <c r="I2397" t="s">
        <v>5</v>
      </c>
      <c r="J2397">
        <v>0.1</v>
      </c>
      <c r="K2397">
        <v>16.736999999999998</v>
      </c>
      <c r="L2397">
        <v>8.0399999999999991</v>
      </c>
      <c r="M2397">
        <v>88.49</v>
      </c>
      <c r="N2397">
        <v>0</v>
      </c>
      <c r="O2397">
        <v>8.0715700583819796</v>
      </c>
      <c r="P2397">
        <v>0.27357954545454499</v>
      </c>
      <c r="Q2397" t="s">
        <v>161</v>
      </c>
    </row>
    <row r="2398" spans="1:17" ht="16" x14ac:dyDescent="0.2">
      <c r="A2398">
        <v>150</v>
      </c>
      <c r="B2398" t="s">
        <v>160</v>
      </c>
      <c r="C2398" t="s">
        <v>159</v>
      </c>
      <c r="F2398">
        <v>45</v>
      </c>
      <c r="H2398" s="7">
        <v>1</v>
      </c>
      <c r="I2398" t="s">
        <v>5</v>
      </c>
      <c r="J2398">
        <v>0.1</v>
      </c>
      <c r="K2398">
        <v>16.736999999999998</v>
      </c>
      <c r="L2398">
        <v>8.0399999999999991</v>
      </c>
      <c r="M2398">
        <v>88.49</v>
      </c>
      <c r="N2398">
        <v>0</v>
      </c>
      <c r="O2398">
        <v>8.9001902627189295</v>
      </c>
      <c r="P2398">
        <v>0.31193181818181798</v>
      </c>
      <c r="Q2398" t="s">
        <v>161</v>
      </c>
    </row>
    <row r="2399" spans="1:17" ht="16" x14ac:dyDescent="0.2">
      <c r="A2399">
        <v>150</v>
      </c>
      <c r="B2399" t="s">
        <v>160</v>
      </c>
      <c r="C2399" t="s">
        <v>159</v>
      </c>
      <c r="F2399">
        <v>45</v>
      </c>
      <c r="H2399" s="7">
        <v>1</v>
      </c>
      <c r="I2399" t="s">
        <v>5</v>
      </c>
      <c r="J2399">
        <v>0.1</v>
      </c>
      <c r="K2399">
        <v>16.736999999999998</v>
      </c>
      <c r="L2399">
        <v>8.0399999999999991</v>
      </c>
      <c r="M2399">
        <v>88.49</v>
      </c>
      <c r="N2399">
        <v>0</v>
      </c>
      <c r="O2399">
        <v>10.004626251042501</v>
      </c>
      <c r="P2399">
        <v>0.35795454545454503</v>
      </c>
      <c r="Q2399" t="s">
        <v>161</v>
      </c>
    </row>
    <row r="2400" spans="1:17" ht="16" x14ac:dyDescent="0.2">
      <c r="A2400">
        <v>150</v>
      </c>
      <c r="B2400" t="s">
        <v>160</v>
      </c>
      <c r="C2400" t="s">
        <v>159</v>
      </c>
      <c r="F2400">
        <v>45</v>
      </c>
      <c r="H2400" s="7">
        <v>1</v>
      </c>
      <c r="I2400" t="s">
        <v>5</v>
      </c>
      <c r="J2400">
        <v>0.1</v>
      </c>
      <c r="K2400">
        <v>16.736999999999998</v>
      </c>
      <c r="L2400">
        <v>8.0399999999999991</v>
      </c>
      <c r="M2400">
        <v>88.49</v>
      </c>
      <c r="N2400">
        <v>0</v>
      </c>
      <c r="O2400">
        <v>10.833441930775599</v>
      </c>
      <c r="P2400">
        <v>0.39886363636363598</v>
      </c>
      <c r="Q2400" t="s">
        <v>161</v>
      </c>
    </row>
    <row r="2401" spans="1:17" ht="16" x14ac:dyDescent="0.2">
      <c r="A2401">
        <v>150</v>
      </c>
      <c r="B2401" t="s">
        <v>160</v>
      </c>
      <c r="C2401" t="s">
        <v>159</v>
      </c>
      <c r="F2401">
        <v>45</v>
      </c>
      <c r="H2401" s="7">
        <v>1</v>
      </c>
      <c r="I2401" t="s">
        <v>5</v>
      </c>
      <c r="J2401">
        <v>0.1</v>
      </c>
      <c r="K2401">
        <v>16.736999999999998</v>
      </c>
      <c r="L2401">
        <v>8.0399999999999991</v>
      </c>
      <c r="M2401">
        <v>88.49</v>
      </c>
      <c r="N2401">
        <v>0</v>
      </c>
      <c r="O2401">
        <v>11.937877919099201</v>
      </c>
      <c r="P2401">
        <v>0.44488636363636302</v>
      </c>
      <c r="Q2401" t="s">
        <v>161</v>
      </c>
    </row>
    <row r="2402" spans="1:17" ht="16" x14ac:dyDescent="0.2">
      <c r="A2402">
        <v>150</v>
      </c>
      <c r="B2402" t="s">
        <v>160</v>
      </c>
      <c r="C2402" t="s">
        <v>159</v>
      </c>
      <c r="F2402">
        <v>45</v>
      </c>
      <c r="H2402" s="7">
        <v>1</v>
      </c>
      <c r="I2402" t="s">
        <v>5</v>
      </c>
      <c r="J2402">
        <v>0.1</v>
      </c>
      <c r="K2402">
        <v>16.736999999999998</v>
      </c>
      <c r="L2402">
        <v>8.0399999999999991</v>
      </c>
      <c r="M2402">
        <v>88.49</v>
      </c>
      <c r="N2402">
        <v>0</v>
      </c>
      <c r="O2402">
        <v>13.0423139074228</v>
      </c>
      <c r="P2402">
        <v>0.49090909090909102</v>
      </c>
      <c r="Q2402" t="s">
        <v>161</v>
      </c>
    </row>
    <row r="2403" spans="1:17" ht="16" x14ac:dyDescent="0.2">
      <c r="A2403">
        <v>150</v>
      </c>
      <c r="B2403" t="s">
        <v>160</v>
      </c>
      <c r="C2403" t="s">
        <v>159</v>
      </c>
      <c r="F2403">
        <v>45</v>
      </c>
      <c r="H2403" s="7">
        <v>1</v>
      </c>
      <c r="I2403" t="s">
        <v>5</v>
      </c>
      <c r="J2403">
        <v>0.1</v>
      </c>
      <c r="K2403">
        <v>16.736999999999998</v>
      </c>
      <c r="L2403">
        <v>8.0399999999999991</v>
      </c>
      <c r="M2403">
        <v>88.49</v>
      </c>
      <c r="N2403">
        <v>0</v>
      </c>
      <c r="O2403">
        <v>14.008353315262699</v>
      </c>
      <c r="P2403">
        <v>0.52670454545454504</v>
      </c>
      <c r="Q2403" t="s">
        <v>161</v>
      </c>
    </row>
    <row r="2404" spans="1:17" ht="16" x14ac:dyDescent="0.2">
      <c r="A2404">
        <v>150</v>
      </c>
      <c r="B2404" t="s">
        <v>160</v>
      </c>
      <c r="C2404" t="s">
        <v>159</v>
      </c>
      <c r="F2404">
        <v>45</v>
      </c>
      <c r="H2404" s="7">
        <v>1</v>
      </c>
      <c r="I2404" t="s">
        <v>5</v>
      </c>
      <c r="J2404">
        <v>0.1</v>
      </c>
      <c r="K2404">
        <v>16.736999999999998</v>
      </c>
      <c r="L2404">
        <v>8.0399999999999991</v>
      </c>
      <c r="M2404">
        <v>88.49</v>
      </c>
      <c r="N2404">
        <v>0</v>
      </c>
      <c r="O2404">
        <v>15.1131802543786</v>
      </c>
      <c r="P2404">
        <v>0.57784090909090902</v>
      </c>
      <c r="Q2404" t="s">
        <v>161</v>
      </c>
    </row>
    <row r="2405" spans="1:17" ht="16" x14ac:dyDescent="0.2">
      <c r="A2405">
        <v>150</v>
      </c>
      <c r="B2405" t="s">
        <v>160</v>
      </c>
      <c r="C2405" t="s">
        <v>159</v>
      </c>
      <c r="F2405">
        <v>45</v>
      </c>
      <c r="H2405" s="7">
        <v>1</v>
      </c>
      <c r="I2405" t="s">
        <v>5</v>
      </c>
      <c r="J2405">
        <v>0.1</v>
      </c>
      <c r="K2405">
        <v>16.736999999999998</v>
      </c>
      <c r="L2405">
        <v>8.0399999999999991</v>
      </c>
      <c r="M2405">
        <v>88.49</v>
      </c>
      <c r="N2405">
        <v>0</v>
      </c>
      <c r="O2405">
        <v>16.009630421184301</v>
      </c>
      <c r="P2405">
        <v>0.60340909090909101</v>
      </c>
      <c r="Q2405" t="s">
        <v>161</v>
      </c>
    </row>
    <row r="2406" spans="1:17" ht="16" x14ac:dyDescent="0.2">
      <c r="A2406">
        <v>150</v>
      </c>
      <c r="B2406" t="s">
        <v>160</v>
      </c>
      <c r="C2406" t="s">
        <v>159</v>
      </c>
      <c r="F2406">
        <v>45</v>
      </c>
      <c r="H2406" s="7">
        <v>1</v>
      </c>
      <c r="I2406" t="s">
        <v>5</v>
      </c>
      <c r="J2406">
        <v>0.1</v>
      </c>
      <c r="K2406">
        <v>16.736999999999998</v>
      </c>
      <c r="L2406">
        <v>8.0399999999999991</v>
      </c>
      <c r="M2406">
        <v>88.49</v>
      </c>
      <c r="N2406">
        <v>0</v>
      </c>
      <c r="O2406">
        <v>17.043304316096702</v>
      </c>
      <c r="P2406">
        <v>0.62386363636363595</v>
      </c>
      <c r="Q2406" t="s">
        <v>161</v>
      </c>
    </row>
    <row r="2407" spans="1:17" ht="16" x14ac:dyDescent="0.2">
      <c r="A2407">
        <v>150</v>
      </c>
      <c r="B2407" t="s">
        <v>160</v>
      </c>
      <c r="C2407" t="s">
        <v>159</v>
      </c>
      <c r="F2407">
        <v>45</v>
      </c>
      <c r="H2407" s="7">
        <v>1</v>
      </c>
      <c r="I2407" t="s">
        <v>5</v>
      </c>
      <c r="J2407">
        <v>0.1</v>
      </c>
      <c r="K2407">
        <v>16.736999999999998</v>
      </c>
      <c r="L2407">
        <v>8.0399999999999991</v>
      </c>
      <c r="M2407">
        <v>88.49</v>
      </c>
      <c r="N2407">
        <v>0</v>
      </c>
      <c r="O2407">
        <v>18.076978211009099</v>
      </c>
      <c r="P2407">
        <v>0.64431818181818201</v>
      </c>
      <c r="Q2407" t="s">
        <v>161</v>
      </c>
    </row>
    <row r="2408" spans="1:17" ht="16" x14ac:dyDescent="0.2">
      <c r="A2408">
        <v>150</v>
      </c>
      <c r="B2408" t="s">
        <v>160</v>
      </c>
      <c r="C2408" t="s">
        <v>159</v>
      </c>
      <c r="F2408">
        <v>45</v>
      </c>
      <c r="H2408" s="7">
        <v>1</v>
      </c>
      <c r="I2408" t="s">
        <v>5</v>
      </c>
      <c r="J2408">
        <v>0.1</v>
      </c>
      <c r="K2408">
        <v>16.736999999999998</v>
      </c>
      <c r="L2408">
        <v>8.0399999999999991</v>
      </c>
      <c r="M2408">
        <v>88.49</v>
      </c>
      <c r="N2408">
        <v>0</v>
      </c>
      <c r="O2408">
        <v>19.041649291075899</v>
      </c>
      <c r="P2408">
        <v>0.66221590909090899</v>
      </c>
      <c r="Q2408" t="s">
        <v>161</v>
      </c>
    </row>
    <row r="2409" spans="1:17" ht="16" x14ac:dyDescent="0.2">
      <c r="A2409">
        <v>150</v>
      </c>
      <c r="B2409" t="s">
        <v>160</v>
      </c>
      <c r="C2409" t="s">
        <v>159</v>
      </c>
      <c r="F2409">
        <v>45</v>
      </c>
      <c r="H2409" s="7">
        <v>1</v>
      </c>
      <c r="I2409" t="s">
        <v>5</v>
      </c>
      <c r="J2409">
        <v>0.1</v>
      </c>
      <c r="K2409">
        <v>16.736999999999998</v>
      </c>
      <c r="L2409">
        <v>8.0399999999999991</v>
      </c>
      <c r="M2409">
        <v>88.49</v>
      </c>
      <c r="N2409">
        <v>0</v>
      </c>
      <c r="O2409">
        <v>20.075127710592099</v>
      </c>
      <c r="P2409">
        <v>0.68011363636363598</v>
      </c>
      <c r="Q2409" t="s">
        <v>161</v>
      </c>
    </row>
    <row r="2410" spans="1:17" ht="16" x14ac:dyDescent="0.2">
      <c r="A2410">
        <v>150</v>
      </c>
      <c r="B2410" t="s">
        <v>160</v>
      </c>
      <c r="C2410" t="s">
        <v>159</v>
      </c>
      <c r="F2410">
        <v>45</v>
      </c>
      <c r="H2410" s="7">
        <v>1</v>
      </c>
      <c r="I2410" t="s">
        <v>5</v>
      </c>
      <c r="J2410">
        <v>0.1</v>
      </c>
      <c r="K2410">
        <v>16.736999999999998</v>
      </c>
      <c r="L2410">
        <v>8.0399999999999991</v>
      </c>
      <c r="M2410">
        <v>88.49</v>
      </c>
      <c r="N2410">
        <v>0</v>
      </c>
      <c r="O2410">
        <v>21.039212364470298</v>
      </c>
      <c r="P2410">
        <v>0.69034090909090895</v>
      </c>
      <c r="Q2410" t="s">
        <v>161</v>
      </c>
    </row>
    <row r="2411" spans="1:17" ht="16" x14ac:dyDescent="0.2">
      <c r="A2411">
        <v>150</v>
      </c>
      <c r="B2411" t="s">
        <v>160</v>
      </c>
      <c r="C2411" t="s">
        <v>159</v>
      </c>
      <c r="F2411">
        <v>45</v>
      </c>
      <c r="H2411" s="7">
        <v>1</v>
      </c>
      <c r="I2411" t="s">
        <v>5</v>
      </c>
      <c r="J2411">
        <v>0.1</v>
      </c>
      <c r="K2411">
        <v>16.736999999999998</v>
      </c>
      <c r="L2411">
        <v>8.0399999999999991</v>
      </c>
      <c r="M2411">
        <v>88.49</v>
      </c>
      <c r="N2411">
        <v>0</v>
      </c>
      <c r="O2411">
        <v>22.003297018348601</v>
      </c>
      <c r="P2411">
        <v>0.70056818181818203</v>
      </c>
      <c r="Q2411" t="s">
        <v>161</v>
      </c>
    </row>
    <row r="2412" spans="1:17" ht="16" x14ac:dyDescent="0.2">
      <c r="A2412">
        <v>150</v>
      </c>
      <c r="B2412" t="s">
        <v>160</v>
      </c>
      <c r="C2412" t="s">
        <v>159</v>
      </c>
      <c r="F2412">
        <v>45</v>
      </c>
      <c r="H2412" s="7">
        <v>1</v>
      </c>
      <c r="I2412" t="s">
        <v>5</v>
      </c>
      <c r="J2412">
        <v>0.1</v>
      </c>
      <c r="K2412">
        <v>16.736999999999998</v>
      </c>
      <c r="L2412">
        <v>8.0399999999999991</v>
      </c>
      <c r="M2412">
        <v>88.49</v>
      </c>
      <c r="N2412">
        <v>0</v>
      </c>
      <c r="O2412">
        <v>22.9671861968306</v>
      </c>
      <c r="P2412">
        <v>0.70823863636363604</v>
      </c>
      <c r="Q2412" t="s">
        <v>161</v>
      </c>
    </row>
    <row r="2413" spans="1:17" ht="16" x14ac:dyDescent="0.2">
      <c r="A2413">
        <v>150</v>
      </c>
      <c r="B2413" t="s">
        <v>160</v>
      </c>
      <c r="C2413" t="s">
        <v>159</v>
      </c>
      <c r="F2413">
        <v>45</v>
      </c>
      <c r="H2413" s="7">
        <v>1</v>
      </c>
      <c r="I2413" t="s">
        <v>5</v>
      </c>
      <c r="J2413">
        <v>0.1</v>
      </c>
      <c r="K2413">
        <v>16.736999999999998</v>
      </c>
      <c r="L2413">
        <v>8.0399999999999991</v>
      </c>
      <c r="M2413">
        <v>88.49</v>
      </c>
      <c r="N2413">
        <v>0</v>
      </c>
      <c r="O2413">
        <v>24.0686900542118</v>
      </c>
      <c r="P2413">
        <v>0.71590909090909105</v>
      </c>
      <c r="Q2413" t="s">
        <v>161</v>
      </c>
    </row>
    <row r="2414" spans="1:17" ht="16" x14ac:dyDescent="0.2">
      <c r="A2414">
        <v>150</v>
      </c>
      <c r="B2414" t="s">
        <v>160</v>
      </c>
      <c r="C2414" t="s">
        <v>159</v>
      </c>
      <c r="F2414">
        <v>45</v>
      </c>
      <c r="H2414" s="7">
        <v>1</v>
      </c>
      <c r="I2414" t="s">
        <v>5</v>
      </c>
      <c r="J2414">
        <v>0.1</v>
      </c>
      <c r="K2414">
        <v>16.736999999999998</v>
      </c>
      <c r="L2414">
        <v>8.0399999999999991</v>
      </c>
      <c r="M2414">
        <v>88.49</v>
      </c>
      <c r="N2414">
        <v>0</v>
      </c>
      <c r="O2414">
        <v>25.169802960800599</v>
      </c>
      <c r="P2414">
        <v>0.71846590909090902</v>
      </c>
      <c r="Q2414" t="s">
        <v>161</v>
      </c>
    </row>
    <row r="2415" spans="1:17" ht="16" x14ac:dyDescent="0.2">
      <c r="A2415">
        <v>150</v>
      </c>
      <c r="B2415" t="s">
        <v>160</v>
      </c>
      <c r="C2415" t="s">
        <v>159</v>
      </c>
      <c r="F2415">
        <v>45</v>
      </c>
      <c r="H2415" s="7">
        <v>1</v>
      </c>
      <c r="I2415" t="s">
        <v>5</v>
      </c>
      <c r="J2415">
        <v>0.1</v>
      </c>
      <c r="K2415">
        <v>16.736999999999998</v>
      </c>
      <c r="L2415">
        <v>8.0399999999999991</v>
      </c>
      <c r="M2415">
        <v>88.49</v>
      </c>
      <c r="N2415">
        <v>0</v>
      </c>
      <c r="O2415">
        <v>25.995686509591302</v>
      </c>
      <c r="P2415">
        <v>0.72102272727272698</v>
      </c>
      <c r="Q2415" t="s">
        <v>161</v>
      </c>
    </row>
    <row r="2416" spans="1:17" ht="16" x14ac:dyDescent="0.2">
      <c r="A2416">
        <v>150</v>
      </c>
      <c r="B2416" t="s">
        <v>160</v>
      </c>
      <c r="C2416" t="s">
        <v>159</v>
      </c>
      <c r="F2416">
        <v>45</v>
      </c>
      <c r="H2416" s="7">
        <v>1</v>
      </c>
      <c r="I2416" t="s">
        <v>5</v>
      </c>
      <c r="J2416">
        <v>0.1</v>
      </c>
      <c r="K2416">
        <v>16.736999999999998</v>
      </c>
      <c r="L2416">
        <v>8.0399999999999991</v>
      </c>
      <c r="M2416">
        <v>88.49</v>
      </c>
      <c r="N2416">
        <v>0</v>
      </c>
      <c r="O2416">
        <v>26.8901819224353</v>
      </c>
      <c r="P2416">
        <v>0.72102272727272698</v>
      </c>
      <c r="Q2416" t="s">
        <v>161</v>
      </c>
    </row>
    <row r="2417" spans="1:17" ht="16" x14ac:dyDescent="0.2">
      <c r="A2417">
        <v>150</v>
      </c>
      <c r="B2417" t="s">
        <v>160</v>
      </c>
      <c r="C2417" t="s">
        <v>159</v>
      </c>
      <c r="F2417">
        <v>45</v>
      </c>
      <c r="H2417" s="7">
        <v>1</v>
      </c>
      <c r="I2417" t="s">
        <v>5</v>
      </c>
      <c r="J2417">
        <v>0.1</v>
      </c>
      <c r="K2417">
        <v>16.736999999999998</v>
      </c>
      <c r="L2417">
        <v>8.0399999999999991</v>
      </c>
      <c r="M2417">
        <v>88.49</v>
      </c>
      <c r="N2417">
        <v>0</v>
      </c>
      <c r="O2417">
        <v>28.128909507923201</v>
      </c>
      <c r="P2417">
        <v>0.72357954545454495</v>
      </c>
      <c r="Q2417" t="s">
        <v>161</v>
      </c>
    </row>
    <row r="2418" spans="1:17" ht="16" x14ac:dyDescent="0.2">
      <c r="A2418">
        <v>150</v>
      </c>
      <c r="B2418" t="s">
        <v>160</v>
      </c>
      <c r="C2418" t="s">
        <v>159</v>
      </c>
      <c r="F2418">
        <v>45</v>
      </c>
      <c r="H2418" s="7">
        <v>1</v>
      </c>
      <c r="I2418" t="s">
        <v>5</v>
      </c>
      <c r="J2418">
        <v>0.1</v>
      </c>
      <c r="K2418">
        <v>16.736999999999998</v>
      </c>
      <c r="L2418">
        <v>8.0399999999999991</v>
      </c>
      <c r="M2418">
        <v>88.49</v>
      </c>
      <c r="N2418">
        <v>0</v>
      </c>
      <c r="O2418">
        <v>29.092016784820601</v>
      </c>
      <c r="P2418">
        <v>0.72102272727272698</v>
      </c>
      <c r="Q2418" t="s">
        <v>161</v>
      </c>
    </row>
    <row r="2419" spans="1:17" ht="16" x14ac:dyDescent="0.2">
      <c r="A2419">
        <v>150</v>
      </c>
      <c r="B2419" t="s">
        <v>160</v>
      </c>
      <c r="C2419" t="s">
        <v>159</v>
      </c>
      <c r="F2419">
        <v>45</v>
      </c>
      <c r="H2419" s="7">
        <v>1</v>
      </c>
      <c r="I2419" t="s">
        <v>5</v>
      </c>
      <c r="J2419">
        <v>0.1</v>
      </c>
      <c r="K2419">
        <v>16.736999999999998</v>
      </c>
      <c r="L2419">
        <v>8.0399999999999991</v>
      </c>
      <c r="M2419">
        <v>88.49</v>
      </c>
      <c r="N2419">
        <v>0</v>
      </c>
      <c r="O2419">
        <v>29.8488975187656</v>
      </c>
      <c r="P2419">
        <v>0.72102272727272698</v>
      </c>
      <c r="Q2419" t="s">
        <v>161</v>
      </c>
    </row>
    <row r="2420" spans="1:17" ht="16" x14ac:dyDescent="0.2">
      <c r="A2420">
        <v>151</v>
      </c>
      <c r="B2420" t="s">
        <v>160</v>
      </c>
      <c r="C2420" t="s">
        <v>159</v>
      </c>
      <c r="F2420">
        <v>45</v>
      </c>
      <c r="H2420" s="7">
        <v>1</v>
      </c>
      <c r="I2420" t="s">
        <v>5</v>
      </c>
      <c r="J2420">
        <f>50/200</f>
        <v>0.25</v>
      </c>
      <c r="K2420">
        <v>25.266999999999999</v>
      </c>
      <c r="L2420">
        <v>17.16</v>
      </c>
      <c r="M2420">
        <v>85.78</v>
      </c>
      <c r="N2420">
        <v>0</v>
      </c>
      <c r="O2420">
        <v>0</v>
      </c>
      <c r="P2420">
        <v>0</v>
      </c>
      <c r="Q2420" t="s">
        <v>161</v>
      </c>
    </row>
    <row r="2421" spans="1:17" ht="16" x14ac:dyDescent="0.2">
      <c r="A2421">
        <v>151</v>
      </c>
      <c r="B2421" t="s">
        <v>160</v>
      </c>
      <c r="C2421" t="s">
        <v>159</v>
      </c>
      <c r="F2421">
        <v>45</v>
      </c>
      <c r="H2421" s="7">
        <v>1</v>
      </c>
      <c r="I2421" t="s">
        <v>5</v>
      </c>
      <c r="J2421">
        <v>0.25</v>
      </c>
      <c r="K2421">
        <v>25.266999999999999</v>
      </c>
      <c r="L2421">
        <v>17.16</v>
      </c>
      <c r="M2421">
        <v>85.78</v>
      </c>
      <c r="N2421">
        <v>0</v>
      </c>
      <c r="O2421">
        <v>1.03856077981651</v>
      </c>
      <c r="P2421">
        <v>8.1818181818181901E-2</v>
      </c>
      <c r="Q2421" t="s">
        <v>161</v>
      </c>
    </row>
    <row r="2422" spans="1:17" ht="16" x14ac:dyDescent="0.2">
      <c r="A2422">
        <v>151</v>
      </c>
      <c r="B2422" t="s">
        <v>160</v>
      </c>
      <c r="C2422" t="s">
        <v>159</v>
      </c>
      <c r="F2422">
        <v>45</v>
      </c>
      <c r="H2422" s="7">
        <v>1</v>
      </c>
      <c r="I2422" t="s">
        <v>5</v>
      </c>
      <c r="J2422">
        <v>0.25</v>
      </c>
      <c r="K2422">
        <v>25.266999999999999</v>
      </c>
      <c r="L2422">
        <v>17.16</v>
      </c>
      <c r="M2422">
        <v>85.78</v>
      </c>
      <c r="N2422">
        <v>0</v>
      </c>
      <c r="O2422">
        <v>1.8677674103419499</v>
      </c>
      <c r="P2422">
        <v>0.12784090909090901</v>
      </c>
      <c r="Q2422" t="s">
        <v>161</v>
      </c>
    </row>
    <row r="2423" spans="1:17" ht="16" x14ac:dyDescent="0.2">
      <c r="A2423">
        <v>151</v>
      </c>
      <c r="B2423" t="s">
        <v>160</v>
      </c>
      <c r="C2423" t="s">
        <v>159</v>
      </c>
      <c r="F2423">
        <v>45</v>
      </c>
      <c r="H2423" s="7">
        <v>1</v>
      </c>
      <c r="I2423" t="s">
        <v>5</v>
      </c>
      <c r="J2423">
        <v>0.25</v>
      </c>
      <c r="K2423">
        <v>25.266999999999999</v>
      </c>
      <c r="L2423">
        <v>17.16</v>
      </c>
      <c r="M2423">
        <v>85.78</v>
      </c>
      <c r="N2423">
        <v>0</v>
      </c>
      <c r="O2423">
        <v>3.0404243119265999</v>
      </c>
      <c r="P2423">
        <v>0.16619318181818199</v>
      </c>
      <c r="Q2423" t="s">
        <v>161</v>
      </c>
    </row>
    <row r="2424" spans="1:17" ht="16" x14ac:dyDescent="0.2">
      <c r="A2424">
        <v>151</v>
      </c>
      <c r="B2424" t="s">
        <v>160</v>
      </c>
      <c r="C2424" t="s">
        <v>159</v>
      </c>
      <c r="F2424">
        <v>45</v>
      </c>
      <c r="H2424" s="7">
        <v>1</v>
      </c>
      <c r="I2424" t="s">
        <v>5</v>
      </c>
      <c r="J2424">
        <v>0.25</v>
      </c>
      <c r="K2424">
        <v>25.266999999999999</v>
      </c>
      <c r="L2424">
        <v>17.16</v>
      </c>
      <c r="M2424">
        <v>85.78</v>
      </c>
      <c r="N2424">
        <v>0</v>
      </c>
      <c r="O2424">
        <v>4.0058772935779796</v>
      </c>
      <c r="P2424">
        <v>0.194318181818181</v>
      </c>
      <c r="Q2424" t="s">
        <v>161</v>
      </c>
    </row>
    <row r="2425" spans="1:17" ht="16" x14ac:dyDescent="0.2">
      <c r="A2425">
        <v>151</v>
      </c>
      <c r="B2425" t="s">
        <v>160</v>
      </c>
      <c r="C2425" t="s">
        <v>159</v>
      </c>
      <c r="F2425">
        <v>45</v>
      </c>
      <c r="H2425" s="7">
        <v>1</v>
      </c>
      <c r="I2425" t="s">
        <v>5</v>
      </c>
      <c r="J2425">
        <v>0.25</v>
      </c>
      <c r="K2425">
        <v>25.266999999999999</v>
      </c>
      <c r="L2425">
        <v>17.16</v>
      </c>
      <c r="M2425">
        <v>85.78</v>
      </c>
      <c r="N2425">
        <v>0</v>
      </c>
      <c r="O2425">
        <v>4.90350031276063</v>
      </c>
      <c r="P2425">
        <v>0.23522727272727201</v>
      </c>
      <c r="Q2425" t="s">
        <v>161</v>
      </c>
    </row>
    <row r="2426" spans="1:17" ht="16" x14ac:dyDescent="0.2">
      <c r="A2426">
        <v>151</v>
      </c>
      <c r="B2426" t="s">
        <v>160</v>
      </c>
      <c r="C2426" t="s">
        <v>159</v>
      </c>
      <c r="F2426">
        <v>45</v>
      </c>
      <c r="H2426" s="7">
        <v>1</v>
      </c>
      <c r="I2426" t="s">
        <v>5</v>
      </c>
      <c r="J2426">
        <v>0.25</v>
      </c>
      <c r="K2426">
        <v>25.266999999999999</v>
      </c>
      <c r="L2426">
        <v>17.16</v>
      </c>
      <c r="M2426">
        <v>85.78</v>
      </c>
      <c r="N2426">
        <v>0</v>
      </c>
      <c r="O2426">
        <v>5.8683668682235197</v>
      </c>
      <c r="P2426">
        <v>0.25568181818181801</v>
      </c>
      <c r="Q2426" t="s">
        <v>161</v>
      </c>
    </row>
    <row r="2427" spans="1:17" ht="16" x14ac:dyDescent="0.2">
      <c r="A2427">
        <v>151</v>
      </c>
      <c r="B2427" t="s">
        <v>160</v>
      </c>
      <c r="C2427" t="s">
        <v>159</v>
      </c>
      <c r="F2427">
        <v>45</v>
      </c>
      <c r="H2427" s="7">
        <v>1</v>
      </c>
      <c r="I2427" t="s">
        <v>5</v>
      </c>
      <c r="J2427">
        <v>0.25</v>
      </c>
      <c r="K2427">
        <v>25.266999999999999</v>
      </c>
      <c r="L2427">
        <v>17.16</v>
      </c>
      <c r="M2427">
        <v>85.78</v>
      </c>
      <c r="N2427">
        <v>0</v>
      </c>
      <c r="O2427">
        <v>6.9038000417014098</v>
      </c>
      <c r="P2427">
        <v>0.29914772727272698</v>
      </c>
      <c r="Q2427" t="s">
        <v>161</v>
      </c>
    </row>
    <row r="2428" spans="1:17" ht="16" x14ac:dyDescent="0.2">
      <c r="A2428">
        <v>151</v>
      </c>
      <c r="B2428" t="s">
        <v>160</v>
      </c>
      <c r="C2428" t="s">
        <v>159</v>
      </c>
      <c r="F2428">
        <v>45</v>
      </c>
      <c r="H2428" s="7">
        <v>1</v>
      </c>
      <c r="I2428" t="s">
        <v>5</v>
      </c>
      <c r="J2428">
        <v>0.25</v>
      </c>
      <c r="K2428">
        <v>25.266999999999999</v>
      </c>
      <c r="L2428">
        <v>17.16</v>
      </c>
      <c r="M2428">
        <v>85.78</v>
      </c>
      <c r="N2428">
        <v>0</v>
      </c>
      <c r="O2428">
        <v>8.0070631776480408</v>
      </c>
      <c r="P2428">
        <v>0.32982954545454501</v>
      </c>
      <c r="Q2428" t="s">
        <v>161</v>
      </c>
    </row>
    <row r="2429" spans="1:17" ht="16" x14ac:dyDescent="0.2">
      <c r="A2429">
        <v>151</v>
      </c>
      <c r="B2429" t="s">
        <v>160</v>
      </c>
      <c r="C2429" t="s">
        <v>159</v>
      </c>
      <c r="F2429">
        <v>45</v>
      </c>
      <c r="H2429" s="7">
        <v>1</v>
      </c>
      <c r="I2429" t="s">
        <v>5</v>
      </c>
      <c r="J2429">
        <v>0.25</v>
      </c>
      <c r="K2429">
        <v>25.266999999999999</v>
      </c>
      <c r="L2429">
        <v>17.16</v>
      </c>
      <c r="M2429">
        <v>85.78</v>
      </c>
      <c r="N2429">
        <v>0</v>
      </c>
      <c r="O2429">
        <v>8.9734935362802304</v>
      </c>
      <c r="P2429">
        <v>0.37073863636363602</v>
      </c>
      <c r="Q2429" t="s">
        <v>161</v>
      </c>
    </row>
    <row r="2430" spans="1:17" ht="16" x14ac:dyDescent="0.2">
      <c r="A2430">
        <v>151</v>
      </c>
      <c r="B2430" t="s">
        <v>160</v>
      </c>
      <c r="C2430" t="s">
        <v>159</v>
      </c>
      <c r="F2430">
        <v>45</v>
      </c>
      <c r="H2430" s="7">
        <v>1</v>
      </c>
      <c r="I2430" t="s">
        <v>5</v>
      </c>
      <c r="J2430">
        <v>0.25</v>
      </c>
      <c r="K2430">
        <v>25.266999999999999</v>
      </c>
      <c r="L2430">
        <v>17.16</v>
      </c>
      <c r="M2430">
        <v>85.78</v>
      </c>
      <c r="N2430">
        <v>0</v>
      </c>
      <c r="O2430">
        <v>10.0083402835696</v>
      </c>
      <c r="P2430">
        <v>0.40653409090909098</v>
      </c>
      <c r="Q2430" t="s">
        <v>161</v>
      </c>
    </row>
    <row r="2431" spans="1:17" ht="16" x14ac:dyDescent="0.2">
      <c r="A2431">
        <v>151</v>
      </c>
      <c r="B2431" t="s">
        <v>160</v>
      </c>
      <c r="C2431" t="s">
        <v>159</v>
      </c>
      <c r="F2431">
        <v>45</v>
      </c>
      <c r="H2431" s="7">
        <v>1</v>
      </c>
      <c r="I2431" t="s">
        <v>5</v>
      </c>
      <c r="J2431">
        <v>0.25</v>
      </c>
      <c r="K2431">
        <v>25.266999999999999</v>
      </c>
      <c r="L2431">
        <v>17.16</v>
      </c>
      <c r="M2431">
        <v>85.78</v>
      </c>
      <c r="N2431">
        <v>0</v>
      </c>
      <c r="O2431">
        <v>11.0435779816513</v>
      </c>
      <c r="P2431">
        <v>0.44744318181818199</v>
      </c>
      <c r="Q2431" t="s">
        <v>161</v>
      </c>
    </row>
    <row r="2432" spans="1:17" ht="16" x14ac:dyDescent="0.2">
      <c r="A2432">
        <v>151</v>
      </c>
      <c r="B2432" t="s">
        <v>160</v>
      </c>
      <c r="C2432" t="s">
        <v>159</v>
      </c>
      <c r="F2432">
        <v>45</v>
      </c>
      <c r="H2432" s="7">
        <v>1</v>
      </c>
      <c r="I2432" t="s">
        <v>5</v>
      </c>
      <c r="J2432">
        <v>0.25</v>
      </c>
      <c r="K2432">
        <v>25.266999999999999</v>
      </c>
      <c r="L2432">
        <v>17.16</v>
      </c>
      <c r="M2432">
        <v>85.78</v>
      </c>
      <c r="N2432">
        <v>0</v>
      </c>
      <c r="O2432">
        <v>11.9410055254378</v>
      </c>
      <c r="P2432">
        <v>0.48579545454545398</v>
      </c>
      <c r="Q2432" t="s">
        <v>161</v>
      </c>
    </row>
    <row r="2433" spans="1:17" ht="16" x14ac:dyDescent="0.2">
      <c r="A2433">
        <v>151</v>
      </c>
      <c r="B2433" t="s">
        <v>160</v>
      </c>
      <c r="C2433" t="s">
        <v>159</v>
      </c>
      <c r="F2433">
        <v>45</v>
      </c>
      <c r="H2433" s="7">
        <v>1</v>
      </c>
      <c r="I2433" t="s">
        <v>5</v>
      </c>
      <c r="J2433">
        <v>0.25</v>
      </c>
      <c r="K2433">
        <v>25.266999999999999</v>
      </c>
      <c r="L2433">
        <v>17.16</v>
      </c>
      <c r="M2433">
        <v>85.78</v>
      </c>
      <c r="N2433">
        <v>0</v>
      </c>
      <c r="O2433">
        <v>13.182469766472</v>
      </c>
      <c r="P2433">
        <v>0.52414772727272696</v>
      </c>
      <c r="Q2433" t="s">
        <v>161</v>
      </c>
    </row>
    <row r="2434" spans="1:17" ht="16" x14ac:dyDescent="0.2">
      <c r="A2434">
        <v>151</v>
      </c>
      <c r="B2434" t="s">
        <v>160</v>
      </c>
      <c r="C2434" t="s">
        <v>159</v>
      </c>
      <c r="F2434">
        <v>45</v>
      </c>
      <c r="H2434" s="7">
        <v>1</v>
      </c>
      <c r="I2434" t="s">
        <v>5</v>
      </c>
      <c r="J2434">
        <v>0.25</v>
      </c>
      <c r="K2434">
        <v>25.266999999999999</v>
      </c>
      <c r="L2434">
        <v>17.16</v>
      </c>
      <c r="M2434">
        <v>85.78</v>
      </c>
      <c r="N2434">
        <v>0</v>
      </c>
      <c r="O2434">
        <v>14.286905754795599</v>
      </c>
      <c r="P2434">
        <v>0.57017045454545401</v>
      </c>
      <c r="Q2434" t="s">
        <v>161</v>
      </c>
    </row>
    <row r="2435" spans="1:17" ht="16" x14ac:dyDescent="0.2">
      <c r="A2435">
        <v>151</v>
      </c>
      <c r="B2435" t="s">
        <v>160</v>
      </c>
      <c r="C2435" t="s">
        <v>159</v>
      </c>
      <c r="F2435">
        <v>45</v>
      </c>
      <c r="H2435" s="7">
        <v>1</v>
      </c>
      <c r="I2435" t="s">
        <v>5</v>
      </c>
      <c r="J2435">
        <v>0.25</v>
      </c>
      <c r="K2435">
        <v>25.266999999999999</v>
      </c>
      <c r="L2435">
        <v>17.16</v>
      </c>
      <c r="M2435">
        <v>85.78</v>
      </c>
      <c r="N2435">
        <v>0</v>
      </c>
      <c r="O2435">
        <v>15.0459367180984</v>
      </c>
      <c r="P2435">
        <v>0.59829545454545396</v>
      </c>
      <c r="Q2435" t="s">
        <v>161</v>
      </c>
    </row>
    <row r="2436" spans="1:17" ht="16" x14ac:dyDescent="0.2">
      <c r="A2436">
        <v>151</v>
      </c>
      <c r="B2436" t="s">
        <v>160</v>
      </c>
      <c r="C2436" t="s">
        <v>159</v>
      </c>
      <c r="F2436">
        <v>45</v>
      </c>
      <c r="H2436" s="7">
        <v>1</v>
      </c>
      <c r="I2436" t="s">
        <v>5</v>
      </c>
      <c r="J2436">
        <v>0.25</v>
      </c>
      <c r="K2436">
        <v>25.266999999999999</v>
      </c>
      <c r="L2436">
        <v>17.16</v>
      </c>
      <c r="M2436">
        <v>85.78</v>
      </c>
      <c r="N2436">
        <v>0</v>
      </c>
      <c r="O2436">
        <v>15.942386884904</v>
      </c>
      <c r="P2436">
        <v>0.62386363636363595</v>
      </c>
      <c r="Q2436" t="s">
        <v>161</v>
      </c>
    </row>
    <row r="2437" spans="1:17" ht="16" x14ac:dyDescent="0.2">
      <c r="A2437">
        <v>151</v>
      </c>
      <c r="B2437" t="s">
        <v>160</v>
      </c>
      <c r="C2437" t="s">
        <v>159</v>
      </c>
      <c r="F2437">
        <v>45</v>
      </c>
      <c r="H2437" s="7">
        <v>1</v>
      </c>
      <c r="I2437" t="s">
        <v>5</v>
      </c>
      <c r="J2437">
        <v>0.25</v>
      </c>
      <c r="K2437">
        <v>25.266999999999999</v>
      </c>
      <c r="L2437">
        <v>17.16</v>
      </c>
      <c r="M2437">
        <v>85.78</v>
      </c>
      <c r="N2437">
        <v>0</v>
      </c>
      <c r="O2437">
        <v>17.114261884904</v>
      </c>
      <c r="P2437">
        <v>0.65198863636363602</v>
      </c>
      <c r="Q2437" t="s">
        <v>161</v>
      </c>
    </row>
    <row r="2438" spans="1:17" ht="16" x14ac:dyDescent="0.2">
      <c r="A2438">
        <v>151</v>
      </c>
      <c r="B2438" t="s">
        <v>160</v>
      </c>
      <c r="C2438" t="s">
        <v>159</v>
      </c>
      <c r="F2438">
        <v>45</v>
      </c>
      <c r="H2438" s="7">
        <v>1</v>
      </c>
      <c r="I2438" t="s">
        <v>5</v>
      </c>
      <c r="J2438">
        <v>0.25</v>
      </c>
      <c r="K2438">
        <v>25.266999999999999</v>
      </c>
      <c r="L2438">
        <v>17.16</v>
      </c>
      <c r="M2438">
        <v>85.78</v>
      </c>
      <c r="N2438">
        <v>0</v>
      </c>
      <c r="O2438">
        <v>18.010125625521201</v>
      </c>
      <c r="P2438">
        <v>0.669886363636363</v>
      </c>
      <c r="Q2438" t="s">
        <v>161</v>
      </c>
    </row>
    <row r="2439" spans="1:17" ht="16" x14ac:dyDescent="0.2">
      <c r="A2439">
        <v>151</v>
      </c>
      <c r="B2439" t="s">
        <v>160</v>
      </c>
      <c r="C2439" t="s">
        <v>159</v>
      </c>
      <c r="F2439">
        <v>45</v>
      </c>
      <c r="H2439" s="7">
        <v>1</v>
      </c>
      <c r="I2439" t="s">
        <v>5</v>
      </c>
      <c r="J2439">
        <v>0.25</v>
      </c>
      <c r="K2439">
        <v>25.266999999999999</v>
      </c>
      <c r="L2439">
        <v>17.16</v>
      </c>
      <c r="M2439">
        <v>85.78</v>
      </c>
      <c r="N2439">
        <v>0</v>
      </c>
      <c r="O2439">
        <v>19.0443859466221</v>
      </c>
      <c r="P2439">
        <v>0.69801136363636296</v>
      </c>
      <c r="Q2439" t="s">
        <v>161</v>
      </c>
    </row>
    <row r="2440" spans="1:17" ht="16" x14ac:dyDescent="0.2">
      <c r="A2440">
        <v>151</v>
      </c>
      <c r="B2440" t="s">
        <v>160</v>
      </c>
      <c r="C2440" t="s">
        <v>159</v>
      </c>
      <c r="F2440">
        <v>45</v>
      </c>
      <c r="H2440" s="7">
        <v>1</v>
      </c>
      <c r="I2440" t="s">
        <v>5</v>
      </c>
      <c r="J2440">
        <v>0.25</v>
      </c>
      <c r="K2440">
        <v>25.266999999999999</v>
      </c>
      <c r="L2440">
        <v>17.16</v>
      </c>
      <c r="M2440">
        <v>85.78</v>
      </c>
      <c r="N2440">
        <v>0</v>
      </c>
      <c r="O2440">
        <v>19.8718332985821</v>
      </c>
      <c r="P2440">
        <v>0.72102272727272698</v>
      </c>
      <c r="Q2440" t="s">
        <v>161</v>
      </c>
    </row>
    <row r="2441" spans="1:17" ht="16" x14ac:dyDescent="0.2">
      <c r="A2441">
        <v>151</v>
      </c>
      <c r="B2441" t="s">
        <v>160</v>
      </c>
      <c r="C2441" t="s">
        <v>159</v>
      </c>
      <c r="F2441">
        <v>45</v>
      </c>
      <c r="H2441" s="7">
        <v>1</v>
      </c>
      <c r="I2441" t="s">
        <v>5</v>
      </c>
      <c r="J2441">
        <v>0.25</v>
      </c>
      <c r="K2441">
        <v>25.266999999999999</v>
      </c>
      <c r="L2441">
        <v>17.16</v>
      </c>
      <c r="M2441">
        <v>85.78</v>
      </c>
      <c r="N2441">
        <v>0</v>
      </c>
      <c r="O2441">
        <v>20.974119057547899</v>
      </c>
      <c r="P2441">
        <v>0.73892045454545396</v>
      </c>
      <c r="Q2441" t="s">
        <v>161</v>
      </c>
    </row>
    <row r="2442" spans="1:17" ht="16" x14ac:dyDescent="0.2">
      <c r="A2442">
        <v>151</v>
      </c>
      <c r="B2442" t="s">
        <v>160</v>
      </c>
      <c r="C2442" t="s">
        <v>159</v>
      </c>
      <c r="F2442">
        <v>45</v>
      </c>
      <c r="H2442" s="7">
        <v>1</v>
      </c>
      <c r="I2442" t="s">
        <v>5</v>
      </c>
      <c r="J2442">
        <v>0.25</v>
      </c>
      <c r="K2442">
        <v>25.266999999999999</v>
      </c>
      <c r="L2442">
        <v>17.16</v>
      </c>
      <c r="M2442">
        <v>85.78</v>
      </c>
      <c r="N2442">
        <v>0</v>
      </c>
      <c r="O2442">
        <v>22.007597477064198</v>
      </c>
      <c r="P2442">
        <v>0.75681818181818195</v>
      </c>
      <c r="Q2442" t="s">
        <v>161</v>
      </c>
    </row>
    <row r="2443" spans="1:17" ht="16" x14ac:dyDescent="0.2">
      <c r="A2443">
        <v>151</v>
      </c>
      <c r="B2443" t="s">
        <v>160</v>
      </c>
      <c r="C2443" t="s">
        <v>159</v>
      </c>
      <c r="F2443">
        <v>45</v>
      </c>
      <c r="H2443" s="7">
        <v>1</v>
      </c>
      <c r="I2443" t="s">
        <v>5</v>
      </c>
      <c r="J2443">
        <v>0.25</v>
      </c>
      <c r="K2443">
        <v>25.266999999999999</v>
      </c>
      <c r="L2443">
        <v>17.16</v>
      </c>
      <c r="M2443">
        <v>85.78</v>
      </c>
      <c r="N2443">
        <v>0</v>
      </c>
      <c r="O2443">
        <v>23.041075896580399</v>
      </c>
      <c r="P2443">
        <v>0.77471590909090904</v>
      </c>
      <c r="Q2443" t="s">
        <v>161</v>
      </c>
    </row>
    <row r="2444" spans="1:17" ht="16" x14ac:dyDescent="0.2">
      <c r="A2444">
        <v>151</v>
      </c>
      <c r="B2444" t="s">
        <v>160</v>
      </c>
      <c r="C2444" t="s">
        <v>159</v>
      </c>
      <c r="F2444">
        <v>45</v>
      </c>
      <c r="H2444" s="7">
        <v>1</v>
      </c>
      <c r="I2444" t="s">
        <v>5</v>
      </c>
      <c r="J2444">
        <v>0.25</v>
      </c>
      <c r="K2444">
        <v>25.266999999999999</v>
      </c>
      <c r="L2444">
        <v>17.16</v>
      </c>
      <c r="M2444">
        <v>85.78</v>
      </c>
      <c r="N2444">
        <v>0</v>
      </c>
      <c r="O2444">
        <v>24.0047695996663</v>
      </c>
      <c r="P2444">
        <v>0.77982954545454497</v>
      </c>
      <c r="Q2444" t="s">
        <v>161</v>
      </c>
    </row>
    <row r="2445" spans="1:17" ht="16" x14ac:dyDescent="0.2">
      <c r="A2445">
        <v>151</v>
      </c>
      <c r="B2445" t="s">
        <v>160</v>
      </c>
      <c r="C2445" t="s">
        <v>159</v>
      </c>
      <c r="F2445">
        <v>45</v>
      </c>
      <c r="H2445" s="7">
        <v>1</v>
      </c>
      <c r="I2445" t="s">
        <v>5</v>
      </c>
      <c r="J2445">
        <v>0.25</v>
      </c>
      <c r="K2445">
        <v>25.266999999999999</v>
      </c>
      <c r="L2445">
        <v>17.16</v>
      </c>
      <c r="M2445">
        <v>85.78</v>
      </c>
      <c r="N2445">
        <v>0</v>
      </c>
      <c r="O2445">
        <v>25.106664407839801</v>
      </c>
      <c r="P2445">
        <v>0.79261363636363602</v>
      </c>
      <c r="Q2445" t="s">
        <v>161</v>
      </c>
    </row>
    <row r="2446" spans="1:17" ht="16" x14ac:dyDescent="0.2">
      <c r="A2446">
        <v>151</v>
      </c>
      <c r="B2446" t="s">
        <v>160</v>
      </c>
      <c r="C2446" t="s">
        <v>159</v>
      </c>
      <c r="F2446">
        <v>45</v>
      </c>
      <c r="H2446" s="7">
        <v>1</v>
      </c>
      <c r="I2446" t="s">
        <v>5</v>
      </c>
      <c r="J2446">
        <v>0.25</v>
      </c>
      <c r="K2446">
        <v>25.266999999999999</v>
      </c>
      <c r="L2446">
        <v>17.16</v>
      </c>
      <c r="M2446">
        <v>85.78</v>
      </c>
      <c r="N2446">
        <v>0</v>
      </c>
      <c r="O2446">
        <v>26.0015507714762</v>
      </c>
      <c r="P2446">
        <v>0.79772727272727295</v>
      </c>
      <c r="Q2446" t="s">
        <v>161</v>
      </c>
    </row>
    <row r="2447" spans="1:17" ht="16" x14ac:dyDescent="0.2">
      <c r="A2447">
        <v>151</v>
      </c>
      <c r="B2447" t="s">
        <v>160</v>
      </c>
      <c r="C2447" t="s">
        <v>159</v>
      </c>
      <c r="F2447">
        <v>45</v>
      </c>
      <c r="H2447" s="7">
        <v>1</v>
      </c>
      <c r="I2447" t="s">
        <v>5</v>
      </c>
      <c r="J2447">
        <v>0.25</v>
      </c>
      <c r="K2447">
        <v>25.266999999999999</v>
      </c>
      <c r="L2447">
        <v>17.16</v>
      </c>
      <c r="M2447">
        <v>85.78</v>
      </c>
      <c r="N2447">
        <v>0</v>
      </c>
      <c r="O2447">
        <v>26.896046184320198</v>
      </c>
      <c r="P2447">
        <v>0.79772727272727295</v>
      </c>
      <c r="Q2447" t="s">
        <v>161</v>
      </c>
    </row>
    <row r="2448" spans="1:17" ht="16" x14ac:dyDescent="0.2">
      <c r="A2448">
        <v>151</v>
      </c>
      <c r="B2448" t="s">
        <v>160</v>
      </c>
      <c r="C2448" t="s">
        <v>159</v>
      </c>
      <c r="F2448">
        <v>45</v>
      </c>
      <c r="H2448" s="7">
        <v>1</v>
      </c>
      <c r="I2448" t="s">
        <v>5</v>
      </c>
      <c r="J2448">
        <v>0.25</v>
      </c>
      <c r="K2448">
        <v>25.266999999999999</v>
      </c>
      <c r="L2448">
        <v>17.16</v>
      </c>
      <c r="M2448">
        <v>85.78</v>
      </c>
      <c r="N2448">
        <v>0</v>
      </c>
      <c r="O2448">
        <v>27.997354566305201</v>
      </c>
      <c r="P2448">
        <v>0.80284090909090899</v>
      </c>
      <c r="Q2448" t="s">
        <v>161</v>
      </c>
    </row>
    <row r="2449" spans="1:17" ht="16" x14ac:dyDescent="0.2">
      <c r="A2449">
        <v>151</v>
      </c>
      <c r="B2449" t="s">
        <v>160</v>
      </c>
      <c r="C2449" t="s">
        <v>159</v>
      </c>
      <c r="F2449">
        <v>45</v>
      </c>
      <c r="H2449" s="7">
        <v>1</v>
      </c>
      <c r="I2449" t="s">
        <v>5</v>
      </c>
      <c r="J2449">
        <v>0.25</v>
      </c>
      <c r="K2449">
        <v>25.266999999999999</v>
      </c>
      <c r="L2449">
        <v>17.16</v>
      </c>
      <c r="M2449">
        <v>85.78</v>
      </c>
      <c r="N2449">
        <v>0</v>
      </c>
      <c r="O2449">
        <v>29.029660133444501</v>
      </c>
      <c r="P2449">
        <v>0.80539772727272696</v>
      </c>
      <c r="Q2449" t="s">
        <v>161</v>
      </c>
    </row>
    <row r="2450" spans="1:17" ht="16" x14ac:dyDescent="0.2">
      <c r="A2450">
        <v>151</v>
      </c>
      <c r="B2450" t="s">
        <v>160</v>
      </c>
      <c r="C2450" t="s">
        <v>159</v>
      </c>
      <c r="F2450">
        <v>45</v>
      </c>
      <c r="H2450" s="7">
        <v>1</v>
      </c>
      <c r="I2450" t="s">
        <v>5</v>
      </c>
      <c r="J2450">
        <v>0.25</v>
      </c>
      <c r="K2450">
        <v>25.266999999999999</v>
      </c>
      <c r="L2450">
        <v>17.16</v>
      </c>
      <c r="M2450">
        <v>85.78</v>
      </c>
      <c r="N2450">
        <v>0</v>
      </c>
      <c r="O2450">
        <v>29.992962885738098</v>
      </c>
      <c r="P2450">
        <v>0.80539772727272696</v>
      </c>
      <c r="Q2450" t="s">
        <v>161</v>
      </c>
    </row>
    <row r="2451" spans="1:17" ht="16" x14ac:dyDescent="0.2">
      <c r="A2451">
        <v>152</v>
      </c>
      <c r="B2451" t="s">
        <v>160</v>
      </c>
      <c r="C2451" t="s">
        <v>159</v>
      </c>
      <c r="F2451">
        <v>45</v>
      </c>
      <c r="H2451" s="7">
        <v>1</v>
      </c>
      <c r="I2451" t="s">
        <v>5</v>
      </c>
      <c r="J2451">
        <f>100/200</f>
        <v>0.5</v>
      </c>
      <c r="K2451">
        <v>27.832999999999998</v>
      </c>
      <c r="L2451">
        <v>23.93</v>
      </c>
      <c r="M2451">
        <v>71.8</v>
      </c>
      <c r="N2451">
        <v>0</v>
      </c>
      <c r="O2451">
        <v>0</v>
      </c>
      <c r="P2451">
        <v>0</v>
      </c>
      <c r="Q2451" t="s">
        <v>161</v>
      </c>
    </row>
    <row r="2452" spans="1:17" ht="16" x14ac:dyDescent="0.2">
      <c r="A2452">
        <v>152</v>
      </c>
      <c r="B2452" t="s">
        <v>160</v>
      </c>
      <c r="C2452" t="s">
        <v>159</v>
      </c>
      <c r="F2452">
        <v>45</v>
      </c>
      <c r="H2452" s="7">
        <v>1</v>
      </c>
      <c r="I2452" t="s">
        <v>5</v>
      </c>
      <c r="J2452">
        <v>0.5</v>
      </c>
      <c r="K2452">
        <v>27.832999999999998</v>
      </c>
      <c r="L2452">
        <v>23.93</v>
      </c>
      <c r="M2452">
        <v>71.8</v>
      </c>
      <c r="N2452">
        <v>0</v>
      </c>
      <c r="O2452">
        <v>1.0403200583819801</v>
      </c>
      <c r="P2452">
        <v>0.104829545454545</v>
      </c>
      <c r="Q2452" t="s">
        <v>161</v>
      </c>
    </row>
    <row r="2453" spans="1:17" ht="16" x14ac:dyDescent="0.2">
      <c r="A2453">
        <v>152</v>
      </c>
      <c r="B2453" t="s">
        <v>160</v>
      </c>
      <c r="C2453" t="s">
        <v>159</v>
      </c>
      <c r="F2453">
        <v>45</v>
      </c>
      <c r="H2453" s="7">
        <v>1</v>
      </c>
      <c r="I2453" t="s">
        <v>5</v>
      </c>
      <c r="J2453">
        <v>0.5</v>
      </c>
      <c r="K2453">
        <v>27.832999999999998</v>
      </c>
      <c r="L2453">
        <v>23.93</v>
      </c>
      <c r="M2453">
        <v>71.8</v>
      </c>
      <c r="N2453">
        <v>0</v>
      </c>
      <c r="O2453">
        <v>1.93872497914929</v>
      </c>
      <c r="P2453">
        <v>0.15596590909090899</v>
      </c>
      <c r="Q2453" t="s">
        <v>161</v>
      </c>
    </row>
    <row r="2454" spans="1:17" ht="16" x14ac:dyDescent="0.2">
      <c r="A2454">
        <v>152</v>
      </c>
      <c r="B2454" t="s">
        <v>160</v>
      </c>
      <c r="C2454" t="s">
        <v>159</v>
      </c>
      <c r="F2454">
        <v>45</v>
      </c>
      <c r="H2454" s="7">
        <v>1</v>
      </c>
      <c r="I2454" t="s">
        <v>5</v>
      </c>
      <c r="J2454">
        <v>0.5</v>
      </c>
      <c r="K2454">
        <v>27.832999999999998</v>
      </c>
      <c r="L2454">
        <v>23.93</v>
      </c>
      <c r="M2454">
        <v>71.8</v>
      </c>
      <c r="N2454">
        <v>0</v>
      </c>
      <c r="O2454">
        <v>3.04218359049207</v>
      </c>
      <c r="P2454">
        <v>0.18920454545454499</v>
      </c>
      <c r="Q2454" t="s">
        <v>161</v>
      </c>
    </row>
    <row r="2455" spans="1:17" ht="16" x14ac:dyDescent="0.2">
      <c r="A2455">
        <v>152</v>
      </c>
      <c r="B2455" t="s">
        <v>160</v>
      </c>
      <c r="C2455" t="s">
        <v>159</v>
      </c>
      <c r="F2455">
        <v>45</v>
      </c>
      <c r="H2455" s="7">
        <v>1</v>
      </c>
      <c r="I2455" t="s">
        <v>5</v>
      </c>
      <c r="J2455">
        <v>0.5</v>
      </c>
      <c r="K2455">
        <v>27.832999999999998</v>
      </c>
      <c r="L2455">
        <v>23.93</v>
      </c>
      <c r="M2455">
        <v>71.8</v>
      </c>
      <c r="N2455">
        <v>0</v>
      </c>
      <c r="O2455">
        <v>3.9394156588824001</v>
      </c>
      <c r="P2455">
        <v>0.22500000000000001</v>
      </c>
      <c r="Q2455" t="s">
        <v>161</v>
      </c>
    </row>
    <row r="2456" spans="1:17" ht="16" x14ac:dyDescent="0.2">
      <c r="A2456">
        <v>152</v>
      </c>
      <c r="B2456" t="s">
        <v>160</v>
      </c>
      <c r="C2456" t="s">
        <v>159</v>
      </c>
      <c r="F2456">
        <v>45</v>
      </c>
      <c r="H2456" s="7">
        <v>1</v>
      </c>
      <c r="I2456" t="s">
        <v>5</v>
      </c>
      <c r="J2456">
        <v>0.5</v>
      </c>
      <c r="K2456">
        <v>27.832999999999998</v>
      </c>
      <c r="L2456">
        <v>23.93</v>
      </c>
      <c r="M2456">
        <v>71.8</v>
      </c>
      <c r="N2456">
        <v>0</v>
      </c>
      <c r="O2456">
        <v>4.9738714553794798</v>
      </c>
      <c r="P2456">
        <v>0.25568181818181801</v>
      </c>
      <c r="Q2456" t="s">
        <v>161</v>
      </c>
    </row>
    <row r="2457" spans="1:17" ht="16" x14ac:dyDescent="0.2">
      <c r="A2457">
        <v>152</v>
      </c>
      <c r="B2457" t="s">
        <v>160</v>
      </c>
      <c r="C2457" t="s">
        <v>159</v>
      </c>
      <c r="F2457">
        <v>45</v>
      </c>
      <c r="H2457" s="7">
        <v>1</v>
      </c>
      <c r="I2457" t="s">
        <v>5</v>
      </c>
      <c r="J2457">
        <v>0.5</v>
      </c>
      <c r="K2457">
        <v>27.832999999999998</v>
      </c>
      <c r="L2457">
        <v>23.93</v>
      </c>
      <c r="M2457">
        <v>71.8</v>
      </c>
      <c r="N2457">
        <v>0</v>
      </c>
      <c r="O2457">
        <v>5.9397153878231803</v>
      </c>
      <c r="P2457">
        <v>0.28892045454545401</v>
      </c>
      <c r="Q2457" t="s">
        <v>161</v>
      </c>
    </row>
    <row r="2458" spans="1:17" ht="16" x14ac:dyDescent="0.2">
      <c r="A2458">
        <v>152</v>
      </c>
      <c r="B2458" t="s">
        <v>160</v>
      </c>
      <c r="C2458" t="s">
        <v>159</v>
      </c>
      <c r="F2458">
        <v>45</v>
      </c>
      <c r="H2458" s="7">
        <v>1</v>
      </c>
      <c r="I2458" t="s">
        <v>5</v>
      </c>
      <c r="J2458">
        <v>0.5</v>
      </c>
      <c r="K2458">
        <v>27.832999999999998</v>
      </c>
      <c r="L2458">
        <v>23.93</v>
      </c>
      <c r="M2458">
        <v>71.8</v>
      </c>
      <c r="N2458">
        <v>0</v>
      </c>
      <c r="O2458">
        <v>6.9055593202668799</v>
      </c>
      <c r="P2458">
        <v>0.32215909090909101</v>
      </c>
      <c r="Q2458" t="s">
        <v>161</v>
      </c>
    </row>
    <row r="2459" spans="1:17" ht="16" x14ac:dyDescent="0.2">
      <c r="A2459">
        <v>152</v>
      </c>
      <c r="B2459" t="s">
        <v>160</v>
      </c>
      <c r="C2459" t="s">
        <v>159</v>
      </c>
      <c r="F2459">
        <v>45</v>
      </c>
      <c r="H2459" s="7">
        <v>1</v>
      </c>
      <c r="I2459" t="s">
        <v>5</v>
      </c>
      <c r="J2459">
        <v>0.5</v>
      </c>
      <c r="K2459">
        <v>27.832999999999998</v>
      </c>
      <c r="L2459">
        <v>23.93</v>
      </c>
      <c r="M2459">
        <v>71.8</v>
      </c>
      <c r="N2459">
        <v>0</v>
      </c>
      <c r="O2459">
        <v>8.2158309007506194</v>
      </c>
      <c r="P2459">
        <v>0.36051136363636299</v>
      </c>
      <c r="Q2459" t="s">
        <v>161</v>
      </c>
    </row>
    <row r="2460" spans="1:17" ht="16" x14ac:dyDescent="0.2">
      <c r="A2460">
        <v>152</v>
      </c>
      <c r="B2460" t="s">
        <v>160</v>
      </c>
      <c r="C2460" t="s">
        <v>159</v>
      </c>
      <c r="F2460">
        <v>45</v>
      </c>
      <c r="H2460" s="7">
        <v>1</v>
      </c>
      <c r="I2460" t="s">
        <v>5</v>
      </c>
      <c r="J2460">
        <v>0.5</v>
      </c>
      <c r="K2460">
        <v>27.832999999999998</v>
      </c>
      <c r="L2460">
        <v>23.93</v>
      </c>
      <c r="M2460">
        <v>71.8</v>
      </c>
      <c r="N2460">
        <v>0</v>
      </c>
      <c r="O2460">
        <v>8.9066409507923208</v>
      </c>
      <c r="P2460">
        <v>0.39630681818181801</v>
      </c>
      <c r="Q2460" t="s">
        <v>161</v>
      </c>
    </row>
    <row r="2461" spans="1:17" ht="16" x14ac:dyDescent="0.2">
      <c r="A2461">
        <v>152</v>
      </c>
      <c r="B2461" t="s">
        <v>160</v>
      </c>
      <c r="C2461" t="s">
        <v>159</v>
      </c>
      <c r="F2461">
        <v>45</v>
      </c>
      <c r="H2461" s="7">
        <v>1</v>
      </c>
      <c r="I2461" t="s">
        <v>5</v>
      </c>
      <c r="J2461">
        <v>0.5</v>
      </c>
      <c r="K2461">
        <v>27.832999999999998</v>
      </c>
      <c r="L2461">
        <v>23.93</v>
      </c>
      <c r="M2461">
        <v>71.8</v>
      </c>
      <c r="N2461">
        <v>0</v>
      </c>
      <c r="O2461">
        <v>10.0108814637197</v>
      </c>
      <c r="P2461">
        <v>0.43977272727272698</v>
      </c>
      <c r="Q2461" t="s">
        <v>161</v>
      </c>
    </row>
    <row r="2462" spans="1:17" ht="16" x14ac:dyDescent="0.2">
      <c r="A2462">
        <v>152</v>
      </c>
      <c r="B2462" t="s">
        <v>160</v>
      </c>
      <c r="C2462" t="s">
        <v>159</v>
      </c>
      <c r="F2462">
        <v>45</v>
      </c>
      <c r="H2462" s="7">
        <v>1</v>
      </c>
      <c r="I2462" t="s">
        <v>5</v>
      </c>
      <c r="J2462">
        <v>0.5</v>
      </c>
      <c r="K2462">
        <v>27.832999999999998</v>
      </c>
      <c r="L2462">
        <v>23.93</v>
      </c>
      <c r="M2462">
        <v>71.8</v>
      </c>
      <c r="N2462">
        <v>0</v>
      </c>
      <c r="O2462">
        <v>10.838719766472</v>
      </c>
      <c r="P2462">
        <v>0.46789772727272699</v>
      </c>
      <c r="Q2462" t="s">
        <v>161</v>
      </c>
    </row>
    <row r="2463" spans="1:17" ht="16" x14ac:dyDescent="0.2">
      <c r="A2463">
        <v>152</v>
      </c>
      <c r="B2463" t="s">
        <v>160</v>
      </c>
      <c r="C2463" t="s">
        <v>159</v>
      </c>
      <c r="F2463">
        <v>45</v>
      </c>
      <c r="H2463" s="7">
        <v>1</v>
      </c>
      <c r="I2463" t="s">
        <v>5</v>
      </c>
      <c r="J2463">
        <v>0.5</v>
      </c>
      <c r="K2463">
        <v>27.832999999999998</v>
      </c>
      <c r="L2463">
        <v>23.93</v>
      </c>
      <c r="M2463">
        <v>71.8</v>
      </c>
      <c r="N2463">
        <v>0</v>
      </c>
      <c r="O2463">
        <v>11.9427648040033</v>
      </c>
      <c r="P2463">
        <v>0.50880681818181805</v>
      </c>
      <c r="Q2463" t="s">
        <v>161</v>
      </c>
    </row>
    <row r="2464" spans="1:17" ht="16" x14ac:dyDescent="0.2">
      <c r="A2464">
        <v>152</v>
      </c>
      <c r="B2464" t="s">
        <v>160</v>
      </c>
      <c r="C2464" t="s">
        <v>159</v>
      </c>
      <c r="F2464">
        <v>45</v>
      </c>
      <c r="H2464" s="7">
        <v>1</v>
      </c>
      <c r="I2464" t="s">
        <v>5</v>
      </c>
      <c r="J2464">
        <v>0.5</v>
      </c>
      <c r="K2464">
        <v>27.832999999999998</v>
      </c>
      <c r="L2464">
        <v>23.93</v>
      </c>
      <c r="M2464">
        <v>71.8</v>
      </c>
      <c r="N2464">
        <v>0</v>
      </c>
      <c r="O2464">
        <v>12.908022310258501</v>
      </c>
      <c r="P2464">
        <v>0.53437500000000004</v>
      </c>
      <c r="Q2464" t="s">
        <v>161</v>
      </c>
    </row>
    <row r="2465" spans="1:17" ht="16" x14ac:dyDescent="0.2">
      <c r="A2465">
        <v>152</v>
      </c>
      <c r="B2465" t="s">
        <v>160</v>
      </c>
      <c r="C2465" t="s">
        <v>159</v>
      </c>
      <c r="F2465">
        <v>45</v>
      </c>
      <c r="H2465" s="7">
        <v>1</v>
      </c>
      <c r="I2465" t="s">
        <v>5</v>
      </c>
      <c r="J2465">
        <v>0.5</v>
      </c>
      <c r="K2465">
        <v>27.832999999999998</v>
      </c>
      <c r="L2465">
        <v>23.93</v>
      </c>
      <c r="M2465">
        <v>71.8</v>
      </c>
      <c r="N2465">
        <v>0</v>
      </c>
      <c r="O2465">
        <v>14.012067347789801</v>
      </c>
      <c r="P2465">
        <v>0.57528409090909105</v>
      </c>
      <c r="Q2465" t="s">
        <v>161</v>
      </c>
    </row>
    <row r="2466" spans="1:17" ht="16" x14ac:dyDescent="0.2">
      <c r="A2466">
        <v>152</v>
      </c>
      <c r="B2466" t="s">
        <v>160</v>
      </c>
      <c r="C2466" t="s">
        <v>159</v>
      </c>
      <c r="F2466">
        <v>45</v>
      </c>
      <c r="H2466" s="7">
        <v>1</v>
      </c>
      <c r="I2466" t="s">
        <v>5</v>
      </c>
      <c r="J2466">
        <v>0.5</v>
      </c>
      <c r="K2466">
        <v>27.832999999999998</v>
      </c>
      <c r="L2466">
        <v>23.93</v>
      </c>
      <c r="M2466">
        <v>71.8</v>
      </c>
      <c r="N2466">
        <v>0</v>
      </c>
      <c r="O2466">
        <v>14.9083220391993</v>
      </c>
      <c r="P2466">
        <v>0.59829545454545396</v>
      </c>
      <c r="Q2466" t="s">
        <v>161</v>
      </c>
    </row>
    <row r="2467" spans="1:17" ht="16" x14ac:dyDescent="0.2">
      <c r="A2467">
        <v>152</v>
      </c>
      <c r="B2467" t="s">
        <v>160</v>
      </c>
      <c r="C2467" t="s">
        <v>159</v>
      </c>
      <c r="F2467">
        <v>45</v>
      </c>
      <c r="H2467" s="7">
        <v>1</v>
      </c>
      <c r="I2467" t="s">
        <v>5</v>
      </c>
      <c r="J2467">
        <v>0.5</v>
      </c>
      <c r="K2467">
        <v>27.832999999999998</v>
      </c>
      <c r="L2467">
        <v>23.93</v>
      </c>
      <c r="M2467">
        <v>71.8</v>
      </c>
      <c r="N2467">
        <v>0</v>
      </c>
      <c r="O2467">
        <v>15.736160341951599</v>
      </c>
      <c r="P2467">
        <v>0.62642045454545403</v>
      </c>
      <c r="Q2467" t="s">
        <v>161</v>
      </c>
    </row>
    <row r="2468" spans="1:17" ht="16" x14ac:dyDescent="0.2">
      <c r="A2468">
        <v>152</v>
      </c>
      <c r="B2468" t="s">
        <v>160</v>
      </c>
      <c r="C2468" t="s">
        <v>159</v>
      </c>
      <c r="F2468">
        <v>45</v>
      </c>
      <c r="H2468" s="7">
        <v>1</v>
      </c>
      <c r="I2468" t="s">
        <v>5</v>
      </c>
      <c r="J2468">
        <v>0.5</v>
      </c>
      <c r="K2468">
        <v>27.832999999999998</v>
      </c>
      <c r="L2468">
        <v>23.93</v>
      </c>
      <c r="M2468">
        <v>71.8</v>
      </c>
      <c r="N2468">
        <v>0</v>
      </c>
      <c r="O2468">
        <v>17.113870934111699</v>
      </c>
      <c r="P2468">
        <v>0.64687499999999998</v>
      </c>
      <c r="Q2468" t="s">
        <v>161</v>
      </c>
    </row>
    <row r="2469" spans="1:17" ht="16" x14ac:dyDescent="0.2">
      <c r="A2469">
        <v>152</v>
      </c>
      <c r="B2469" t="s">
        <v>160</v>
      </c>
      <c r="C2469" t="s">
        <v>159</v>
      </c>
      <c r="F2469">
        <v>45</v>
      </c>
      <c r="H2469" s="7">
        <v>1</v>
      </c>
      <c r="I2469" t="s">
        <v>5</v>
      </c>
      <c r="J2469">
        <v>0.5</v>
      </c>
      <c r="K2469">
        <v>27.832999999999998</v>
      </c>
      <c r="L2469">
        <v>23.93</v>
      </c>
      <c r="M2469">
        <v>71.8</v>
      </c>
      <c r="N2469">
        <v>0</v>
      </c>
      <c r="O2469">
        <v>18.217329545454501</v>
      </c>
      <c r="P2469">
        <v>0.68011363636363598</v>
      </c>
      <c r="Q2469" t="s">
        <v>161</v>
      </c>
    </row>
    <row r="2470" spans="1:17" ht="16" x14ac:dyDescent="0.2">
      <c r="A2470">
        <v>152</v>
      </c>
      <c r="B2470" t="s">
        <v>160</v>
      </c>
      <c r="C2470" t="s">
        <v>159</v>
      </c>
      <c r="F2470">
        <v>45</v>
      </c>
      <c r="H2470" s="7">
        <v>1</v>
      </c>
      <c r="I2470" t="s">
        <v>5</v>
      </c>
      <c r="J2470">
        <v>0.5</v>
      </c>
      <c r="K2470">
        <v>27.832999999999998</v>
      </c>
      <c r="L2470">
        <v>23.93</v>
      </c>
      <c r="M2470">
        <v>71.8</v>
      </c>
      <c r="N2470">
        <v>0</v>
      </c>
      <c r="O2470">
        <v>18.837768452877398</v>
      </c>
      <c r="P2470">
        <v>0.69545454545454499</v>
      </c>
      <c r="Q2470" t="s">
        <v>161</v>
      </c>
    </row>
    <row r="2471" spans="1:17" ht="16" x14ac:dyDescent="0.2">
      <c r="A2471">
        <v>152</v>
      </c>
      <c r="B2471" t="s">
        <v>160</v>
      </c>
      <c r="C2471" t="s">
        <v>159</v>
      </c>
      <c r="F2471">
        <v>45</v>
      </c>
      <c r="H2471" s="7">
        <v>1</v>
      </c>
      <c r="I2471" t="s">
        <v>5</v>
      </c>
      <c r="J2471">
        <v>0.5</v>
      </c>
      <c r="K2471">
        <v>27.832999999999998</v>
      </c>
      <c r="L2471">
        <v>23.93</v>
      </c>
      <c r="M2471">
        <v>71.8</v>
      </c>
      <c r="N2471">
        <v>0</v>
      </c>
      <c r="O2471">
        <v>19.802048582151698</v>
      </c>
      <c r="P2471">
        <v>0.70823863636363604</v>
      </c>
      <c r="Q2471" t="s">
        <v>161</v>
      </c>
    </row>
    <row r="2472" spans="1:17" ht="16" x14ac:dyDescent="0.2">
      <c r="A2472">
        <v>152</v>
      </c>
      <c r="B2472" t="s">
        <v>160</v>
      </c>
      <c r="C2472" t="s">
        <v>159</v>
      </c>
      <c r="F2472">
        <v>45</v>
      </c>
      <c r="H2472" s="7">
        <v>1</v>
      </c>
      <c r="I2472" t="s">
        <v>5</v>
      </c>
      <c r="J2472">
        <v>0.5</v>
      </c>
      <c r="K2472">
        <v>27.832999999999998</v>
      </c>
      <c r="L2472">
        <v>23.93</v>
      </c>
      <c r="M2472">
        <v>71.8</v>
      </c>
      <c r="N2472">
        <v>0</v>
      </c>
      <c r="O2472">
        <v>20.904529816513701</v>
      </c>
      <c r="P2472">
        <v>0.72869318181818199</v>
      </c>
      <c r="Q2472" t="s">
        <v>161</v>
      </c>
    </row>
    <row r="2473" spans="1:17" ht="16" x14ac:dyDescent="0.2">
      <c r="A2473">
        <v>152</v>
      </c>
      <c r="B2473" t="s">
        <v>160</v>
      </c>
      <c r="C2473" t="s">
        <v>159</v>
      </c>
      <c r="F2473">
        <v>45</v>
      </c>
      <c r="H2473" s="7">
        <v>1</v>
      </c>
      <c r="I2473" t="s">
        <v>5</v>
      </c>
      <c r="J2473">
        <v>0.5</v>
      </c>
      <c r="K2473">
        <v>27.832999999999998</v>
      </c>
      <c r="L2473">
        <v>23.93</v>
      </c>
      <c r="M2473">
        <v>71.8</v>
      </c>
      <c r="N2473">
        <v>0</v>
      </c>
      <c r="O2473">
        <v>22.213042118432</v>
      </c>
      <c r="P2473">
        <v>0.74403409090909101</v>
      </c>
      <c r="Q2473" t="s">
        <v>161</v>
      </c>
    </row>
    <row r="2474" spans="1:17" ht="16" x14ac:dyDescent="0.2">
      <c r="A2474">
        <v>152</v>
      </c>
      <c r="B2474" t="s">
        <v>160</v>
      </c>
      <c r="C2474" t="s">
        <v>159</v>
      </c>
      <c r="F2474">
        <v>45</v>
      </c>
      <c r="H2474" s="7">
        <v>1</v>
      </c>
      <c r="I2474" t="s">
        <v>5</v>
      </c>
      <c r="J2474">
        <v>0.5</v>
      </c>
      <c r="K2474">
        <v>27.832999999999998</v>
      </c>
      <c r="L2474">
        <v>23.93</v>
      </c>
      <c r="M2474">
        <v>71.8</v>
      </c>
      <c r="N2474">
        <v>0</v>
      </c>
      <c r="O2474">
        <v>22.901506463719699</v>
      </c>
      <c r="P2474">
        <v>0.74914772727272705</v>
      </c>
      <c r="Q2474" t="s">
        <v>161</v>
      </c>
    </row>
    <row r="2475" spans="1:17" ht="16" x14ac:dyDescent="0.2">
      <c r="A2475">
        <v>152</v>
      </c>
      <c r="B2475" t="s">
        <v>160</v>
      </c>
      <c r="C2475" t="s">
        <v>159</v>
      </c>
      <c r="F2475">
        <v>45</v>
      </c>
      <c r="H2475" s="7">
        <v>1</v>
      </c>
      <c r="I2475" t="s">
        <v>5</v>
      </c>
      <c r="J2475">
        <v>0.5</v>
      </c>
      <c r="K2475">
        <v>27.832999999999998</v>
      </c>
      <c r="L2475">
        <v>23.93</v>
      </c>
      <c r="M2475">
        <v>71.8</v>
      </c>
      <c r="N2475">
        <v>0</v>
      </c>
      <c r="O2475">
        <v>24.2098232902418</v>
      </c>
      <c r="P2475">
        <v>0.76193181818181799</v>
      </c>
      <c r="Q2475" t="s">
        <v>161</v>
      </c>
    </row>
    <row r="2476" spans="1:17" ht="16" x14ac:dyDescent="0.2">
      <c r="A2476">
        <v>152</v>
      </c>
      <c r="B2476" t="s">
        <v>160</v>
      </c>
      <c r="C2476" t="s">
        <v>159</v>
      </c>
      <c r="F2476">
        <v>45</v>
      </c>
      <c r="H2476" s="7">
        <v>1</v>
      </c>
      <c r="I2476" t="s">
        <v>5</v>
      </c>
      <c r="J2476">
        <v>0.5</v>
      </c>
      <c r="K2476">
        <v>27.832999999999998</v>
      </c>
      <c r="L2476">
        <v>23.93</v>
      </c>
      <c r="M2476">
        <v>71.8</v>
      </c>
      <c r="N2476">
        <v>0</v>
      </c>
      <c r="O2476">
        <v>24.897896684737201</v>
      </c>
      <c r="P2476">
        <v>0.76193181818181799</v>
      </c>
      <c r="Q2476" t="s">
        <v>161</v>
      </c>
    </row>
    <row r="2477" spans="1:17" ht="16" x14ac:dyDescent="0.2">
      <c r="A2477">
        <v>152</v>
      </c>
      <c r="B2477" t="s">
        <v>160</v>
      </c>
      <c r="C2477" t="s">
        <v>159</v>
      </c>
      <c r="F2477">
        <v>45</v>
      </c>
      <c r="H2477" s="7">
        <v>1</v>
      </c>
      <c r="I2477" t="s">
        <v>5</v>
      </c>
      <c r="J2477">
        <v>0.5</v>
      </c>
      <c r="K2477">
        <v>27.832999999999998</v>
      </c>
      <c r="L2477">
        <v>23.93</v>
      </c>
      <c r="M2477">
        <v>71.8</v>
      </c>
      <c r="N2477">
        <v>0</v>
      </c>
      <c r="O2477">
        <v>25.999596017514499</v>
      </c>
      <c r="P2477">
        <v>0.77215909090909096</v>
      </c>
      <c r="Q2477" t="s">
        <v>161</v>
      </c>
    </row>
    <row r="2478" spans="1:17" ht="16" x14ac:dyDescent="0.2">
      <c r="A2478">
        <v>152</v>
      </c>
      <c r="B2478" t="s">
        <v>160</v>
      </c>
      <c r="C2478" t="s">
        <v>159</v>
      </c>
      <c r="F2478">
        <v>45</v>
      </c>
      <c r="H2478" s="7">
        <v>1</v>
      </c>
      <c r="I2478" t="s">
        <v>5</v>
      </c>
      <c r="J2478">
        <v>0.5</v>
      </c>
      <c r="K2478">
        <v>27.832999999999998</v>
      </c>
      <c r="L2478">
        <v>23.93</v>
      </c>
      <c r="M2478">
        <v>71.8</v>
      </c>
      <c r="N2478">
        <v>0</v>
      </c>
      <c r="O2478">
        <v>27.032097060049999</v>
      </c>
      <c r="P2478">
        <v>0.777272727272727</v>
      </c>
      <c r="Q2478" t="s">
        <v>161</v>
      </c>
    </row>
    <row r="2479" spans="1:17" ht="16" x14ac:dyDescent="0.2">
      <c r="A2479">
        <v>152</v>
      </c>
      <c r="B2479" t="s">
        <v>160</v>
      </c>
      <c r="C2479" t="s">
        <v>159</v>
      </c>
      <c r="F2479">
        <v>45</v>
      </c>
      <c r="H2479" s="7">
        <v>1</v>
      </c>
      <c r="I2479" t="s">
        <v>5</v>
      </c>
      <c r="J2479">
        <v>0.5</v>
      </c>
      <c r="K2479">
        <v>27.832999999999998</v>
      </c>
      <c r="L2479">
        <v>23.93</v>
      </c>
      <c r="M2479">
        <v>71.8</v>
      </c>
      <c r="N2479">
        <v>0</v>
      </c>
      <c r="O2479">
        <v>27.926592472894001</v>
      </c>
      <c r="P2479">
        <v>0.777272727272727</v>
      </c>
      <c r="Q2479" t="s">
        <v>161</v>
      </c>
    </row>
    <row r="2480" spans="1:17" ht="16" x14ac:dyDescent="0.2">
      <c r="A2480">
        <v>152</v>
      </c>
      <c r="B2480" t="s">
        <v>160</v>
      </c>
      <c r="C2480" t="s">
        <v>159</v>
      </c>
      <c r="F2480">
        <v>45</v>
      </c>
      <c r="H2480" s="7">
        <v>1</v>
      </c>
      <c r="I2480" t="s">
        <v>5</v>
      </c>
      <c r="J2480">
        <v>0.5</v>
      </c>
      <c r="K2480">
        <v>27.832999999999998</v>
      </c>
      <c r="L2480">
        <v>23.93</v>
      </c>
      <c r="M2480">
        <v>71.8</v>
      </c>
      <c r="N2480">
        <v>0</v>
      </c>
      <c r="O2480">
        <v>28.958898040033301</v>
      </c>
      <c r="P2480">
        <v>0.77982954545454497</v>
      </c>
      <c r="Q2480" t="s">
        <v>161</v>
      </c>
    </row>
    <row r="2481" spans="1:17" ht="16" x14ac:dyDescent="0.2">
      <c r="A2481">
        <v>152</v>
      </c>
      <c r="B2481" t="s">
        <v>160</v>
      </c>
      <c r="C2481" t="s">
        <v>159</v>
      </c>
      <c r="F2481">
        <v>45</v>
      </c>
      <c r="H2481" s="7">
        <v>1</v>
      </c>
      <c r="I2481" t="s">
        <v>5</v>
      </c>
      <c r="J2481">
        <v>0.5</v>
      </c>
      <c r="K2481">
        <v>27.832999999999998</v>
      </c>
      <c r="L2481">
        <v>23.93</v>
      </c>
      <c r="M2481">
        <v>71.8</v>
      </c>
      <c r="N2481">
        <v>0</v>
      </c>
      <c r="O2481">
        <v>29.8537844036697</v>
      </c>
      <c r="P2481">
        <v>0.78494318181818201</v>
      </c>
      <c r="Q2481" t="s">
        <v>161</v>
      </c>
    </row>
    <row r="2482" spans="1:17" ht="16" x14ac:dyDescent="0.2">
      <c r="A2482">
        <v>153</v>
      </c>
      <c r="B2482" t="s">
        <v>8</v>
      </c>
      <c r="C2482" s="10" t="s">
        <v>7</v>
      </c>
      <c r="D2482">
        <f>(4+15)/2</f>
        <v>9.5</v>
      </c>
      <c r="H2482" s="7">
        <v>3</v>
      </c>
      <c r="I2482" t="s">
        <v>5</v>
      </c>
      <c r="J2482">
        <f>40/200</f>
        <v>0.2</v>
      </c>
      <c r="K2482">
        <v>11.34</v>
      </c>
      <c r="L2482">
        <f>M2482*(40/(40+200))</f>
        <v>11.4</v>
      </c>
      <c r="M2482">
        <v>68.400000000000006</v>
      </c>
      <c r="N2482">
        <v>0</v>
      </c>
      <c r="O2482">
        <v>0</v>
      </c>
      <c r="P2482">
        <v>0</v>
      </c>
      <c r="Q2482" t="s">
        <v>162</v>
      </c>
    </row>
    <row r="2483" spans="1:17" ht="16" x14ac:dyDescent="0.2">
      <c r="A2483">
        <v>153</v>
      </c>
      <c r="B2483" t="s">
        <v>8</v>
      </c>
      <c r="C2483" s="10" t="s">
        <v>7</v>
      </c>
      <c r="D2483">
        <v>9.5</v>
      </c>
      <c r="H2483" s="7">
        <v>3</v>
      </c>
      <c r="I2483" t="s">
        <v>5</v>
      </c>
      <c r="J2483">
        <v>0.2</v>
      </c>
      <c r="K2483">
        <v>11.34</v>
      </c>
      <c r="L2483">
        <v>11.4</v>
      </c>
      <c r="M2483">
        <v>68.400000000000006</v>
      </c>
      <c r="N2483">
        <v>0</v>
      </c>
      <c r="O2483">
        <v>1.0113848499986799</v>
      </c>
      <c r="P2483">
        <v>0.39435227302605602</v>
      </c>
      <c r="Q2483" t="s">
        <v>162</v>
      </c>
    </row>
    <row r="2484" spans="1:17" ht="16" x14ac:dyDescent="0.2">
      <c r="A2484">
        <v>153</v>
      </c>
      <c r="B2484" t="s">
        <v>8</v>
      </c>
      <c r="C2484" s="10" t="s">
        <v>7</v>
      </c>
      <c r="D2484">
        <v>9.5</v>
      </c>
      <c r="H2484" s="7">
        <v>3</v>
      </c>
      <c r="I2484" t="s">
        <v>5</v>
      </c>
      <c r="J2484">
        <v>0.2</v>
      </c>
      <c r="K2484">
        <v>11.34</v>
      </c>
      <c r="L2484">
        <v>11.4</v>
      </c>
      <c r="M2484">
        <v>68.400000000000006</v>
      </c>
      <c r="N2484">
        <v>0</v>
      </c>
      <c r="O2484">
        <v>1.15667972550153</v>
      </c>
      <c r="P2484">
        <v>0.45661925170246898</v>
      </c>
      <c r="Q2484" t="s">
        <v>162</v>
      </c>
    </row>
    <row r="2485" spans="1:17" ht="16" x14ac:dyDescent="0.2">
      <c r="A2485">
        <v>153</v>
      </c>
      <c r="B2485" t="s">
        <v>8</v>
      </c>
      <c r="C2485" s="10" t="s">
        <v>7</v>
      </c>
      <c r="D2485">
        <v>9.5</v>
      </c>
      <c r="H2485" s="7">
        <v>3</v>
      </c>
      <c r="I2485" t="s">
        <v>5</v>
      </c>
      <c r="J2485">
        <v>0.2</v>
      </c>
      <c r="K2485">
        <v>11.34</v>
      </c>
      <c r="L2485">
        <v>11.4</v>
      </c>
      <c r="M2485">
        <v>68.400000000000006</v>
      </c>
      <c r="N2485">
        <v>0</v>
      </c>
      <c r="O2485">
        <v>3.0885809691583601</v>
      </c>
      <c r="P2485">
        <v>0.58096389977125096</v>
      </c>
      <c r="Q2485" t="s">
        <v>162</v>
      </c>
    </row>
    <row r="2486" spans="1:17" ht="16" x14ac:dyDescent="0.2">
      <c r="A2486">
        <v>153</v>
      </c>
      <c r="B2486" t="s">
        <v>8</v>
      </c>
      <c r="C2486" s="10" t="s">
        <v>7</v>
      </c>
      <c r="D2486">
        <v>9.5</v>
      </c>
      <c r="H2486" s="7">
        <v>3</v>
      </c>
      <c r="I2486" t="s">
        <v>5</v>
      </c>
      <c r="J2486">
        <v>0.2</v>
      </c>
      <c r="K2486">
        <v>11.34</v>
      </c>
      <c r="L2486">
        <v>11.4</v>
      </c>
      <c r="M2486">
        <v>68.400000000000006</v>
      </c>
      <c r="N2486">
        <v>0</v>
      </c>
      <c r="O2486">
        <v>8.0732521757421107</v>
      </c>
      <c r="P2486">
        <v>0.69111561012804601</v>
      </c>
      <c r="Q2486" t="s">
        <v>162</v>
      </c>
    </row>
    <row r="2487" spans="1:17" ht="16" x14ac:dyDescent="0.2">
      <c r="A2487">
        <v>153</v>
      </c>
      <c r="B2487" t="s">
        <v>8</v>
      </c>
      <c r="C2487" s="10" t="s">
        <v>7</v>
      </c>
      <c r="D2487">
        <v>9.5</v>
      </c>
      <c r="H2487" s="7">
        <v>3</v>
      </c>
      <c r="I2487" t="s">
        <v>5</v>
      </c>
      <c r="J2487">
        <v>0.2</v>
      </c>
      <c r="K2487">
        <v>11.34</v>
      </c>
      <c r="L2487">
        <v>11.4</v>
      </c>
      <c r="M2487">
        <v>68.400000000000006</v>
      </c>
      <c r="N2487">
        <v>0</v>
      </c>
      <c r="O2487">
        <v>15.1860752504404</v>
      </c>
      <c r="P2487">
        <v>0.69375542292219905</v>
      </c>
      <c r="Q2487" t="s">
        <v>162</v>
      </c>
    </row>
    <row r="2488" spans="1:17" ht="16" x14ac:dyDescent="0.2">
      <c r="A2488">
        <v>153</v>
      </c>
      <c r="B2488" t="s">
        <v>8</v>
      </c>
      <c r="C2488" s="10" t="s">
        <v>7</v>
      </c>
      <c r="D2488">
        <v>9.5</v>
      </c>
      <c r="H2488" s="7">
        <v>3</v>
      </c>
      <c r="I2488" t="s">
        <v>5</v>
      </c>
      <c r="J2488">
        <v>0.2</v>
      </c>
      <c r="K2488">
        <v>11.34</v>
      </c>
      <c r="L2488">
        <v>11.4</v>
      </c>
      <c r="M2488">
        <v>68.400000000000006</v>
      </c>
      <c r="N2488">
        <v>0</v>
      </c>
      <c r="O2488">
        <v>28.272395025372699</v>
      </c>
      <c r="P2488">
        <v>0.70262666631609305</v>
      </c>
      <c r="Q2488" t="s">
        <v>162</v>
      </c>
    </row>
    <row r="2489" spans="1:17" ht="16" x14ac:dyDescent="0.2">
      <c r="A2489">
        <v>154</v>
      </c>
      <c r="B2489" t="s">
        <v>163</v>
      </c>
      <c r="C2489" t="s">
        <v>7</v>
      </c>
      <c r="F2489">
        <v>20</v>
      </c>
      <c r="H2489" s="7">
        <v>3</v>
      </c>
      <c r="I2489" t="s">
        <v>9</v>
      </c>
      <c r="J2489">
        <f>1/7</f>
        <v>0.14285714285714285</v>
      </c>
      <c r="K2489">
        <v>113.9</v>
      </c>
      <c r="L2489">
        <v>10.93</v>
      </c>
      <c r="M2489">
        <v>66.569999999999993</v>
      </c>
      <c r="N2489">
        <v>0</v>
      </c>
      <c r="O2489">
        <v>0</v>
      </c>
      <c r="P2489">
        <v>0</v>
      </c>
      <c r="Q2489" t="s">
        <v>164</v>
      </c>
    </row>
    <row r="2490" spans="1:17" ht="16" x14ac:dyDescent="0.2">
      <c r="A2490">
        <v>154</v>
      </c>
      <c r="B2490" t="s">
        <v>163</v>
      </c>
      <c r="C2490" t="s">
        <v>7</v>
      </c>
      <c r="F2490">
        <v>20</v>
      </c>
      <c r="H2490" s="7">
        <v>3</v>
      </c>
      <c r="I2490" t="s">
        <v>9</v>
      </c>
      <c r="J2490">
        <v>0.14285714285714285</v>
      </c>
      <c r="K2490">
        <v>113.9</v>
      </c>
      <c r="L2490">
        <v>10.93</v>
      </c>
      <c r="M2490">
        <v>66.569999999999993</v>
      </c>
      <c r="N2490">
        <v>0</v>
      </c>
      <c r="O2490">
        <v>0.52798624140087502</v>
      </c>
      <c r="P2490">
        <v>0.22560975609756001</v>
      </c>
      <c r="Q2490" t="s">
        <v>164</v>
      </c>
    </row>
    <row r="2491" spans="1:17" ht="16" x14ac:dyDescent="0.2">
      <c r="A2491">
        <v>154</v>
      </c>
      <c r="B2491" t="s">
        <v>163</v>
      </c>
      <c r="C2491" t="s">
        <v>7</v>
      </c>
      <c r="F2491">
        <v>20</v>
      </c>
      <c r="H2491" s="7">
        <v>3</v>
      </c>
      <c r="I2491" t="s">
        <v>9</v>
      </c>
      <c r="J2491">
        <v>0.14285714285714285</v>
      </c>
      <c r="K2491">
        <v>113.9</v>
      </c>
      <c r="L2491">
        <v>10.93</v>
      </c>
      <c r="M2491">
        <v>66.569999999999993</v>
      </c>
      <c r="N2491">
        <v>0</v>
      </c>
      <c r="O2491">
        <v>1.0175109443402099</v>
      </c>
      <c r="P2491">
        <v>0.45325203252032498</v>
      </c>
      <c r="Q2491" t="s">
        <v>164</v>
      </c>
    </row>
    <row r="2492" spans="1:17" ht="16" x14ac:dyDescent="0.2">
      <c r="A2492">
        <v>154</v>
      </c>
      <c r="B2492" t="s">
        <v>163</v>
      </c>
      <c r="C2492" t="s">
        <v>7</v>
      </c>
      <c r="F2492">
        <v>20</v>
      </c>
      <c r="H2492" s="7">
        <v>3</v>
      </c>
      <c r="I2492" t="s">
        <v>9</v>
      </c>
      <c r="J2492">
        <v>0.14285714285714285</v>
      </c>
      <c r="K2492">
        <v>113.9</v>
      </c>
      <c r="L2492">
        <v>10.93</v>
      </c>
      <c r="M2492">
        <v>66.569999999999993</v>
      </c>
      <c r="N2492">
        <v>0</v>
      </c>
      <c r="O2492">
        <v>2.0387742338961798</v>
      </c>
      <c r="P2492">
        <v>0.50609756097560898</v>
      </c>
      <c r="Q2492" t="s">
        <v>164</v>
      </c>
    </row>
    <row r="2493" spans="1:17" ht="16" x14ac:dyDescent="0.2">
      <c r="A2493">
        <v>154</v>
      </c>
      <c r="B2493" t="s">
        <v>163</v>
      </c>
      <c r="C2493" t="s">
        <v>7</v>
      </c>
      <c r="F2493">
        <v>20</v>
      </c>
      <c r="H2493" s="7">
        <v>3</v>
      </c>
      <c r="I2493" t="s">
        <v>9</v>
      </c>
      <c r="J2493">
        <v>0.14285714285714285</v>
      </c>
      <c r="K2493">
        <v>113.9</v>
      </c>
      <c r="L2493">
        <v>10.93</v>
      </c>
      <c r="M2493">
        <v>66.569999999999993</v>
      </c>
      <c r="N2493">
        <v>0</v>
      </c>
      <c r="O2493">
        <v>3.0209505941213202</v>
      </c>
      <c r="P2493">
        <v>0.542682926829268</v>
      </c>
      <c r="Q2493" t="s">
        <v>164</v>
      </c>
    </row>
    <row r="2494" spans="1:17" ht="16" x14ac:dyDescent="0.2">
      <c r="A2494">
        <v>154</v>
      </c>
      <c r="B2494" t="s">
        <v>163</v>
      </c>
      <c r="C2494" t="s">
        <v>7</v>
      </c>
      <c r="F2494">
        <v>20</v>
      </c>
      <c r="H2494" s="7">
        <v>3</v>
      </c>
      <c r="I2494" t="s">
        <v>9</v>
      </c>
      <c r="J2494">
        <v>0.14285714285714285</v>
      </c>
      <c r="K2494">
        <v>113.9</v>
      </c>
      <c r="L2494">
        <v>10.93</v>
      </c>
      <c r="M2494">
        <v>66.569999999999993</v>
      </c>
      <c r="N2494">
        <v>0</v>
      </c>
      <c r="O2494">
        <v>4.0246247654784204</v>
      </c>
      <c r="P2494">
        <v>0.638211382113821</v>
      </c>
      <c r="Q2494" t="s">
        <v>164</v>
      </c>
    </row>
    <row r="2495" spans="1:17" ht="16" x14ac:dyDescent="0.2">
      <c r="A2495">
        <v>154</v>
      </c>
      <c r="B2495" t="s">
        <v>163</v>
      </c>
      <c r="C2495" t="s">
        <v>7</v>
      </c>
      <c r="F2495">
        <v>20</v>
      </c>
      <c r="H2495" s="7">
        <v>3</v>
      </c>
      <c r="I2495" t="s">
        <v>9</v>
      </c>
      <c r="J2495">
        <v>0.14285714285714285</v>
      </c>
      <c r="K2495">
        <v>113.9</v>
      </c>
      <c r="L2495">
        <v>10.93</v>
      </c>
      <c r="M2495">
        <v>66.569999999999993</v>
      </c>
      <c r="N2495">
        <v>0</v>
      </c>
      <c r="O2495">
        <v>5.0663696060037502</v>
      </c>
      <c r="P2495">
        <v>0.723577235772357</v>
      </c>
      <c r="Q2495" t="s">
        <v>164</v>
      </c>
    </row>
    <row r="2496" spans="1:17" ht="16" x14ac:dyDescent="0.2">
      <c r="A2496">
        <v>154</v>
      </c>
      <c r="B2496" t="s">
        <v>163</v>
      </c>
      <c r="C2496" t="s">
        <v>7</v>
      </c>
      <c r="F2496">
        <v>20</v>
      </c>
      <c r="H2496" s="7">
        <v>3</v>
      </c>
      <c r="I2496" t="s">
        <v>9</v>
      </c>
      <c r="J2496">
        <v>0.14285714285714285</v>
      </c>
      <c r="K2496">
        <v>113.9</v>
      </c>
      <c r="L2496">
        <v>10.93</v>
      </c>
      <c r="M2496">
        <v>66.569999999999993</v>
      </c>
      <c r="N2496">
        <v>0</v>
      </c>
      <c r="O2496">
        <v>6.0477642276422703</v>
      </c>
      <c r="P2496">
        <v>0.73983739837398299</v>
      </c>
      <c r="Q2496" t="s">
        <v>164</v>
      </c>
    </row>
    <row r="2497" spans="1:17" ht="16" x14ac:dyDescent="0.2">
      <c r="A2497">
        <v>154</v>
      </c>
      <c r="B2497" t="s">
        <v>163</v>
      </c>
      <c r="C2497" t="s">
        <v>7</v>
      </c>
      <c r="F2497">
        <v>20</v>
      </c>
      <c r="H2497" s="7">
        <v>3</v>
      </c>
      <c r="I2497" t="s">
        <v>9</v>
      </c>
      <c r="J2497">
        <v>0.14285714285714285</v>
      </c>
      <c r="K2497">
        <v>113.9</v>
      </c>
      <c r="L2497">
        <v>10.93</v>
      </c>
      <c r="M2497">
        <v>66.569999999999993</v>
      </c>
      <c r="N2497">
        <v>0</v>
      </c>
      <c r="O2497">
        <v>7.0483114446529003</v>
      </c>
      <c r="P2497">
        <v>0.75406504065040603</v>
      </c>
      <c r="Q2497" t="s">
        <v>164</v>
      </c>
    </row>
    <row r="2498" spans="1:17" ht="16" x14ac:dyDescent="0.2">
      <c r="A2498">
        <v>154</v>
      </c>
      <c r="B2498" t="s">
        <v>163</v>
      </c>
      <c r="C2498" t="s">
        <v>7</v>
      </c>
      <c r="F2498">
        <v>20</v>
      </c>
      <c r="H2498" s="7">
        <v>3</v>
      </c>
      <c r="I2498" t="s">
        <v>9</v>
      </c>
      <c r="J2498">
        <v>0.14285714285714285</v>
      </c>
      <c r="K2498">
        <v>113.9</v>
      </c>
      <c r="L2498">
        <v>10.93</v>
      </c>
      <c r="M2498">
        <v>66.569999999999993</v>
      </c>
      <c r="N2498">
        <v>0</v>
      </c>
      <c r="O2498">
        <v>8.0702782989368291</v>
      </c>
      <c r="P2498">
        <v>0.82520325203251998</v>
      </c>
      <c r="Q2498" t="s">
        <v>164</v>
      </c>
    </row>
    <row r="2499" spans="1:17" ht="16" x14ac:dyDescent="0.2">
      <c r="A2499">
        <v>154</v>
      </c>
      <c r="B2499" t="s">
        <v>163</v>
      </c>
      <c r="C2499" t="s">
        <v>7</v>
      </c>
      <c r="F2499">
        <v>20</v>
      </c>
      <c r="H2499" s="7">
        <v>3</v>
      </c>
      <c r="I2499" t="s">
        <v>9</v>
      </c>
      <c r="J2499">
        <v>0.14285714285714285</v>
      </c>
      <c r="K2499">
        <v>113.9</v>
      </c>
      <c r="L2499">
        <v>10.93</v>
      </c>
      <c r="M2499">
        <v>66.569999999999993</v>
      </c>
      <c r="N2499">
        <v>0</v>
      </c>
      <c r="O2499">
        <v>9.0530018761726101</v>
      </c>
      <c r="P2499">
        <v>0.87601626016260103</v>
      </c>
      <c r="Q2499" t="s">
        <v>164</v>
      </c>
    </row>
    <row r="2500" spans="1:17" ht="16" x14ac:dyDescent="0.2">
      <c r="A2500">
        <v>154</v>
      </c>
      <c r="B2500" t="s">
        <v>163</v>
      </c>
      <c r="C2500" t="s">
        <v>7</v>
      </c>
      <c r="F2500">
        <v>20</v>
      </c>
      <c r="H2500" s="7">
        <v>3</v>
      </c>
      <c r="I2500" t="s">
        <v>9</v>
      </c>
      <c r="J2500">
        <v>0.14285714285714285</v>
      </c>
      <c r="K2500">
        <v>113.9</v>
      </c>
      <c r="L2500">
        <v>10.93</v>
      </c>
      <c r="M2500">
        <v>66.569999999999993</v>
      </c>
      <c r="N2500">
        <v>0</v>
      </c>
      <c r="O2500">
        <v>10.093574108818</v>
      </c>
      <c r="P2500">
        <v>0.930894308943089</v>
      </c>
      <c r="Q2500" t="s">
        <v>164</v>
      </c>
    </row>
    <row r="2501" spans="1:17" ht="16" x14ac:dyDescent="0.2">
      <c r="A2501">
        <v>154</v>
      </c>
      <c r="B2501" t="s">
        <v>163</v>
      </c>
      <c r="C2501" t="s">
        <v>7</v>
      </c>
      <c r="F2501">
        <v>20</v>
      </c>
      <c r="H2501" s="7">
        <v>3</v>
      </c>
      <c r="I2501" t="s">
        <v>9</v>
      </c>
      <c r="J2501">
        <v>0.14285714285714285</v>
      </c>
      <c r="K2501">
        <v>113.9</v>
      </c>
      <c r="L2501">
        <v>10.93</v>
      </c>
      <c r="M2501">
        <v>66.569999999999993</v>
      </c>
      <c r="N2501">
        <v>0</v>
      </c>
      <c r="O2501">
        <v>11.114602876797999</v>
      </c>
      <c r="P2501">
        <v>0.97764227642276402</v>
      </c>
      <c r="Q2501" t="s">
        <v>164</v>
      </c>
    </row>
    <row r="2502" spans="1:17" ht="16" x14ac:dyDescent="0.2">
      <c r="A2502">
        <v>155</v>
      </c>
      <c r="B2502" t="s">
        <v>163</v>
      </c>
      <c r="C2502" t="s">
        <v>7</v>
      </c>
      <c r="F2502">
        <v>20</v>
      </c>
      <c r="H2502" s="7">
        <v>3</v>
      </c>
      <c r="I2502" t="s">
        <v>9</v>
      </c>
      <c r="J2502">
        <f>1/8</f>
        <v>0.125</v>
      </c>
      <c r="K2502">
        <v>69.069999999999993</v>
      </c>
      <c r="L2502">
        <v>10.46</v>
      </c>
      <c r="M2502">
        <v>64.28</v>
      </c>
      <c r="N2502">
        <v>0</v>
      </c>
      <c r="O2502">
        <v>0</v>
      </c>
      <c r="P2502">
        <v>0</v>
      </c>
      <c r="Q2502" t="s">
        <v>164</v>
      </c>
    </row>
    <row r="2503" spans="1:17" ht="16" x14ac:dyDescent="0.2">
      <c r="A2503">
        <v>155</v>
      </c>
      <c r="B2503" t="s">
        <v>163</v>
      </c>
      <c r="C2503" t="s">
        <v>7</v>
      </c>
      <c r="F2503">
        <v>20</v>
      </c>
      <c r="H2503" s="7">
        <v>3</v>
      </c>
      <c r="I2503" t="s">
        <v>9</v>
      </c>
      <c r="J2503">
        <v>0.125</v>
      </c>
      <c r="K2503">
        <v>69.069999999999993</v>
      </c>
      <c r="L2503">
        <v>10.46</v>
      </c>
      <c r="M2503">
        <v>64.28</v>
      </c>
      <c r="N2503">
        <v>0</v>
      </c>
      <c r="O2503">
        <v>0.52712632895559697</v>
      </c>
      <c r="P2503">
        <v>0.203252032520325</v>
      </c>
      <c r="Q2503" t="s">
        <v>164</v>
      </c>
    </row>
    <row r="2504" spans="1:17" ht="16" x14ac:dyDescent="0.2">
      <c r="A2504">
        <v>155</v>
      </c>
      <c r="B2504" t="s">
        <v>163</v>
      </c>
      <c r="C2504" t="s">
        <v>7</v>
      </c>
      <c r="F2504">
        <v>20</v>
      </c>
      <c r="H2504" s="7">
        <v>3</v>
      </c>
      <c r="I2504" t="s">
        <v>9</v>
      </c>
      <c r="J2504">
        <v>0.125</v>
      </c>
      <c r="K2504">
        <v>69.069999999999993</v>
      </c>
      <c r="L2504">
        <v>10.46</v>
      </c>
      <c r="M2504">
        <v>64.28</v>
      </c>
      <c r="N2504">
        <v>0</v>
      </c>
      <c r="O2504">
        <v>1.0360381488430199</v>
      </c>
      <c r="P2504">
        <v>0.43495934959349503</v>
      </c>
      <c r="Q2504" t="s">
        <v>164</v>
      </c>
    </row>
    <row r="2505" spans="1:17" ht="16" x14ac:dyDescent="0.2">
      <c r="A2505">
        <v>155</v>
      </c>
      <c r="B2505" t="s">
        <v>163</v>
      </c>
      <c r="C2505" t="s">
        <v>7</v>
      </c>
      <c r="F2505">
        <v>20</v>
      </c>
      <c r="H2505" s="7">
        <v>3</v>
      </c>
      <c r="I2505" t="s">
        <v>9</v>
      </c>
      <c r="J2505">
        <v>0.125</v>
      </c>
      <c r="K2505">
        <v>69.069999999999993</v>
      </c>
      <c r="L2505">
        <v>10.46</v>
      </c>
      <c r="M2505">
        <v>64.28</v>
      </c>
      <c r="N2505">
        <v>0</v>
      </c>
      <c r="O2505">
        <v>2.0181363352094999</v>
      </c>
      <c r="P2505">
        <v>0.46951219512195103</v>
      </c>
      <c r="Q2505" t="s">
        <v>164</v>
      </c>
    </row>
    <row r="2506" spans="1:17" ht="16" x14ac:dyDescent="0.2">
      <c r="A2506">
        <v>155</v>
      </c>
      <c r="B2506" t="s">
        <v>163</v>
      </c>
      <c r="C2506" t="s">
        <v>7</v>
      </c>
      <c r="F2506">
        <v>20</v>
      </c>
      <c r="H2506" s="7">
        <v>3</v>
      </c>
      <c r="I2506" t="s">
        <v>9</v>
      </c>
      <c r="J2506">
        <v>0.125</v>
      </c>
      <c r="K2506">
        <v>69.069999999999993</v>
      </c>
      <c r="L2506">
        <v>10.46</v>
      </c>
      <c r="M2506">
        <v>64.28</v>
      </c>
      <c r="N2506">
        <v>0</v>
      </c>
      <c r="O2506">
        <v>3.05863039399624</v>
      </c>
      <c r="P2506">
        <v>0.52235772357723498</v>
      </c>
      <c r="Q2506" t="s">
        <v>164</v>
      </c>
    </row>
    <row r="2507" spans="1:17" ht="16" x14ac:dyDescent="0.2">
      <c r="A2507">
        <v>155</v>
      </c>
      <c r="B2507" t="s">
        <v>163</v>
      </c>
      <c r="C2507" t="s">
        <v>7</v>
      </c>
      <c r="F2507">
        <v>20</v>
      </c>
      <c r="H2507" s="7">
        <v>3</v>
      </c>
      <c r="I2507" t="s">
        <v>9</v>
      </c>
      <c r="J2507">
        <v>0.125</v>
      </c>
      <c r="K2507">
        <v>69.069999999999993</v>
      </c>
      <c r="L2507">
        <v>10.46</v>
      </c>
      <c r="M2507">
        <v>64.28</v>
      </c>
      <c r="N2507">
        <v>0</v>
      </c>
      <c r="O2507">
        <v>4.0421357098186297</v>
      </c>
      <c r="P2507">
        <v>0.59349593495934905</v>
      </c>
      <c r="Q2507" t="s">
        <v>164</v>
      </c>
    </row>
    <row r="2508" spans="1:17" ht="16" x14ac:dyDescent="0.2">
      <c r="A2508">
        <v>155</v>
      </c>
      <c r="B2508" t="s">
        <v>163</v>
      </c>
      <c r="C2508" t="s">
        <v>7</v>
      </c>
      <c r="F2508">
        <v>20</v>
      </c>
      <c r="H2508" s="7">
        <v>3</v>
      </c>
      <c r="I2508" t="s">
        <v>9</v>
      </c>
      <c r="J2508">
        <v>0.125</v>
      </c>
      <c r="K2508">
        <v>69.069999999999993</v>
      </c>
      <c r="L2508">
        <v>10.46</v>
      </c>
      <c r="M2508">
        <v>64.28</v>
      </c>
      <c r="N2508">
        <v>0</v>
      </c>
      <c r="O2508">
        <v>5.0245465916197602</v>
      </c>
      <c r="P2508">
        <v>0.63617886178861704</v>
      </c>
      <c r="Q2508" t="s">
        <v>164</v>
      </c>
    </row>
    <row r="2509" spans="1:17" ht="16" x14ac:dyDescent="0.2">
      <c r="A2509">
        <v>155</v>
      </c>
      <c r="B2509" t="s">
        <v>163</v>
      </c>
      <c r="C2509" t="s">
        <v>7</v>
      </c>
      <c r="F2509">
        <v>20</v>
      </c>
      <c r="H2509" s="7">
        <v>3</v>
      </c>
      <c r="I2509" t="s">
        <v>9</v>
      </c>
      <c r="J2509">
        <v>0.125</v>
      </c>
      <c r="K2509">
        <v>69.069999999999993</v>
      </c>
      <c r="L2509">
        <v>10.46</v>
      </c>
      <c r="M2509">
        <v>64.28</v>
      </c>
      <c r="N2509">
        <v>0</v>
      </c>
      <c r="O2509">
        <v>6.0469043151969899</v>
      </c>
      <c r="P2509">
        <v>0.71747967479674701</v>
      </c>
      <c r="Q2509" t="s">
        <v>164</v>
      </c>
    </row>
    <row r="2510" spans="1:17" ht="16" x14ac:dyDescent="0.2">
      <c r="A2510">
        <v>155</v>
      </c>
      <c r="B2510" t="s">
        <v>163</v>
      </c>
      <c r="C2510" t="s">
        <v>7</v>
      </c>
      <c r="F2510">
        <v>20</v>
      </c>
      <c r="H2510" s="7">
        <v>3</v>
      </c>
      <c r="I2510" t="s">
        <v>9</v>
      </c>
      <c r="J2510">
        <v>0.125</v>
      </c>
      <c r="K2510">
        <v>69.069999999999993</v>
      </c>
      <c r="L2510">
        <v>10.46</v>
      </c>
      <c r="M2510">
        <v>64.28</v>
      </c>
      <c r="N2510">
        <v>0</v>
      </c>
      <c r="O2510">
        <v>7.0287679799874896</v>
      </c>
      <c r="P2510">
        <v>0.74593495934959297</v>
      </c>
      <c r="Q2510" t="s">
        <v>164</v>
      </c>
    </row>
    <row r="2511" spans="1:17" ht="16" x14ac:dyDescent="0.2">
      <c r="A2511">
        <v>155</v>
      </c>
      <c r="B2511" t="s">
        <v>163</v>
      </c>
      <c r="C2511" t="s">
        <v>7</v>
      </c>
      <c r="F2511">
        <v>20</v>
      </c>
      <c r="H2511" s="7">
        <v>3</v>
      </c>
      <c r="I2511" t="s">
        <v>9</v>
      </c>
      <c r="J2511">
        <v>0.125</v>
      </c>
      <c r="K2511">
        <v>69.069999999999993</v>
      </c>
      <c r="L2511">
        <v>10.46</v>
      </c>
      <c r="M2511">
        <v>64.28</v>
      </c>
      <c r="N2511">
        <v>0</v>
      </c>
      <c r="O2511">
        <v>8.06902751719824</v>
      </c>
      <c r="P2511">
        <v>0.792682926829268</v>
      </c>
      <c r="Q2511" t="s">
        <v>164</v>
      </c>
    </row>
    <row r="2512" spans="1:17" ht="16" x14ac:dyDescent="0.2">
      <c r="A2512">
        <v>155</v>
      </c>
      <c r="B2512" t="s">
        <v>163</v>
      </c>
      <c r="C2512" t="s">
        <v>7</v>
      </c>
      <c r="F2512">
        <v>20</v>
      </c>
      <c r="H2512" s="7">
        <v>3</v>
      </c>
      <c r="I2512" t="s">
        <v>9</v>
      </c>
      <c r="J2512">
        <v>0.125</v>
      </c>
      <c r="K2512">
        <v>69.069999999999993</v>
      </c>
      <c r="L2512">
        <v>10.46</v>
      </c>
      <c r="M2512">
        <v>64.28</v>
      </c>
      <c r="N2512">
        <v>0</v>
      </c>
      <c r="O2512">
        <v>9.0891181988742904</v>
      </c>
      <c r="P2512">
        <v>0.81504065040650397</v>
      </c>
      <c r="Q2512" t="s">
        <v>164</v>
      </c>
    </row>
    <row r="2513" spans="1:17" ht="16" x14ac:dyDescent="0.2">
      <c r="A2513">
        <v>155</v>
      </c>
      <c r="B2513" t="s">
        <v>163</v>
      </c>
      <c r="C2513" t="s">
        <v>7</v>
      </c>
      <c r="F2513">
        <v>20</v>
      </c>
      <c r="H2513" s="7">
        <v>3</v>
      </c>
      <c r="I2513" t="s">
        <v>9</v>
      </c>
      <c r="J2513">
        <v>0.125</v>
      </c>
      <c r="K2513">
        <v>69.069999999999993</v>
      </c>
      <c r="L2513">
        <v>10.46</v>
      </c>
      <c r="M2513">
        <v>64.28</v>
      </c>
      <c r="N2513">
        <v>0</v>
      </c>
      <c r="O2513">
        <v>10.032989368355199</v>
      </c>
      <c r="P2513">
        <v>0.85569105691056901</v>
      </c>
      <c r="Q2513" t="s">
        <v>164</v>
      </c>
    </row>
    <row r="2514" spans="1:17" ht="16" x14ac:dyDescent="0.2">
      <c r="A2514">
        <v>155</v>
      </c>
      <c r="B2514" t="s">
        <v>163</v>
      </c>
      <c r="C2514" t="s">
        <v>7</v>
      </c>
      <c r="F2514">
        <v>20</v>
      </c>
      <c r="H2514" s="7">
        <v>3</v>
      </c>
      <c r="I2514" t="s">
        <v>9</v>
      </c>
      <c r="J2514">
        <v>0.125</v>
      </c>
      <c r="K2514">
        <v>69.069999999999993</v>
      </c>
      <c r="L2514">
        <v>10.46</v>
      </c>
      <c r="M2514">
        <v>64.28</v>
      </c>
      <c r="N2514">
        <v>0</v>
      </c>
      <c r="O2514">
        <v>11.0560506566604</v>
      </c>
      <c r="P2514">
        <v>0.95528455284552805</v>
      </c>
      <c r="Q2514" t="s">
        <v>164</v>
      </c>
    </row>
    <row r="2515" spans="1:17" ht="16" x14ac:dyDescent="0.2">
      <c r="A2515">
        <v>156</v>
      </c>
      <c r="B2515" t="s">
        <v>163</v>
      </c>
      <c r="C2515" t="s">
        <v>7</v>
      </c>
      <c r="F2515">
        <v>20</v>
      </c>
      <c r="H2515" s="7">
        <v>3</v>
      </c>
      <c r="I2515" t="s">
        <v>9</v>
      </c>
      <c r="J2515">
        <f>1/9</f>
        <v>0.1111111111111111</v>
      </c>
      <c r="K2515">
        <v>53.74</v>
      </c>
      <c r="L2515">
        <v>8.14</v>
      </c>
      <c r="M2515">
        <v>63.16</v>
      </c>
      <c r="N2515">
        <v>0</v>
      </c>
      <c r="O2515">
        <v>0</v>
      </c>
      <c r="P2515">
        <v>0</v>
      </c>
      <c r="Q2515" t="s">
        <v>164</v>
      </c>
    </row>
    <row r="2516" spans="1:17" ht="16" x14ac:dyDescent="0.2">
      <c r="A2516">
        <v>156</v>
      </c>
      <c r="B2516" t="s">
        <v>163</v>
      </c>
      <c r="C2516" t="s">
        <v>7</v>
      </c>
      <c r="F2516">
        <v>20</v>
      </c>
      <c r="H2516" s="7">
        <v>3</v>
      </c>
      <c r="I2516" t="s">
        <v>9</v>
      </c>
      <c r="J2516">
        <v>0.1111111111111111</v>
      </c>
      <c r="K2516">
        <v>53.74</v>
      </c>
      <c r="L2516">
        <v>8.14</v>
      </c>
      <c r="M2516">
        <v>63.16</v>
      </c>
      <c r="N2516">
        <v>0</v>
      </c>
      <c r="O2516">
        <v>0.27353033145715999</v>
      </c>
      <c r="P2516">
        <v>0.109756097560975</v>
      </c>
      <c r="Q2516" t="s">
        <v>164</v>
      </c>
    </row>
    <row r="2517" spans="1:17" ht="16" x14ac:dyDescent="0.2">
      <c r="A2517">
        <v>156</v>
      </c>
      <c r="B2517" t="s">
        <v>163</v>
      </c>
      <c r="C2517" t="s">
        <v>7</v>
      </c>
      <c r="F2517">
        <v>20</v>
      </c>
      <c r="H2517" s="7">
        <v>3</v>
      </c>
      <c r="I2517" t="s">
        <v>9</v>
      </c>
      <c r="J2517">
        <v>0.1111111111111111</v>
      </c>
      <c r="K2517">
        <v>53.74</v>
      </c>
      <c r="L2517">
        <v>8.14</v>
      </c>
      <c r="M2517">
        <v>63.16</v>
      </c>
      <c r="N2517">
        <v>0</v>
      </c>
      <c r="O2517">
        <v>0.64540337711069395</v>
      </c>
      <c r="P2517">
        <v>0.27845528455284502</v>
      </c>
      <c r="Q2517" t="s">
        <v>164</v>
      </c>
    </row>
    <row r="2518" spans="1:17" ht="16" x14ac:dyDescent="0.2">
      <c r="A2518">
        <v>156</v>
      </c>
      <c r="B2518" t="s">
        <v>163</v>
      </c>
      <c r="C2518" t="s">
        <v>7</v>
      </c>
      <c r="F2518">
        <v>20</v>
      </c>
      <c r="H2518" s="7">
        <v>3</v>
      </c>
      <c r="I2518" t="s">
        <v>9</v>
      </c>
      <c r="J2518">
        <v>0.1111111111111111</v>
      </c>
      <c r="K2518">
        <v>53.74</v>
      </c>
      <c r="L2518">
        <v>8.14</v>
      </c>
      <c r="M2518">
        <v>63.16</v>
      </c>
      <c r="N2518">
        <v>0</v>
      </c>
      <c r="O2518">
        <v>1.0162601626016201</v>
      </c>
      <c r="P2518">
        <v>0.42073170731707299</v>
      </c>
      <c r="Q2518" t="s">
        <v>164</v>
      </c>
    </row>
    <row r="2519" spans="1:17" ht="16" x14ac:dyDescent="0.2">
      <c r="A2519">
        <v>156</v>
      </c>
      <c r="B2519" t="s">
        <v>163</v>
      </c>
      <c r="C2519" t="s">
        <v>7</v>
      </c>
      <c r="F2519">
        <v>20</v>
      </c>
      <c r="H2519" s="7">
        <v>3</v>
      </c>
      <c r="I2519" t="s">
        <v>9</v>
      </c>
      <c r="J2519">
        <v>0.1111111111111111</v>
      </c>
      <c r="K2519">
        <v>53.74</v>
      </c>
      <c r="L2519">
        <v>8.14</v>
      </c>
      <c r="M2519">
        <v>63.16</v>
      </c>
      <c r="N2519">
        <v>0</v>
      </c>
      <c r="O2519">
        <v>2.0175109443402102</v>
      </c>
      <c r="P2519">
        <v>0.45325203252032498</v>
      </c>
      <c r="Q2519" t="s">
        <v>164</v>
      </c>
    </row>
    <row r="2520" spans="1:17" ht="16" x14ac:dyDescent="0.2">
      <c r="A2520">
        <v>156</v>
      </c>
      <c r="B2520" t="s">
        <v>163</v>
      </c>
      <c r="C2520" t="s">
        <v>7</v>
      </c>
      <c r="F2520">
        <v>20</v>
      </c>
      <c r="H2520" s="7">
        <v>3</v>
      </c>
      <c r="I2520" t="s">
        <v>9</v>
      </c>
      <c r="J2520">
        <v>0.1111111111111111</v>
      </c>
      <c r="K2520">
        <v>53.74</v>
      </c>
      <c r="L2520">
        <v>8.14</v>
      </c>
      <c r="M2520">
        <v>63.16</v>
      </c>
      <c r="N2520">
        <v>0</v>
      </c>
      <c r="O2520">
        <v>3.0386960600375201</v>
      </c>
      <c r="P2520">
        <v>0.50406504065040603</v>
      </c>
      <c r="Q2520" t="s">
        <v>164</v>
      </c>
    </row>
    <row r="2521" spans="1:17" ht="16" x14ac:dyDescent="0.2">
      <c r="A2521">
        <v>156</v>
      </c>
      <c r="B2521" t="s">
        <v>163</v>
      </c>
      <c r="C2521" t="s">
        <v>7</v>
      </c>
      <c r="F2521">
        <v>20</v>
      </c>
      <c r="H2521" s="7">
        <v>3</v>
      </c>
      <c r="I2521" t="s">
        <v>9</v>
      </c>
      <c r="J2521">
        <v>0.1111111111111111</v>
      </c>
      <c r="K2521">
        <v>53.74</v>
      </c>
      <c r="L2521">
        <v>8.14</v>
      </c>
      <c r="M2521">
        <v>63.16</v>
      </c>
      <c r="N2521">
        <v>0</v>
      </c>
      <c r="O2521">
        <v>4.0014071294559104</v>
      </c>
      <c r="P2521">
        <v>0.53455284552845495</v>
      </c>
      <c r="Q2521" t="s">
        <v>164</v>
      </c>
    </row>
    <row r="2522" spans="1:17" ht="16" x14ac:dyDescent="0.2">
      <c r="A2522">
        <v>156</v>
      </c>
      <c r="B2522" t="s">
        <v>163</v>
      </c>
      <c r="C2522" t="s">
        <v>7</v>
      </c>
      <c r="F2522">
        <v>20</v>
      </c>
      <c r="H2522" s="7">
        <v>3</v>
      </c>
      <c r="I2522" t="s">
        <v>9</v>
      </c>
      <c r="J2522">
        <v>0.1111111111111111</v>
      </c>
      <c r="K2522">
        <v>53.74</v>
      </c>
      <c r="L2522">
        <v>8.14</v>
      </c>
      <c r="M2522">
        <v>63.16</v>
      </c>
      <c r="N2522">
        <v>0</v>
      </c>
      <c r="O2522">
        <v>5.0236085053158197</v>
      </c>
      <c r="P2522">
        <v>0.611788617886178</v>
      </c>
      <c r="Q2522" t="s">
        <v>164</v>
      </c>
    </row>
    <row r="2523" spans="1:17" ht="16" x14ac:dyDescent="0.2">
      <c r="A2523">
        <v>156</v>
      </c>
      <c r="B2523" t="s">
        <v>163</v>
      </c>
      <c r="C2523" t="s">
        <v>7</v>
      </c>
      <c r="F2523">
        <v>20</v>
      </c>
      <c r="H2523" s="7">
        <v>3</v>
      </c>
      <c r="I2523" t="s">
        <v>9</v>
      </c>
      <c r="J2523">
        <v>0.1111111111111111</v>
      </c>
      <c r="K2523">
        <v>53.74</v>
      </c>
      <c r="L2523">
        <v>8.14</v>
      </c>
      <c r="M2523">
        <v>63.16</v>
      </c>
      <c r="N2523">
        <v>0</v>
      </c>
      <c r="O2523">
        <v>6.0637898686679099</v>
      </c>
      <c r="P2523">
        <v>0.65650406504064995</v>
      </c>
      <c r="Q2523" t="s">
        <v>164</v>
      </c>
    </row>
    <row r="2524" spans="1:17" ht="16" x14ac:dyDescent="0.2">
      <c r="A2524">
        <v>156</v>
      </c>
      <c r="B2524" t="s">
        <v>163</v>
      </c>
      <c r="C2524" t="s">
        <v>7</v>
      </c>
      <c r="F2524">
        <v>20</v>
      </c>
      <c r="H2524" s="7">
        <v>3</v>
      </c>
      <c r="I2524" t="s">
        <v>9</v>
      </c>
      <c r="J2524">
        <v>0.1111111111111111</v>
      </c>
      <c r="K2524">
        <v>53.74</v>
      </c>
      <c r="L2524">
        <v>8.14</v>
      </c>
      <c r="M2524">
        <v>63.16</v>
      </c>
      <c r="N2524">
        <v>0</v>
      </c>
      <c r="O2524">
        <v>7.0472170106316403</v>
      </c>
      <c r="P2524">
        <v>0.72560975609756095</v>
      </c>
      <c r="Q2524" t="s">
        <v>164</v>
      </c>
    </row>
    <row r="2525" spans="1:17" ht="16" x14ac:dyDescent="0.2">
      <c r="A2525">
        <v>156</v>
      </c>
      <c r="B2525" t="s">
        <v>163</v>
      </c>
      <c r="C2525" t="s">
        <v>7</v>
      </c>
      <c r="F2525">
        <v>20</v>
      </c>
      <c r="H2525" s="7">
        <v>3</v>
      </c>
      <c r="I2525" t="s">
        <v>9</v>
      </c>
      <c r="J2525">
        <v>0.1111111111111111</v>
      </c>
      <c r="K2525">
        <v>53.74</v>
      </c>
      <c r="L2525">
        <v>8.14</v>
      </c>
      <c r="M2525">
        <v>63.16</v>
      </c>
      <c r="N2525">
        <v>0</v>
      </c>
      <c r="O2525">
        <v>8.08716385240775</v>
      </c>
      <c r="P2525">
        <v>0.76422764227642204</v>
      </c>
      <c r="Q2525" t="s">
        <v>164</v>
      </c>
    </row>
    <row r="2526" spans="1:17" ht="16" x14ac:dyDescent="0.2">
      <c r="A2526">
        <v>156</v>
      </c>
      <c r="B2526" t="s">
        <v>163</v>
      </c>
      <c r="C2526" t="s">
        <v>7</v>
      </c>
      <c r="F2526">
        <v>20</v>
      </c>
      <c r="H2526" s="7">
        <v>3</v>
      </c>
      <c r="I2526" t="s">
        <v>9</v>
      </c>
      <c r="J2526">
        <v>0.1111111111111111</v>
      </c>
      <c r="K2526">
        <v>53.74</v>
      </c>
      <c r="L2526">
        <v>8.14</v>
      </c>
      <c r="M2526">
        <v>63.16</v>
      </c>
      <c r="N2526">
        <v>0</v>
      </c>
      <c r="O2526">
        <v>9.0687929956222604</v>
      </c>
      <c r="P2526">
        <v>0.78658536585365801</v>
      </c>
      <c r="Q2526" t="s">
        <v>164</v>
      </c>
    </row>
    <row r="2527" spans="1:17" ht="16" x14ac:dyDescent="0.2">
      <c r="A2527">
        <v>156</v>
      </c>
      <c r="B2527" t="s">
        <v>163</v>
      </c>
      <c r="C2527" t="s">
        <v>7</v>
      </c>
      <c r="F2527">
        <v>20</v>
      </c>
      <c r="H2527" s="7">
        <v>3</v>
      </c>
      <c r="I2527" t="s">
        <v>9</v>
      </c>
      <c r="J2527">
        <v>0.1111111111111111</v>
      </c>
      <c r="K2527">
        <v>53.74</v>
      </c>
      <c r="L2527">
        <v>8.14</v>
      </c>
      <c r="M2527">
        <v>63.16</v>
      </c>
      <c r="N2527">
        <v>0</v>
      </c>
      <c r="O2527">
        <v>10.090134459036801</v>
      </c>
      <c r="P2527">
        <v>0.84146341463414598</v>
      </c>
      <c r="Q2527" t="s">
        <v>164</v>
      </c>
    </row>
    <row r="2528" spans="1:17" ht="16" x14ac:dyDescent="0.2">
      <c r="A2528">
        <v>156</v>
      </c>
      <c r="B2528" t="s">
        <v>163</v>
      </c>
      <c r="C2528" t="s">
        <v>7</v>
      </c>
      <c r="F2528">
        <v>20</v>
      </c>
      <c r="H2528" s="7">
        <v>3</v>
      </c>
      <c r="I2528" t="s">
        <v>9</v>
      </c>
      <c r="J2528">
        <v>0.1111111111111111</v>
      </c>
      <c r="K2528">
        <v>53.74</v>
      </c>
      <c r="L2528">
        <v>8.14</v>
      </c>
      <c r="M2528">
        <v>63.16</v>
      </c>
      <c r="N2528">
        <v>0</v>
      </c>
      <c r="O2528">
        <v>11.1131175734834</v>
      </c>
      <c r="P2528">
        <v>0.93902439024390205</v>
      </c>
      <c r="Q2528" t="s">
        <v>164</v>
      </c>
    </row>
    <row r="2529" spans="1:17" ht="16" x14ac:dyDescent="0.2">
      <c r="A2529">
        <v>157</v>
      </c>
      <c r="B2529" t="s">
        <v>163</v>
      </c>
      <c r="C2529" t="s">
        <v>7</v>
      </c>
      <c r="F2529">
        <v>20</v>
      </c>
      <c r="H2529" s="7">
        <v>3</v>
      </c>
      <c r="I2529" t="s">
        <v>9</v>
      </c>
      <c r="J2529">
        <f t="shared" ref="J2529:J2707" si="27">1/10</f>
        <v>0.1</v>
      </c>
      <c r="K2529">
        <v>43.49</v>
      </c>
      <c r="L2529">
        <v>6.55</v>
      </c>
      <c r="M2529">
        <v>42.83</v>
      </c>
      <c r="N2529">
        <v>0</v>
      </c>
      <c r="O2529">
        <v>0</v>
      </c>
      <c r="P2529">
        <v>0</v>
      </c>
      <c r="Q2529" t="s">
        <v>164</v>
      </c>
    </row>
    <row r="2530" spans="1:17" ht="16" x14ac:dyDescent="0.2">
      <c r="A2530">
        <v>157</v>
      </c>
      <c r="B2530" t="s">
        <v>163</v>
      </c>
      <c r="C2530" t="s">
        <v>7</v>
      </c>
      <c r="F2530">
        <v>20</v>
      </c>
      <c r="H2530" s="7">
        <v>3</v>
      </c>
      <c r="I2530" t="s">
        <v>9</v>
      </c>
      <c r="J2530">
        <v>0.1</v>
      </c>
      <c r="K2530">
        <v>43.49</v>
      </c>
      <c r="L2530">
        <v>6.55</v>
      </c>
      <c r="M2530">
        <v>42.83</v>
      </c>
      <c r="N2530">
        <v>0</v>
      </c>
      <c r="O2530">
        <v>0.11749530956848001</v>
      </c>
      <c r="P2530">
        <v>5.2845528455284403E-2</v>
      </c>
      <c r="Q2530" t="s">
        <v>164</v>
      </c>
    </row>
    <row r="2531" spans="1:17" ht="16" x14ac:dyDescent="0.2">
      <c r="A2531">
        <v>157</v>
      </c>
      <c r="B2531" t="s">
        <v>163</v>
      </c>
      <c r="C2531" t="s">
        <v>7</v>
      </c>
      <c r="F2531">
        <v>20</v>
      </c>
      <c r="H2531" s="7">
        <v>3</v>
      </c>
      <c r="I2531" t="s">
        <v>9</v>
      </c>
      <c r="J2531">
        <v>0.1</v>
      </c>
      <c r="K2531">
        <v>43.49</v>
      </c>
      <c r="L2531">
        <v>6.55</v>
      </c>
      <c r="M2531">
        <v>42.83</v>
      </c>
      <c r="N2531">
        <v>0</v>
      </c>
      <c r="O2531">
        <v>0.37054409005628502</v>
      </c>
      <c r="P2531">
        <v>0.13211382113821099</v>
      </c>
      <c r="Q2531" t="s">
        <v>164</v>
      </c>
    </row>
    <row r="2532" spans="1:17" ht="16" x14ac:dyDescent="0.2">
      <c r="A2532">
        <v>157</v>
      </c>
      <c r="B2532" t="s">
        <v>163</v>
      </c>
      <c r="C2532" t="s">
        <v>7</v>
      </c>
      <c r="F2532">
        <v>20</v>
      </c>
      <c r="H2532" s="7">
        <v>3</v>
      </c>
      <c r="I2532" t="s">
        <v>9</v>
      </c>
      <c r="J2532">
        <v>0.1</v>
      </c>
      <c r="K2532">
        <v>43.49</v>
      </c>
      <c r="L2532">
        <v>6.55</v>
      </c>
      <c r="M2532">
        <v>42.83</v>
      </c>
      <c r="N2532">
        <v>0</v>
      </c>
      <c r="O2532">
        <v>0.51102251407129395</v>
      </c>
      <c r="P2532">
        <v>0.284552845528455</v>
      </c>
      <c r="Q2532" t="s">
        <v>164</v>
      </c>
    </row>
    <row r="2533" spans="1:17" ht="16" x14ac:dyDescent="0.2">
      <c r="A2533">
        <v>157</v>
      </c>
      <c r="B2533" t="s">
        <v>163</v>
      </c>
      <c r="C2533" t="s">
        <v>7</v>
      </c>
      <c r="F2533">
        <v>20</v>
      </c>
      <c r="H2533" s="7">
        <v>3</v>
      </c>
      <c r="I2533" t="s">
        <v>9</v>
      </c>
      <c r="J2533">
        <v>0.1</v>
      </c>
      <c r="K2533">
        <v>43.49</v>
      </c>
      <c r="L2533">
        <v>6.55</v>
      </c>
      <c r="M2533">
        <v>42.83</v>
      </c>
      <c r="N2533">
        <v>0</v>
      </c>
      <c r="O2533">
        <v>1.0339274546591599</v>
      </c>
      <c r="P2533">
        <v>0.38008130081300801</v>
      </c>
      <c r="Q2533" t="s">
        <v>164</v>
      </c>
    </row>
    <row r="2534" spans="1:17" ht="16" x14ac:dyDescent="0.2">
      <c r="A2534">
        <v>157</v>
      </c>
      <c r="B2534" t="s">
        <v>163</v>
      </c>
      <c r="C2534" t="s">
        <v>7</v>
      </c>
      <c r="F2534">
        <v>20</v>
      </c>
      <c r="H2534" s="7">
        <v>3</v>
      </c>
      <c r="I2534" t="s">
        <v>9</v>
      </c>
      <c r="J2534">
        <v>0.1</v>
      </c>
      <c r="K2534">
        <v>43.49</v>
      </c>
      <c r="L2534">
        <v>6.55</v>
      </c>
      <c r="M2534">
        <v>42.83</v>
      </c>
      <c r="N2534">
        <v>0</v>
      </c>
      <c r="O2534">
        <v>2.0167292057535899</v>
      </c>
      <c r="P2534">
        <v>0.43292682926829201</v>
      </c>
      <c r="Q2534" t="s">
        <v>164</v>
      </c>
    </row>
    <row r="2535" spans="1:17" ht="16" x14ac:dyDescent="0.2">
      <c r="A2535">
        <v>157</v>
      </c>
      <c r="B2535" t="s">
        <v>163</v>
      </c>
      <c r="C2535" t="s">
        <v>7</v>
      </c>
      <c r="F2535">
        <v>20</v>
      </c>
      <c r="H2535" s="7">
        <v>3</v>
      </c>
      <c r="I2535" t="s">
        <v>9</v>
      </c>
      <c r="J2535">
        <v>0.1</v>
      </c>
      <c r="K2535">
        <v>43.49</v>
      </c>
      <c r="L2535">
        <v>6.55</v>
      </c>
      <c r="M2535">
        <v>42.83</v>
      </c>
      <c r="N2535">
        <v>0</v>
      </c>
      <c r="O2535">
        <v>3.0762195121951201</v>
      </c>
      <c r="P2535">
        <v>0.47967479674796698</v>
      </c>
      <c r="Q2535" t="s">
        <v>164</v>
      </c>
    </row>
    <row r="2536" spans="1:17" ht="16" x14ac:dyDescent="0.2">
      <c r="A2536">
        <v>157</v>
      </c>
      <c r="B2536" t="s">
        <v>163</v>
      </c>
      <c r="C2536" t="s">
        <v>7</v>
      </c>
      <c r="F2536">
        <v>20</v>
      </c>
      <c r="H2536" s="7">
        <v>3</v>
      </c>
      <c r="I2536" t="s">
        <v>9</v>
      </c>
      <c r="J2536">
        <v>0.1</v>
      </c>
      <c r="K2536">
        <v>43.49</v>
      </c>
      <c r="L2536">
        <v>6.55</v>
      </c>
      <c r="M2536">
        <v>42.83</v>
      </c>
      <c r="N2536">
        <v>0</v>
      </c>
      <c r="O2536">
        <v>4.0777829893683499</v>
      </c>
      <c r="P2536">
        <v>0.52032520325203202</v>
      </c>
      <c r="Q2536" t="s">
        <v>164</v>
      </c>
    </row>
    <row r="2537" spans="1:17" ht="16" x14ac:dyDescent="0.2">
      <c r="A2537">
        <v>157</v>
      </c>
      <c r="B2537" t="s">
        <v>163</v>
      </c>
      <c r="C2537" t="s">
        <v>7</v>
      </c>
      <c r="F2537">
        <v>20</v>
      </c>
      <c r="H2537" s="7">
        <v>3</v>
      </c>
      <c r="I2537" t="s">
        <v>9</v>
      </c>
      <c r="J2537">
        <v>0.1</v>
      </c>
      <c r="K2537">
        <v>43.49</v>
      </c>
      <c r="L2537">
        <v>6.55</v>
      </c>
      <c r="M2537">
        <v>42.83</v>
      </c>
      <c r="N2537">
        <v>0</v>
      </c>
      <c r="O2537">
        <v>5.08137898686679</v>
      </c>
      <c r="P2537">
        <v>0.61382113821138196</v>
      </c>
      <c r="Q2537" t="s">
        <v>164</v>
      </c>
    </row>
    <row r="2538" spans="1:17" ht="16" x14ac:dyDescent="0.2">
      <c r="A2538">
        <v>157</v>
      </c>
      <c r="B2538" t="s">
        <v>163</v>
      </c>
      <c r="C2538" t="s">
        <v>7</v>
      </c>
      <c r="F2538">
        <v>20</v>
      </c>
      <c r="H2538" s="7">
        <v>3</v>
      </c>
      <c r="I2538" t="s">
        <v>9</v>
      </c>
      <c r="J2538">
        <v>0.1</v>
      </c>
      <c r="K2538">
        <v>43.49</v>
      </c>
      <c r="L2538">
        <v>6.55</v>
      </c>
      <c r="M2538">
        <v>42.83</v>
      </c>
      <c r="N2538">
        <v>0</v>
      </c>
      <c r="O2538">
        <v>6.0827861163227004</v>
      </c>
      <c r="P2538">
        <v>0.65040650406503997</v>
      </c>
      <c r="Q2538" t="s">
        <v>164</v>
      </c>
    </row>
    <row r="2539" spans="1:17" ht="16" x14ac:dyDescent="0.2">
      <c r="A2539">
        <v>157</v>
      </c>
      <c r="B2539" t="s">
        <v>163</v>
      </c>
      <c r="C2539" t="s">
        <v>7</v>
      </c>
      <c r="F2539">
        <v>20</v>
      </c>
      <c r="H2539" s="7">
        <v>3</v>
      </c>
      <c r="I2539" t="s">
        <v>9</v>
      </c>
      <c r="J2539">
        <v>0.1</v>
      </c>
      <c r="K2539">
        <v>43.49</v>
      </c>
      <c r="L2539">
        <v>6.55</v>
      </c>
      <c r="M2539">
        <v>42.83</v>
      </c>
      <c r="N2539">
        <v>0</v>
      </c>
      <c r="O2539">
        <v>7.0662132582864299</v>
      </c>
      <c r="P2539">
        <v>0.71951219512195097</v>
      </c>
      <c r="Q2539" t="s">
        <v>164</v>
      </c>
    </row>
    <row r="2540" spans="1:17" ht="16" x14ac:dyDescent="0.2">
      <c r="A2540">
        <v>157</v>
      </c>
      <c r="B2540" t="s">
        <v>163</v>
      </c>
      <c r="C2540" t="s">
        <v>7</v>
      </c>
      <c r="F2540">
        <v>20</v>
      </c>
      <c r="H2540" s="7">
        <v>3</v>
      </c>
      <c r="I2540" t="s">
        <v>9</v>
      </c>
      <c r="J2540">
        <v>0.1</v>
      </c>
      <c r="K2540">
        <v>43.49</v>
      </c>
      <c r="L2540">
        <v>6.55</v>
      </c>
      <c r="M2540">
        <v>42.83</v>
      </c>
      <c r="N2540">
        <v>0</v>
      </c>
      <c r="O2540">
        <v>8.1059255784865503</v>
      </c>
      <c r="P2540">
        <v>0.75203252032520296</v>
      </c>
      <c r="Q2540" t="s">
        <v>164</v>
      </c>
    </row>
    <row r="2541" spans="1:17" ht="16" x14ac:dyDescent="0.2">
      <c r="A2541">
        <v>157</v>
      </c>
      <c r="B2541" t="s">
        <v>163</v>
      </c>
      <c r="C2541" t="s">
        <v>7</v>
      </c>
      <c r="F2541">
        <v>20</v>
      </c>
      <c r="H2541" s="7">
        <v>3</v>
      </c>
      <c r="I2541" t="s">
        <v>9</v>
      </c>
      <c r="J2541">
        <v>0.1</v>
      </c>
      <c r="K2541">
        <v>43.49</v>
      </c>
      <c r="L2541">
        <v>6.55</v>
      </c>
      <c r="M2541">
        <v>42.83</v>
      </c>
      <c r="N2541">
        <v>0</v>
      </c>
      <c r="O2541">
        <v>9.0684803001876109</v>
      </c>
      <c r="P2541">
        <v>0.77845528455284496</v>
      </c>
      <c r="Q2541" t="s">
        <v>164</v>
      </c>
    </row>
    <row r="2542" spans="1:17" ht="16" x14ac:dyDescent="0.2">
      <c r="A2542">
        <v>157</v>
      </c>
      <c r="B2542" t="s">
        <v>163</v>
      </c>
      <c r="C2542" t="s">
        <v>7</v>
      </c>
      <c r="F2542">
        <v>20</v>
      </c>
      <c r="H2542" s="7">
        <v>3</v>
      </c>
      <c r="I2542" t="s">
        <v>9</v>
      </c>
      <c r="J2542">
        <v>0.1</v>
      </c>
      <c r="K2542">
        <v>43.49</v>
      </c>
      <c r="L2542">
        <v>6.55</v>
      </c>
      <c r="M2542">
        <v>42.83</v>
      </c>
      <c r="N2542">
        <v>0</v>
      </c>
      <c r="O2542">
        <v>10.0891963727329</v>
      </c>
      <c r="P2542">
        <v>0.81707317073170704</v>
      </c>
      <c r="Q2542" t="s">
        <v>164</v>
      </c>
    </row>
    <row r="2543" spans="1:17" ht="16" x14ac:dyDescent="0.2">
      <c r="A2543">
        <v>157</v>
      </c>
      <c r="B2543" t="s">
        <v>163</v>
      </c>
      <c r="C2543" t="s">
        <v>7</v>
      </c>
      <c r="F2543">
        <v>20</v>
      </c>
      <c r="H2543" s="7">
        <v>3</v>
      </c>
      <c r="I2543" t="s">
        <v>9</v>
      </c>
      <c r="J2543">
        <v>0.1</v>
      </c>
      <c r="K2543">
        <v>43.49</v>
      </c>
      <c r="L2543">
        <v>6.55</v>
      </c>
      <c r="M2543">
        <v>42.83</v>
      </c>
      <c r="N2543">
        <v>0</v>
      </c>
      <c r="O2543">
        <v>11.074186991869899</v>
      </c>
      <c r="P2543">
        <v>0.92682926829268197</v>
      </c>
      <c r="Q2543" t="s">
        <v>164</v>
      </c>
    </row>
    <row r="2544" spans="1:17" ht="16" x14ac:dyDescent="0.2">
      <c r="A2544">
        <v>158</v>
      </c>
      <c r="B2544" t="s">
        <v>163</v>
      </c>
      <c r="C2544" t="s">
        <v>7</v>
      </c>
      <c r="F2544">
        <v>20</v>
      </c>
      <c r="H2544" s="7">
        <v>3</v>
      </c>
      <c r="I2544" t="s">
        <v>9</v>
      </c>
      <c r="J2544">
        <f t="shared" si="27"/>
        <v>0.1</v>
      </c>
      <c r="K2544">
        <v>40.51</v>
      </c>
      <c r="L2544">
        <v>7.69</v>
      </c>
      <c r="M2544">
        <v>53.92</v>
      </c>
      <c r="N2544">
        <v>0</v>
      </c>
      <c r="O2544">
        <v>0</v>
      </c>
      <c r="P2544">
        <v>0</v>
      </c>
      <c r="Q2544" t="s">
        <v>164</v>
      </c>
    </row>
    <row r="2545" spans="1:17" ht="16" x14ac:dyDescent="0.2">
      <c r="A2545">
        <v>158</v>
      </c>
      <c r="B2545" t="s">
        <v>163</v>
      </c>
      <c r="C2545" t="s">
        <v>7</v>
      </c>
      <c r="F2545">
        <v>20</v>
      </c>
      <c r="H2545" s="7">
        <v>3</v>
      </c>
      <c r="I2545" t="s">
        <v>9</v>
      </c>
      <c r="J2545">
        <v>0.1</v>
      </c>
      <c r="K2545">
        <v>40.51</v>
      </c>
      <c r="L2545">
        <v>7.69</v>
      </c>
      <c r="M2545">
        <v>53.92</v>
      </c>
      <c r="N2545">
        <v>0</v>
      </c>
      <c r="O2545">
        <v>2.1510736196319099E-2</v>
      </c>
      <c r="P2545">
        <v>4.7034764826175697E-2</v>
      </c>
      <c r="Q2545" t="s">
        <v>164</v>
      </c>
    </row>
    <row r="2546" spans="1:17" ht="16" x14ac:dyDescent="0.2">
      <c r="A2546">
        <v>158</v>
      </c>
      <c r="B2546" t="s">
        <v>163</v>
      </c>
      <c r="C2546" t="s">
        <v>7</v>
      </c>
      <c r="F2546">
        <v>20</v>
      </c>
      <c r="H2546" s="7">
        <v>3</v>
      </c>
      <c r="I2546" t="s">
        <v>9</v>
      </c>
      <c r="J2546">
        <v>0.1</v>
      </c>
      <c r="K2546">
        <v>40.51</v>
      </c>
      <c r="L2546">
        <v>7.69</v>
      </c>
      <c r="M2546">
        <v>53.92</v>
      </c>
      <c r="N2546">
        <v>0</v>
      </c>
      <c r="O2546">
        <v>0.277108895705521</v>
      </c>
      <c r="P2546">
        <v>0.25766871165644101</v>
      </c>
      <c r="Q2546" t="s">
        <v>164</v>
      </c>
    </row>
    <row r="2547" spans="1:17" ht="16" x14ac:dyDescent="0.2">
      <c r="A2547">
        <v>158</v>
      </c>
      <c r="B2547" t="s">
        <v>163</v>
      </c>
      <c r="C2547" t="s">
        <v>7</v>
      </c>
      <c r="F2547">
        <v>20</v>
      </c>
      <c r="H2547" s="7">
        <v>3</v>
      </c>
      <c r="I2547" t="s">
        <v>9</v>
      </c>
      <c r="J2547">
        <v>0.1</v>
      </c>
      <c r="K2547">
        <v>40.51</v>
      </c>
      <c r="L2547">
        <v>7.69</v>
      </c>
      <c r="M2547">
        <v>53.92</v>
      </c>
      <c r="N2547">
        <v>0</v>
      </c>
      <c r="O2547">
        <v>1.0026073619631899</v>
      </c>
      <c r="P2547">
        <v>0.48875255623721803</v>
      </c>
      <c r="Q2547" t="s">
        <v>164</v>
      </c>
    </row>
    <row r="2548" spans="1:17" ht="16" x14ac:dyDescent="0.2">
      <c r="A2548">
        <v>158</v>
      </c>
      <c r="B2548" t="s">
        <v>163</v>
      </c>
      <c r="C2548" t="s">
        <v>7</v>
      </c>
      <c r="F2548">
        <v>20</v>
      </c>
      <c r="H2548" s="7">
        <v>3</v>
      </c>
      <c r="I2548" t="s">
        <v>9</v>
      </c>
      <c r="J2548">
        <v>0.1</v>
      </c>
      <c r="K2548">
        <v>40.51</v>
      </c>
      <c r="L2548">
        <v>7.69</v>
      </c>
      <c r="M2548">
        <v>53.92</v>
      </c>
      <c r="N2548">
        <v>0</v>
      </c>
      <c r="O2548">
        <v>1.94263803680981</v>
      </c>
      <c r="P2548">
        <v>0.53374233128834303</v>
      </c>
      <c r="Q2548" t="s">
        <v>164</v>
      </c>
    </row>
    <row r="2549" spans="1:17" ht="16" x14ac:dyDescent="0.2">
      <c r="A2549">
        <v>158</v>
      </c>
      <c r="B2549" t="s">
        <v>163</v>
      </c>
      <c r="C2549" t="s">
        <v>7</v>
      </c>
      <c r="F2549">
        <v>20</v>
      </c>
      <c r="H2549" s="7">
        <v>3</v>
      </c>
      <c r="I2549" t="s">
        <v>9</v>
      </c>
      <c r="J2549">
        <v>0.1</v>
      </c>
      <c r="K2549">
        <v>40.51</v>
      </c>
      <c r="L2549">
        <v>7.69</v>
      </c>
      <c r="M2549">
        <v>53.92</v>
      </c>
      <c r="N2549">
        <v>0</v>
      </c>
      <c r="O2549">
        <v>3.0139187116564399</v>
      </c>
      <c r="P2549">
        <v>0.57873210633946803</v>
      </c>
      <c r="Q2549" t="s">
        <v>164</v>
      </c>
    </row>
    <row r="2550" spans="1:17" ht="16" x14ac:dyDescent="0.2">
      <c r="A2550">
        <v>158</v>
      </c>
      <c r="B2550" t="s">
        <v>163</v>
      </c>
      <c r="C2550" t="s">
        <v>7</v>
      </c>
      <c r="F2550">
        <v>20</v>
      </c>
      <c r="H2550" s="7">
        <v>3</v>
      </c>
      <c r="I2550" t="s">
        <v>9</v>
      </c>
      <c r="J2550">
        <v>0.1</v>
      </c>
      <c r="K2550">
        <v>40.51</v>
      </c>
      <c r="L2550">
        <v>7.69</v>
      </c>
      <c r="M2550">
        <v>53.92</v>
      </c>
      <c r="N2550">
        <v>0</v>
      </c>
      <c r="O2550">
        <v>4.01134969325153</v>
      </c>
      <c r="P2550">
        <v>0.64417177914110402</v>
      </c>
      <c r="Q2550" t="s">
        <v>164</v>
      </c>
    </row>
    <row r="2551" spans="1:17" ht="16" x14ac:dyDescent="0.2">
      <c r="A2551">
        <v>158</v>
      </c>
      <c r="B2551" t="s">
        <v>163</v>
      </c>
      <c r="C2551" t="s">
        <v>7</v>
      </c>
      <c r="F2551">
        <v>20</v>
      </c>
      <c r="H2551" s="7">
        <v>3</v>
      </c>
      <c r="I2551" t="s">
        <v>9</v>
      </c>
      <c r="J2551">
        <v>0.1</v>
      </c>
      <c r="K2551">
        <v>40.51</v>
      </c>
      <c r="L2551">
        <v>7.69</v>
      </c>
      <c r="M2551">
        <v>53.92</v>
      </c>
      <c r="N2551">
        <v>0</v>
      </c>
      <c r="O2551">
        <v>5.0451303680981496</v>
      </c>
      <c r="P2551">
        <v>0.68916155419222902</v>
      </c>
      <c r="Q2551" t="s">
        <v>164</v>
      </c>
    </row>
    <row r="2552" spans="1:17" ht="16" x14ac:dyDescent="0.2">
      <c r="A2552">
        <v>158</v>
      </c>
      <c r="B2552" t="s">
        <v>163</v>
      </c>
      <c r="C2552" t="s">
        <v>7</v>
      </c>
      <c r="F2552">
        <v>20</v>
      </c>
      <c r="H2552" s="7">
        <v>3</v>
      </c>
      <c r="I2552" t="s">
        <v>9</v>
      </c>
      <c r="J2552">
        <v>0.1</v>
      </c>
      <c r="K2552">
        <v>40.51</v>
      </c>
      <c r="L2552">
        <v>7.69</v>
      </c>
      <c r="M2552">
        <v>53.92</v>
      </c>
      <c r="N2552">
        <v>0</v>
      </c>
      <c r="O2552">
        <v>6.0590107361963099</v>
      </c>
      <c r="P2552">
        <v>0.71370143149284204</v>
      </c>
      <c r="Q2552" t="s">
        <v>164</v>
      </c>
    </row>
    <row r="2553" spans="1:17" ht="16" x14ac:dyDescent="0.2">
      <c r="A2553">
        <v>158</v>
      </c>
      <c r="B2553" t="s">
        <v>163</v>
      </c>
      <c r="C2553" t="s">
        <v>7</v>
      </c>
      <c r="F2553">
        <v>20</v>
      </c>
      <c r="H2553" s="7">
        <v>3</v>
      </c>
      <c r="I2553" t="s">
        <v>9</v>
      </c>
      <c r="J2553">
        <v>0.1</v>
      </c>
      <c r="K2553">
        <v>40.51</v>
      </c>
      <c r="L2553">
        <v>7.69</v>
      </c>
      <c r="M2553">
        <v>53.92</v>
      </c>
      <c r="N2553">
        <v>0</v>
      </c>
      <c r="O2553">
        <v>7.0197469325153303</v>
      </c>
      <c r="P2553">
        <v>0.793456032719836</v>
      </c>
      <c r="Q2553" t="s">
        <v>164</v>
      </c>
    </row>
    <row r="2554" spans="1:17" ht="16" x14ac:dyDescent="0.2">
      <c r="A2554">
        <v>158</v>
      </c>
      <c r="B2554" t="s">
        <v>163</v>
      </c>
      <c r="C2554" t="s">
        <v>7</v>
      </c>
      <c r="F2554">
        <v>20</v>
      </c>
      <c r="H2554" s="7">
        <v>3</v>
      </c>
      <c r="I2554" t="s">
        <v>9</v>
      </c>
      <c r="J2554">
        <v>0.1</v>
      </c>
      <c r="K2554">
        <v>40.51</v>
      </c>
      <c r="L2554">
        <v>7.69</v>
      </c>
      <c r="M2554">
        <v>53.92</v>
      </c>
      <c r="N2554">
        <v>0</v>
      </c>
      <c r="O2554">
        <v>8.0139570552147195</v>
      </c>
      <c r="P2554">
        <v>0.80163599182003997</v>
      </c>
      <c r="Q2554" t="s">
        <v>164</v>
      </c>
    </row>
    <row r="2555" spans="1:17" ht="16" x14ac:dyDescent="0.2">
      <c r="A2555">
        <v>158</v>
      </c>
      <c r="B2555" t="s">
        <v>163</v>
      </c>
      <c r="C2555" t="s">
        <v>7</v>
      </c>
      <c r="F2555">
        <v>20</v>
      </c>
      <c r="H2555" s="7">
        <v>3</v>
      </c>
      <c r="I2555" t="s">
        <v>9</v>
      </c>
      <c r="J2555">
        <v>0.1</v>
      </c>
      <c r="K2555">
        <v>40.51</v>
      </c>
      <c r="L2555">
        <v>7.69</v>
      </c>
      <c r="M2555">
        <v>53.92</v>
      </c>
      <c r="N2555">
        <v>0</v>
      </c>
      <c r="O2555">
        <v>9.0655674846625693</v>
      </c>
      <c r="P2555">
        <v>0.83026584867075603</v>
      </c>
      <c r="Q2555" t="s">
        <v>164</v>
      </c>
    </row>
    <row r="2556" spans="1:17" ht="16" x14ac:dyDescent="0.2">
      <c r="A2556">
        <v>158</v>
      </c>
      <c r="B2556" t="s">
        <v>163</v>
      </c>
      <c r="C2556" t="s">
        <v>7</v>
      </c>
      <c r="F2556">
        <v>20</v>
      </c>
      <c r="H2556" s="7">
        <v>3</v>
      </c>
      <c r="I2556" t="s">
        <v>9</v>
      </c>
      <c r="J2556">
        <v>0.1</v>
      </c>
      <c r="K2556">
        <v>40.51</v>
      </c>
      <c r="L2556">
        <v>7.69</v>
      </c>
      <c r="M2556">
        <v>53.92</v>
      </c>
      <c r="N2556">
        <v>0</v>
      </c>
      <c r="O2556">
        <v>10.0426380368098</v>
      </c>
      <c r="P2556">
        <v>0.86707566462167596</v>
      </c>
      <c r="Q2556" t="s">
        <v>164</v>
      </c>
    </row>
    <row r="2557" spans="1:17" ht="16" x14ac:dyDescent="0.2">
      <c r="A2557">
        <v>158</v>
      </c>
      <c r="B2557" t="s">
        <v>163</v>
      </c>
      <c r="C2557" t="s">
        <v>7</v>
      </c>
      <c r="F2557">
        <v>20</v>
      </c>
      <c r="H2557" s="7">
        <v>3</v>
      </c>
      <c r="I2557" t="s">
        <v>9</v>
      </c>
      <c r="J2557">
        <v>0.1</v>
      </c>
      <c r="K2557">
        <v>40.51</v>
      </c>
      <c r="L2557">
        <v>7.69</v>
      </c>
      <c r="M2557">
        <v>53.92</v>
      </c>
      <c r="N2557">
        <v>0</v>
      </c>
      <c r="O2557">
        <v>11.077223926380301</v>
      </c>
      <c r="P2557">
        <v>0.92638036809815905</v>
      </c>
      <c r="Q2557" t="s">
        <v>164</v>
      </c>
    </row>
    <row r="2558" spans="1:17" ht="16" x14ac:dyDescent="0.2">
      <c r="A2558">
        <v>159</v>
      </c>
      <c r="B2558" t="s">
        <v>163</v>
      </c>
      <c r="C2558" t="s">
        <v>7</v>
      </c>
      <c r="F2558">
        <v>20</v>
      </c>
      <c r="H2558" s="7">
        <v>3</v>
      </c>
      <c r="I2558" t="s">
        <v>9</v>
      </c>
      <c r="J2558">
        <f t="shared" si="27"/>
        <v>0.1</v>
      </c>
      <c r="K2558">
        <v>37.47</v>
      </c>
      <c r="L2558">
        <v>6.01</v>
      </c>
      <c r="M2558">
        <v>45.2</v>
      </c>
      <c r="N2558">
        <v>0</v>
      </c>
      <c r="O2558">
        <v>0</v>
      </c>
      <c r="P2558">
        <v>0</v>
      </c>
      <c r="Q2558" t="s">
        <v>164</v>
      </c>
    </row>
    <row r="2559" spans="1:17" ht="16" x14ac:dyDescent="0.2">
      <c r="A2559">
        <v>159</v>
      </c>
      <c r="B2559" t="s">
        <v>163</v>
      </c>
      <c r="C2559" t="s">
        <v>7</v>
      </c>
      <c r="F2559">
        <v>20</v>
      </c>
      <c r="H2559" s="7">
        <v>3</v>
      </c>
      <c r="I2559" t="s">
        <v>9</v>
      </c>
      <c r="J2559">
        <v>0.1</v>
      </c>
      <c r="K2559">
        <v>37.47</v>
      </c>
      <c r="L2559">
        <v>6.01</v>
      </c>
      <c r="M2559">
        <v>45.2</v>
      </c>
      <c r="N2559">
        <v>0</v>
      </c>
      <c r="O2559">
        <v>6.0621165644171901E-2</v>
      </c>
      <c r="P2559">
        <v>7.5664621676891503E-2</v>
      </c>
      <c r="Q2559" t="s">
        <v>164</v>
      </c>
    </row>
    <row r="2560" spans="1:17" ht="16" x14ac:dyDescent="0.2">
      <c r="A2560">
        <v>159</v>
      </c>
      <c r="B2560" t="s">
        <v>163</v>
      </c>
      <c r="C2560" t="s">
        <v>7</v>
      </c>
      <c r="F2560">
        <v>20</v>
      </c>
      <c r="H2560" s="7">
        <v>3</v>
      </c>
      <c r="I2560" t="s">
        <v>9</v>
      </c>
      <c r="J2560">
        <v>0.1</v>
      </c>
      <c r="K2560">
        <v>37.47</v>
      </c>
      <c r="L2560">
        <v>6.01</v>
      </c>
      <c r="M2560">
        <v>45.2</v>
      </c>
      <c r="N2560">
        <v>0</v>
      </c>
      <c r="O2560">
        <v>0.13999233128834401</v>
      </c>
      <c r="P2560">
        <v>0.153374233128834</v>
      </c>
      <c r="Q2560" t="s">
        <v>164</v>
      </c>
    </row>
    <row r="2561" spans="1:17" ht="16" x14ac:dyDescent="0.2">
      <c r="A2561">
        <v>159</v>
      </c>
      <c r="B2561" t="s">
        <v>163</v>
      </c>
      <c r="C2561" t="s">
        <v>7</v>
      </c>
      <c r="F2561">
        <v>20</v>
      </c>
      <c r="H2561" s="7">
        <v>3</v>
      </c>
      <c r="I2561" t="s">
        <v>9</v>
      </c>
      <c r="J2561">
        <v>0.1</v>
      </c>
      <c r="K2561">
        <v>37.47</v>
      </c>
      <c r="L2561">
        <v>6.01</v>
      </c>
      <c r="M2561">
        <v>45.2</v>
      </c>
      <c r="N2561">
        <v>0</v>
      </c>
      <c r="O2561">
        <v>0.39398006134969299</v>
      </c>
      <c r="P2561">
        <v>0.335378323108384</v>
      </c>
      <c r="Q2561" t="s">
        <v>164</v>
      </c>
    </row>
    <row r="2562" spans="1:17" ht="16" x14ac:dyDescent="0.2">
      <c r="A2562">
        <v>159</v>
      </c>
      <c r="B2562" t="s">
        <v>163</v>
      </c>
      <c r="C2562" t="s">
        <v>7</v>
      </c>
      <c r="F2562">
        <v>20</v>
      </c>
      <c r="H2562" s="7">
        <v>3</v>
      </c>
      <c r="I2562" t="s">
        <v>9</v>
      </c>
      <c r="J2562">
        <v>0.1</v>
      </c>
      <c r="K2562">
        <v>37.47</v>
      </c>
      <c r="L2562">
        <v>6.01</v>
      </c>
      <c r="M2562">
        <v>45.2</v>
      </c>
      <c r="N2562">
        <v>0</v>
      </c>
      <c r="O2562">
        <v>0.64118098159509096</v>
      </c>
      <c r="P2562">
        <v>0.396728016359918</v>
      </c>
      <c r="Q2562" t="s">
        <v>164</v>
      </c>
    </row>
    <row r="2563" spans="1:17" ht="16" x14ac:dyDescent="0.2">
      <c r="A2563">
        <v>159</v>
      </c>
      <c r="B2563" t="s">
        <v>163</v>
      </c>
      <c r="C2563" t="s">
        <v>7</v>
      </c>
      <c r="F2563">
        <v>20</v>
      </c>
      <c r="H2563" s="7">
        <v>3</v>
      </c>
      <c r="I2563" t="s">
        <v>9</v>
      </c>
      <c r="J2563">
        <v>0.1</v>
      </c>
      <c r="K2563">
        <v>37.47</v>
      </c>
      <c r="L2563">
        <v>6.01</v>
      </c>
      <c r="M2563">
        <v>45.2</v>
      </c>
      <c r="N2563">
        <v>0</v>
      </c>
      <c r="O2563">
        <v>0.94796779141104304</v>
      </c>
      <c r="P2563">
        <v>0.51738241308793398</v>
      </c>
      <c r="Q2563" t="s">
        <v>164</v>
      </c>
    </row>
    <row r="2564" spans="1:17" ht="16" x14ac:dyDescent="0.2">
      <c r="A2564">
        <v>159</v>
      </c>
      <c r="B2564" t="s">
        <v>163</v>
      </c>
      <c r="C2564" t="s">
        <v>7</v>
      </c>
      <c r="F2564">
        <v>20</v>
      </c>
      <c r="H2564" s="7">
        <v>3</v>
      </c>
      <c r="I2564" t="s">
        <v>9</v>
      </c>
      <c r="J2564">
        <v>0.1</v>
      </c>
      <c r="K2564">
        <v>37.47</v>
      </c>
      <c r="L2564">
        <v>6.01</v>
      </c>
      <c r="M2564">
        <v>45.2</v>
      </c>
      <c r="N2564">
        <v>0</v>
      </c>
      <c r="O2564">
        <v>1.26901840490797</v>
      </c>
      <c r="P2564">
        <v>0.55828220858895705</v>
      </c>
      <c r="Q2564" t="s">
        <v>164</v>
      </c>
    </row>
    <row r="2565" spans="1:17" ht="16" x14ac:dyDescent="0.2">
      <c r="A2565">
        <v>159</v>
      </c>
      <c r="B2565" t="s">
        <v>163</v>
      </c>
      <c r="C2565" t="s">
        <v>7</v>
      </c>
      <c r="F2565">
        <v>20</v>
      </c>
      <c r="H2565" s="7">
        <v>3</v>
      </c>
      <c r="I2565" t="s">
        <v>9</v>
      </c>
      <c r="J2565">
        <v>0.1</v>
      </c>
      <c r="K2565">
        <v>37.47</v>
      </c>
      <c r="L2565">
        <v>6.01</v>
      </c>
      <c r="M2565">
        <v>45.2</v>
      </c>
      <c r="N2565">
        <v>0</v>
      </c>
      <c r="O2565">
        <v>2.0006134969325098</v>
      </c>
      <c r="P2565">
        <v>0.56441717791410995</v>
      </c>
      <c r="Q2565" t="s">
        <v>164</v>
      </c>
    </row>
    <row r="2566" spans="1:17" ht="16" x14ac:dyDescent="0.2">
      <c r="A2566">
        <v>159</v>
      </c>
      <c r="B2566" t="s">
        <v>163</v>
      </c>
      <c r="C2566" t="s">
        <v>7</v>
      </c>
      <c r="F2566">
        <v>20</v>
      </c>
      <c r="H2566" s="7">
        <v>3</v>
      </c>
      <c r="I2566" t="s">
        <v>9</v>
      </c>
      <c r="J2566">
        <v>0.1</v>
      </c>
      <c r="K2566">
        <v>37.47</v>
      </c>
      <c r="L2566">
        <v>6.01</v>
      </c>
      <c r="M2566">
        <v>45.2</v>
      </c>
      <c r="N2566">
        <v>0</v>
      </c>
      <c r="O2566">
        <v>3.0164493865030599</v>
      </c>
      <c r="P2566">
        <v>0.62372188139059304</v>
      </c>
      <c r="Q2566" t="s">
        <v>164</v>
      </c>
    </row>
    <row r="2567" spans="1:17" ht="16" x14ac:dyDescent="0.2">
      <c r="A2567">
        <v>159</v>
      </c>
      <c r="B2567" t="s">
        <v>163</v>
      </c>
      <c r="C2567" t="s">
        <v>7</v>
      </c>
      <c r="F2567">
        <v>20</v>
      </c>
      <c r="H2567" s="7">
        <v>3</v>
      </c>
      <c r="I2567" t="s">
        <v>9</v>
      </c>
      <c r="J2567">
        <v>0.1</v>
      </c>
      <c r="K2567">
        <v>37.47</v>
      </c>
      <c r="L2567">
        <v>6.01</v>
      </c>
      <c r="M2567">
        <v>45.2</v>
      </c>
      <c r="N2567">
        <v>0</v>
      </c>
      <c r="O2567">
        <v>3.9959355828220802</v>
      </c>
      <c r="P2567">
        <v>0.703476482617586</v>
      </c>
      <c r="Q2567" t="s">
        <v>164</v>
      </c>
    </row>
    <row r="2568" spans="1:17" ht="16" x14ac:dyDescent="0.2">
      <c r="A2568">
        <v>159</v>
      </c>
      <c r="B2568" t="s">
        <v>163</v>
      </c>
      <c r="C2568" t="s">
        <v>7</v>
      </c>
      <c r="F2568">
        <v>20</v>
      </c>
      <c r="H2568" s="7">
        <v>3</v>
      </c>
      <c r="I2568" t="s">
        <v>9</v>
      </c>
      <c r="J2568">
        <v>0.1</v>
      </c>
      <c r="K2568">
        <v>37.47</v>
      </c>
      <c r="L2568">
        <v>6.01</v>
      </c>
      <c r="M2568">
        <v>45.2</v>
      </c>
      <c r="N2568">
        <v>0</v>
      </c>
      <c r="O2568">
        <v>5.0478911042944699</v>
      </c>
      <c r="P2568">
        <v>0.73824130879345595</v>
      </c>
      <c r="Q2568" t="s">
        <v>164</v>
      </c>
    </row>
    <row r="2569" spans="1:17" ht="16" x14ac:dyDescent="0.2">
      <c r="A2569">
        <v>159</v>
      </c>
      <c r="B2569" t="s">
        <v>163</v>
      </c>
      <c r="C2569" t="s">
        <v>7</v>
      </c>
      <c r="F2569">
        <v>20</v>
      </c>
      <c r="H2569" s="7">
        <v>3</v>
      </c>
      <c r="I2569" t="s">
        <v>9</v>
      </c>
      <c r="J2569">
        <v>0.1</v>
      </c>
      <c r="K2569">
        <v>37.47</v>
      </c>
      <c r="L2569">
        <v>6.01</v>
      </c>
      <c r="M2569">
        <v>45.2</v>
      </c>
      <c r="N2569">
        <v>0</v>
      </c>
      <c r="O2569">
        <v>6.0812116564417096</v>
      </c>
      <c r="P2569">
        <v>0.77505112474437599</v>
      </c>
      <c r="Q2569" t="s">
        <v>164</v>
      </c>
    </row>
    <row r="2570" spans="1:17" ht="16" x14ac:dyDescent="0.2">
      <c r="A2570">
        <v>159</v>
      </c>
      <c r="B2570" t="s">
        <v>163</v>
      </c>
      <c r="C2570" t="s">
        <v>7</v>
      </c>
      <c r="F2570">
        <v>20</v>
      </c>
      <c r="H2570" s="7">
        <v>3</v>
      </c>
      <c r="I2570" t="s">
        <v>9</v>
      </c>
      <c r="J2570">
        <v>0.1</v>
      </c>
      <c r="K2570">
        <v>37.47</v>
      </c>
      <c r="L2570">
        <v>6.01</v>
      </c>
      <c r="M2570">
        <v>45.2</v>
      </c>
      <c r="N2570">
        <v>0</v>
      </c>
      <c r="O2570">
        <v>7.0399923312883397</v>
      </c>
      <c r="P2570">
        <v>0.82004089979550099</v>
      </c>
      <c r="Q2570" t="s">
        <v>164</v>
      </c>
    </row>
    <row r="2571" spans="1:17" ht="16" x14ac:dyDescent="0.2">
      <c r="A2571">
        <v>159</v>
      </c>
      <c r="B2571" t="s">
        <v>163</v>
      </c>
      <c r="C2571" t="s">
        <v>7</v>
      </c>
      <c r="F2571">
        <v>20</v>
      </c>
      <c r="H2571" s="7">
        <v>3</v>
      </c>
      <c r="I2571" t="s">
        <v>9</v>
      </c>
      <c r="J2571">
        <v>0.1</v>
      </c>
      <c r="K2571">
        <v>37.47</v>
      </c>
      <c r="L2571">
        <v>6.01</v>
      </c>
      <c r="M2571">
        <v>45.2</v>
      </c>
      <c r="N2571">
        <v>0</v>
      </c>
      <c r="O2571">
        <v>8.0728527607361897</v>
      </c>
      <c r="P2571">
        <v>0.84867075664621605</v>
      </c>
      <c r="Q2571" t="s">
        <v>164</v>
      </c>
    </row>
    <row r="2572" spans="1:17" ht="16" x14ac:dyDescent="0.2">
      <c r="A2572">
        <v>159</v>
      </c>
      <c r="B2572" t="s">
        <v>163</v>
      </c>
      <c r="C2572" t="s">
        <v>7</v>
      </c>
      <c r="F2572">
        <v>20</v>
      </c>
      <c r="H2572" s="7">
        <v>3</v>
      </c>
      <c r="I2572" t="s">
        <v>9</v>
      </c>
      <c r="J2572">
        <v>0.1</v>
      </c>
      <c r="K2572">
        <v>37.47</v>
      </c>
      <c r="L2572">
        <v>6.01</v>
      </c>
      <c r="M2572">
        <v>45.2</v>
      </c>
      <c r="N2572">
        <v>0</v>
      </c>
      <c r="O2572">
        <v>9.0674079754601191</v>
      </c>
      <c r="P2572">
        <v>0.86298568507157403</v>
      </c>
      <c r="Q2572" t="s">
        <v>164</v>
      </c>
    </row>
    <row r="2573" spans="1:17" ht="16" x14ac:dyDescent="0.2">
      <c r="A2573">
        <v>159</v>
      </c>
      <c r="B2573" t="s">
        <v>163</v>
      </c>
      <c r="C2573" t="s">
        <v>7</v>
      </c>
      <c r="F2573">
        <v>20</v>
      </c>
      <c r="H2573" s="7">
        <v>3</v>
      </c>
      <c r="I2573" t="s">
        <v>9</v>
      </c>
      <c r="J2573">
        <v>0.1</v>
      </c>
      <c r="K2573">
        <v>37.47</v>
      </c>
      <c r="L2573">
        <v>6.01</v>
      </c>
      <c r="M2573">
        <v>45.2</v>
      </c>
      <c r="N2573">
        <v>0</v>
      </c>
      <c r="O2573">
        <v>10.0816334355828</v>
      </c>
      <c r="P2573">
        <v>0.89366053169734105</v>
      </c>
      <c r="Q2573" t="s">
        <v>164</v>
      </c>
    </row>
    <row r="2574" spans="1:17" ht="16" x14ac:dyDescent="0.2">
      <c r="A2574">
        <v>159</v>
      </c>
      <c r="B2574" t="s">
        <v>163</v>
      </c>
      <c r="C2574" t="s">
        <v>7</v>
      </c>
      <c r="F2574">
        <v>20</v>
      </c>
      <c r="H2574" s="7">
        <v>3</v>
      </c>
      <c r="I2574" t="s">
        <v>9</v>
      </c>
      <c r="J2574">
        <v>0.1</v>
      </c>
      <c r="K2574">
        <v>37.47</v>
      </c>
      <c r="L2574">
        <v>6.01</v>
      </c>
      <c r="M2574">
        <v>45.2</v>
      </c>
      <c r="N2574">
        <v>0</v>
      </c>
      <c r="O2574">
        <v>11.077453987729999</v>
      </c>
      <c r="P2574">
        <v>0.93047034764826098</v>
      </c>
      <c r="Q2574" t="s">
        <v>164</v>
      </c>
    </row>
    <row r="2575" spans="1:17" ht="16" x14ac:dyDescent="0.2">
      <c r="A2575">
        <v>160</v>
      </c>
      <c r="B2575" t="s">
        <v>163</v>
      </c>
      <c r="C2575" t="s">
        <v>7</v>
      </c>
      <c r="F2575">
        <v>20</v>
      </c>
      <c r="H2575" s="7">
        <v>3</v>
      </c>
      <c r="I2575" t="s">
        <v>9</v>
      </c>
      <c r="J2575">
        <f t="shared" si="27"/>
        <v>0.1</v>
      </c>
      <c r="K2575">
        <v>35.479999999999997</v>
      </c>
      <c r="L2575">
        <v>5.12</v>
      </c>
      <c r="M2575">
        <v>37.96</v>
      </c>
      <c r="N2575">
        <v>0</v>
      </c>
      <c r="O2575">
        <v>0</v>
      </c>
      <c r="P2575">
        <v>0</v>
      </c>
      <c r="Q2575" t="s">
        <v>164</v>
      </c>
    </row>
    <row r="2576" spans="1:17" ht="16" x14ac:dyDescent="0.2">
      <c r="A2576">
        <v>160</v>
      </c>
      <c r="B2576" t="s">
        <v>163</v>
      </c>
      <c r="C2576" t="s">
        <v>7</v>
      </c>
      <c r="F2576">
        <v>20</v>
      </c>
      <c r="H2576" s="7">
        <v>3</v>
      </c>
      <c r="I2576" t="s">
        <v>9</v>
      </c>
      <c r="J2576">
        <v>0.1</v>
      </c>
      <c r="K2576">
        <v>35.479999999999997</v>
      </c>
      <c r="L2576">
        <v>5.12</v>
      </c>
      <c r="M2576">
        <v>37.96</v>
      </c>
      <c r="N2576">
        <v>0</v>
      </c>
      <c r="O2576">
        <v>7.9601226993865196E-2</v>
      </c>
      <c r="P2576">
        <v>7.9754601226993696E-2</v>
      </c>
      <c r="Q2576" t="s">
        <v>164</v>
      </c>
    </row>
    <row r="2577" spans="1:17" ht="16" x14ac:dyDescent="0.2">
      <c r="A2577">
        <v>160</v>
      </c>
      <c r="B2577" t="s">
        <v>163</v>
      </c>
      <c r="C2577" t="s">
        <v>7</v>
      </c>
      <c r="F2577">
        <v>20</v>
      </c>
      <c r="H2577" s="7">
        <v>3</v>
      </c>
      <c r="I2577" t="s">
        <v>9</v>
      </c>
      <c r="J2577">
        <v>0.1</v>
      </c>
      <c r="K2577">
        <v>35.479999999999997</v>
      </c>
      <c r="L2577">
        <v>5.12</v>
      </c>
      <c r="M2577">
        <v>37.96</v>
      </c>
      <c r="N2577">
        <v>0</v>
      </c>
      <c r="O2577">
        <v>0.127569018404908</v>
      </c>
      <c r="P2577">
        <v>0.26584867075664598</v>
      </c>
      <c r="Q2577" t="s">
        <v>164</v>
      </c>
    </row>
    <row r="2578" spans="1:17" ht="16" x14ac:dyDescent="0.2">
      <c r="A2578">
        <v>160</v>
      </c>
      <c r="B2578" t="s">
        <v>163</v>
      </c>
      <c r="C2578" t="s">
        <v>7</v>
      </c>
      <c r="F2578">
        <v>20</v>
      </c>
      <c r="H2578" s="7">
        <v>3</v>
      </c>
      <c r="I2578" t="s">
        <v>9</v>
      </c>
      <c r="J2578">
        <v>0.1</v>
      </c>
      <c r="K2578">
        <v>35.479999999999997</v>
      </c>
      <c r="L2578">
        <v>5.12</v>
      </c>
      <c r="M2578">
        <v>37.96</v>
      </c>
      <c r="N2578">
        <v>0</v>
      </c>
      <c r="O2578">
        <v>0.471280674846626</v>
      </c>
      <c r="P2578">
        <v>0.37627811860940602</v>
      </c>
      <c r="Q2578" t="s">
        <v>164</v>
      </c>
    </row>
    <row r="2579" spans="1:17" ht="16" x14ac:dyDescent="0.2">
      <c r="A2579">
        <v>160</v>
      </c>
      <c r="B2579" t="s">
        <v>163</v>
      </c>
      <c r="C2579" t="s">
        <v>7</v>
      </c>
      <c r="F2579">
        <v>20</v>
      </c>
      <c r="H2579" s="7">
        <v>3</v>
      </c>
      <c r="I2579" t="s">
        <v>9</v>
      </c>
      <c r="J2579">
        <v>0.1</v>
      </c>
      <c r="K2579">
        <v>35.479999999999997</v>
      </c>
      <c r="L2579">
        <v>5.12</v>
      </c>
      <c r="M2579">
        <v>37.96</v>
      </c>
      <c r="N2579">
        <v>0</v>
      </c>
      <c r="O2579">
        <v>0.96901840490797497</v>
      </c>
      <c r="P2579">
        <v>0.55828220858895705</v>
      </c>
      <c r="Q2579" t="s">
        <v>164</v>
      </c>
    </row>
    <row r="2580" spans="1:17" ht="16" x14ac:dyDescent="0.2">
      <c r="A2580">
        <v>160</v>
      </c>
      <c r="B2580" t="s">
        <v>163</v>
      </c>
      <c r="C2580" t="s">
        <v>7</v>
      </c>
      <c r="F2580">
        <v>20</v>
      </c>
      <c r="H2580" s="7">
        <v>3</v>
      </c>
      <c r="I2580" t="s">
        <v>9</v>
      </c>
      <c r="J2580">
        <v>0.1</v>
      </c>
      <c r="K2580">
        <v>35.479999999999997</v>
      </c>
      <c r="L2580">
        <v>5.12</v>
      </c>
      <c r="M2580">
        <v>37.96</v>
      </c>
      <c r="N2580">
        <v>0</v>
      </c>
      <c r="O2580">
        <v>1.9823236196319001</v>
      </c>
      <c r="P2580">
        <v>0.57259713701431403</v>
      </c>
      <c r="Q2580" t="s">
        <v>164</v>
      </c>
    </row>
    <row r="2581" spans="1:17" ht="16" x14ac:dyDescent="0.2">
      <c r="A2581">
        <v>160</v>
      </c>
      <c r="B2581" t="s">
        <v>163</v>
      </c>
      <c r="C2581" t="s">
        <v>7</v>
      </c>
      <c r="F2581">
        <v>20</v>
      </c>
      <c r="H2581" s="7">
        <v>3</v>
      </c>
      <c r="I2581" t="s">
        <v>9</v>
      </c>
      <c r="J2581">
        <v>0.1</v>
      </c>
      <c r="K2581">
        <v>35.479999999999997</v>
      </c>
      <c r="L2581">
        <v>5.12</v>
      </c>
      <c r="M2581">
        <v>37.96</v>
      </c>
      <c r="N2581">
        <v>0</v>
      </c>
      <c r="O2581">
        <v>3.0158742331288302</v>
      </c>
      <c r="P2581">
        <v>0.61349693251533699</v>
      </c>
      <c r="Q2581" t="s">
        <v>164</v>
      </c>
    </row>
    <row r="2582" spans="1:17" ht="16" x14ac:dyDescent="0.2">
      <c r="A2582">
        <v>160</v>
      </c>
      <c r="B2582" t="s">
        <v>163</v>
      </c>
      <c r="C2582" t="s">
        <v>7</v>
      </c>
      <c r="F2582">
        <v>20</v>
      </c>
      <c r="H2582" s="7">
        <v>3</v>
      </c>
      <c r="I2582" t="s">
        <v>9</v>
      </c>
      <c r="J2582">
        <v>0.1</v>
      </c>
      <c r="K2582">
        <v>35.479999999999997</v>
      </c>
      <c r="L2582">
        <v>5.12</v>
      </c>
      <c r="M2582">
        <v>37.96</v>
      </c>
      <c r="N2582">
        <v>0</v>
      </c>
      <c r="O2582">
        <v>4.05241564417177</v>
      </c>
      <c r="P2582">
        <v>0.70756646216768904</v>
      </c>
      <c r="Q2582" t="s">
        <v>164</v>
      </c>
    </row>
    <row r="2583" spans="1:17" ht="16" x14ac:dyDescent="0.2">
      <c r="A2583">
        <v>160</v>
      </c>
      <c r="B2583" t="s">
        <v>163</v>
      </c>
      <c r="C2583" t="s">
        <v>7</v>
      </c>
      <c r="F2583">
        <v>20</v>
      </c>
      <c r="H2583" s="7">
        <v>3</v>
      </c>
      <c r="I2583" t="s">
        <v>9</v>
      </c>
      <c r="J2583">
        <v>0.1</v>
      </c>
      <c r="K2583">
        <v>35.479999999999997</v>
      </c>
      <c r="L2583">
        <v>5.12</v>
      </c>
      <c r="M2583">
        <v>37.96</v>
      </c>
      <c r="N2583">
        <v>0</v>
      </c>
      <c r="O2583">
        <v>4.9926763803680902</v>
      </c>
      <c r="P2583">
        <v>0.75664621676891597</v>
      </c>
      <c r="Q2583" t="s">
        <v>164</v>
      </c>
    </row>
    <row r="2584" spans="1:17" ht="16" x14ac:dyDescent="0.2">
      <c r="A2584">
        <v>160</v>
      </c>
      <c r="B2584" t="s">
        <v>163</v>
      </c>
      <c r="C2584" t="s">
        <v>7</v>
      </c>
      <c r="F2584">
        <v>20</v>
      </c>
      <c r="H2584" s="7">
        <v>3</v>
      </c>
      <c r="I2584" t="s">
        <v>9</v>
      </c>
      <c r="J2584">
        <v>0.1</v>
      </c>
      <c r="K2584">
        <v>35.479999999999997</v>
      </c>
      <c r="L2584">
        <v>5.12</v>
      </c>
      <c r="M2584">
        <v>37.96</v>
      </c>
      <c r="N2584">
        <v>0</v>
      </c>
      <c r="O2584">
        <v>6.06280674846625</v>
      </c>
      <c r="P2584">
        <v>0.78118609406952899</v>
      </c>
      <c r="Q2584" t="s">
        <v>164</v>
      </c>
    </row>
    <row r="2585" spans="1:17" ht="16" x14ac:dyDescent="0.2">
      <c r="A2585">
        <v>160</v>
      </c>
      <c r="B2585" t="s">
        <v>163</v>
      </c>
      <c r="C2585" t="s">
        <v>7</v>
      </c>
      <c r="F2585">
        <v>20</v>
      </c>
      <c r="H2585" s="7">
        <v>3</v>
      </c>
      <c r="I2585" t="s">
        <v>9</v>
      </c>
      <c r="J2585">
        <v>0.1</v>
      </c>
      <c r="K2585">
        <v>35.479999999999997</v>
      </c>
      <c r="L2585">
        <v>5.12</v>
      </c>
      <c r="M2585">
        <v>37.96</v>
      </c>
      <c r="N2585">
        <v>0</v>
      </c>
      <c r="O2585">
        <v>6.9843174846625704</v>
      </c>
      <c r="P2585">
        <v>0.83026584867075603</v>
      </c>
      <c r="Q2585" t="s">
        <v>164</v>
      </c>
    </row>
    <row r="2586" spans="1:17" ht="16" x14ac:dyDescent="0.2">
      <c r="A2586">
        <v>160</v>
      </c>
      <c r="B2586" t="s">
        <v>163</v>
      </c>
      <c r="C2586" t="s">
        <v>7</v>
      </c>
      <c r="F2586">
        <v>20</v>
      </c>
      <c r="H2586" s="7">
        <v>3</v>
      </c>
      <c r="I2586" t="s">
        <v>9</v>
      </c>
      <c r="J2586">
        <v>0.1</v>
      </c>
      <c r="K2586">
        <v>35.479999999999997</v>
      </c>
      <c r="L2586">
        <v>5.12</v>
      </c>
      <c r="M2586">
        <v>37.96</v>
      </c>
      <c r="N2586">
        <v>0</v>
      </c>
      <c r="O2586">
        <v>8.0930981595092</v>
      </c>
      <c r="P2586">
        <v>0.87525562372188104</v>
      </c>
      <c r="Q2586" t="s">
        <v>164</v>
      </c>
    </row>
    <row r="2587" spans="1:17" ht="16" x14ac:dyDescent="0.2">
      <c r="A2587">
        <v>160</v>
      </c>
      <c r="B2587" t="s">
        <v>163</v>
      </c>
      <c r="C2587" t="s">
        <v>7</v>
      </c>
      <c r="F2587">
        <v>20</v>
      </c>
      <c r="H2587" s="7">
        <v>3</v>
      </c>
      <c r="I2587" t="s">
        <v>9</v>
      </c>
      <c r="J2587">
        <v>0.1</v>
      </c>
      <c r="K2587">
        <v>35.479999999999997</v>
      </c>
      <c r="L2587">
        <v>5.12</v>
      </c>
      <c r="M2587">
        <v>37.96</v>
      </c>
      <c r="N2587">
        <v>0</v>
      </c>
      <c r="O2587">
        <v>9.0700536809815908</v>
      </c>
      <c r="P2587">
        <v>0.91002044989774999</v>
      </c>
      <c r="Q2587" t="s">
        <v>164</v>
      </c>
    </row>
    <row r="2588" spans="1:17" ht="16" x14ac:dyDescent="0.2">
      <c r="A2588">
        <v>160</v>
      </c>
      <c r="B2588" t="s">
        <v>163</v>
      </c>
      <c r="C2588" t="s">
        <v>7</v>
      </c>
      <c r="F2588">
        <v>20</v>
      </c>
      <c r="H2588" s="7">
        <v>3</v>
      </c>
      <c r="I2588" t="s">
        <v>9</v>
      </c>
      <c r="J2588">
        <v>0.1</v>
      </c>
      <c r="K2588">
        <v>35.479999999999997</v>
      </c>
      <c r="L2588">
        <v>5.12</v>
      </c>
      <c r="M2588">
        <v>37.96</v>
      </c>
      <c r="N2588">
        <v>0</v>
      </c>
      <c r="O2588">
        <v>10.064148773006099</v>
      </c>
      <c r="P2588">
        <v>0.916155419222903</v>
      </c>
      <c r="Q2588" t="s">
        <v>164</v>
      </c>
    </row>
    <row r="2589" spans="1:17" ht="16" x14ac:dyDescent="0.2">
      <c r="A2589">
        <v>160</v>
      </c>
      <c r="B2589" t="s">
        <v>163</v>
      </c>
      <c r="C2589" t="s">
        <v>7</v>
      </c>
      <c r="F2589">
        <v>20</v>
      </c>
      <c r="H2589" s="7">
        <v>3</v>
      </c>
      <c r="I2589" t="s">
        <v>9</v>
      </c>
      <c r="J2589">
        <v>0.1</v>
      </c>
      <c r="K2589">
        <v>35.479999999999997</v>
      </c>
      <c r="L2589">
        <v>5.12</v>
      </c>
      <c r="M2589">
        <v>37.96</v>
      </c>
      <c r="N2589">
        <v>0</v>
      </c>
      <c r="O2589">
        <v>11.0968941717791</v>
      </c>
      <c r="P2589">
        <v>0.94274028629856799</v>
      </c>
      <c r="Q2589" t="s">
        <v>164</v>
      </c>
    </row>
    <row r="2590" spans="1:17" ht="16" x14ac:dyDescent="0.2">
      <c r="A2590">
        <v>161</v>
      </c>
      <c r="B2590" t="s">
        <v>163</v>
      </c>
      <c r="C2590" t="s">
        <v>7</v>
      </c>
      <c r="F2590">
        <v>20</v>
      </c>
      <c r="H2590" s="7">
        <v>3</v>
      </c>
      <c r="I2590" t="s">
        <v>9</v>
      </c>
      <c r="J2590">
        <f t="shared" si="27"/>
        <v>0.1</v>
      </c>
      <c r="K2590">
        <v>41.73</v>
      </c>
      <c r="L2590">
        <v>8.14</v>
      </c>
      <c r="M2590">
        <v>65.27</v>
      </c>
      <c r="N2590">
        <v>0</v>
      </c>
      <c r="O2590">
        <v>0</v>
      </c>
      <c r="P2590">
        <v>0</v>
      </c>
      <c r="Q2590" t="s">
        <v>164</v>
      </c>
    </row>
    <row r="2591" spans="1:17" ht="16" x14ac:dyDescent="0.2">
      <c r="A2591">
        <v>161</v>
      </c>
      <c r="B2591" t="s">
        <v>163</v>
      </c>
      <c r="C2591" t="s">
        <v>7</v>
      </c>
      <c r="F2591">
        <v>20</v>
      </c>
      <c r="H2591" s="7">
        <v>3</v>
      </c>
      <c r="I2591" t="s">
        <v>9</v>
      </c>
      <c r="J2591">
        <v>0.1</v>
      </c>
      <c r="K2591">
        <v>41.73</v>
      </c>
      <c r="L2591">
        <v>8.14</v>
      </c>
      <c r="M2591">
        <v>65.27</v>
      </c>
      <c r="N2591">
        <v>0</v>
      </c>
      <c r="O2591">
        <v>0.20257570483814799</v>
      </c>
      <c r="P2591">
        <v>0.17801889170277299</v>
      </c>
      <c r="Q2591" t="s">
        <v>164</v>
      </c>
    </row>
    <row r="2592" spans="1:17" ht="16" x14ac:dyDescent="0.2">
      <c r="A2592">
        <v>161</v>
      </c>
      <c r="B2592" t="s">
        <v>163</v>
      </c>
      <c r="C2592" t="s">
        <v>7</v>
      </c>
      <c r="F2592">
        <v>20</v>
      </c>
      <c r="H2592" s="7">
        <v>3</v>
      </c>
      <c r="I2592" t="s">
        <v>9</v>
      </c>
      <c r="J2592">
        <v>0.1</v>
      </c>
      <c r="K2592">
        <v>41.73</v>
      </c>
      <c r="L2592">
        <v>8.14</v>
      </c>
      <c r="M2592">
        <v>65.27</v>
      </c>
      <c r="N2592">
        <v>0</v>
      </c>
      <c r="O2592">
        <v>0.321867085948846</v>
      </c>
      <c r="P2592">
        <v>0.248391684770215</v>
      </c>
      <c r="Q2592" t="s">
        <v>164</v>
      </c>
    </row>
    <row r="2593" spans="1:17" ht="16" x14ac:dyDescent="0.2">
      <c r="A2593">
        <v>161</v>
      </c>
      <c r="B2593" t="s">
        <v>163</v>
      </c>
      <c r="C2593" t="s">
        <v>7</v>
      </c>
      <c r="F2593">
        <v>20</v>
      </c>
      <c r="H2593" s="7">
        <v>3</v>
      </c>
      <c r="I2593" t="s">
        <v>9</v>
      </c>
      <c r="J2593">
        <v>0.1</v>
      </c>
      <c r="K2593">
        <v>41.73</v>
      </c>
      <c r="L2593">
        <v>8.14</v>
      </c>
      <c r="M2593">
        <v>65.27</v>
      </c>
      <c r="N2593">
        <v>0</v>
      </c>
      <c r="O2593">
        <v>0.54226628419170098</v>
      </c>
      <c r="P2593">
        <v>0.41191473528811601</v>
      </c>
      <c r="Q2593" t="s">
        <v>164</v>
      </c>
    </row>
    <row r="2594" spans="1:17" ht="16" x14ac:dyDescent="0.2">
      <c r="A2594">
        <v>161</v>
      </c>
      <c r="B2594" t="s">
        <v>163</v>
      </c>
      <c r="C2594" t="s">
        <v>7</v>
      </c>
      <c r="F2594">
        <v>20</v>
      </c>
      <c r="H2594" s="7">
        <v>3</v>
      </c>
      <c r="I2594" t="s">
        <v>9</v>
      </c>
      <c r="J2594">
        <v>0.1</v>
      </c>
      <c r="K2594">
        <v>41.73</v>
      </c>
      <c r="L2594">
        <v>8.14</v>
      </c>
      <c r="M2594">
        <v>65.27</v>
      </c>
      <c r="N2594">
        <v>0</v>
      </c>
      <c r="O2594">
        <v>1.0082336137882999</v>
      </c>
      <c r="P2594">
        <v>0.51535400938583897</v>
      </c>
      <c r="Q2594" t="s">
        <v>164</v>
      </c>
    </row>
    <row r="2595" spans="1:17" ht="16" x14ac:dyDescent="0.2">
      <c r="A2595">
        <v>161</v>
      </c>
      <c r="B2595" t="s">
        <v>163</v>
      </c>
      <c r="C2595" t="s">
        <v>7</v>
      </c>
      <c r="F2595">
        <v>20</v>
      </c>
      <c r="H2595" s="7">
        <v>3</v>
      </c>
      <c r="I2595" t="s">
        <v>9</v>
      </c>
      <c r="J2595">
        <v>0.1</v>
      </c>
      <c r="K2595">
        <v>41.73</v>
      </c>
      <c r="L2595">
        <v>8.14</v>
      </c>
      <c r="M2595">
        <v>65.27</v>
      </c>
      <c r="N2595">
        <v>0</v>
      </c>
      <c r="O2595">
        <v>1.98020812079167</v>
      </c>
      <c r="P2595">
        <v>0.57108693303887503</v>
      </c>
      <c r="Q2595" t="s">
        <v>164</v>
      </c>
    </row>
    <row r="2596" spans="1:17" ht="16" x14ac:dyDescent="0.2">
      <c r="A2596">
        <v>161</v>
      </c>
      <c r="B2596" t="s">
        <v>163</v>
      </c>
      <c r="C2596" t="s">
        <v>7</v>
      </c>
      <c r="F2596">
        <v>20</v>
      </c>
      <c r="H2596" s="7">
        <v>3</v>
      </c>
      <c r="I2596" t="s">
        <v>9</v>
      </c>
      <c r="J2596">
        <v>0.1</v>
      </c>
      <c r="K2596">
        <v>41.73</v>
      </c>
      <c r="L2596">
        <v>8.14</v>
      </c>
      <c r="M2596">
        <v>65.27</v>
      </c>
      <c r="N2596">
        <v>0</v>
      </c>
      <c r="O2596">
        <v>2.9850210641285599</v>
      </c>
      <c r="P2596">
        <v>0.68271481210317198</v>
      </c>
      <c r="Q2596" t="s">
        <v>164</v>
      </c>
    </row>
    <row r="2597" spans="1:17" ht="16" x14ac:dyDescent="0.2">
      <c r="A2597">
        <v>161</v>
      </c>
      <c r="B2597" t="s">
        <v>163</v>
      </c>
      <c r="C2597" t="s">
        <v>7</v>
      </c>
      <c r="F2597">
        <v>20</v>
      </c>
      <c r="H2597" s="7">
        <v>3</v>
      </c>
      <c r="I2597" t="s">
        <v>9</v>
      </c>
      <c r="J2597">
        <v>0.1</v>
      </c>
      <c r="K2597">
        <v>41.73</v>
      </c>
      <c r="L2597">
        <v>8.14</v>
      </c>
      <c r="M2597">
        <v>65.27</v>
      </c>
      <c r="N2597">
        <v>0</v>
      </c>
      <c r="O2597">
        <v>3.9913463038755599</v>
      </c>
      <c r="P2597">
        <v>0.75086416937719802</v>
      </c>
      <c r="Q2597" t="s">
        <v>164</v>
      </c>
    </row>
    <row r="2598" spans="1:17" ht="16" x14ac:dyDescent="0.2">
      <c r="A2598">
        <v>161</v>
      </c>
      <c r="B2598" t="s">
        <v>163</v>
      </c>
      <c r="C2598" t="s">
        <v>7</v>
      </c>
      <c r="F2598">
        <v>20</v>
      </c>
      <c r="H2598" s="7">
        <v>3</v>
      </c>
      <c r="I2598" t="s">
        <v>9</v>
      </c>
      <c r="J2598">
        <v>0.1</v>
      </c>
      <c r="K2598">
        <v>41.73</v>
      </c>
      <c r="L2598">
        <v>8.14</v>
      </c>
      <c r="M2598">
        <v>65.27</v>
      </c>
      <c r="N2598">
        <v>0</v>
      </c>
      <c r="O2598">
        <v>4.9802801349064403</v>
      </c>
      <c r="P2598">
        <v>0.81901652723933904</v>
      </c>
      <c r="Q2598" t="s">
        <v>164</v>
      </c>
    </row>
    <row r="2599" spans="1:17" ht="16" x14ac:dyDescent="0.2">
      <c r="A2599">
        <v>161</v>
      </c>
      <c r="B2599" t="s">
        <v>163</v>
      </c>
      <c r="C2599" t="s">
        <v>7</v>
      </c>
      <c r="F2599">
        <v>20</v>
      </c>
      <c r="H2599" s="7">
        <v>3</v>
      </c>
      <c r="I2599" t="s">
        <v>9</v>
      </c>
      <c r="J2599">
        <v>0.1</v>
      </c>
      <c r="K2599">
        <v>41.73</v>
      </c>
      <c r="L2599">
        <v>8.14</v>
      </c>
      <c r="M2599">
        <v>65.27</v>
      </c>
      <c r="N2599">
        <v>0</v>
      </c>
      <c r="O2599">
        <v>6.0038527551399996</v>
      </c>
      <c r="P2599">
        <v>0.89130369552432298</v>
      </c>
      <c r="Q2599" t="s">
        <v>164</v>
      </c>
    </row>
    <row r="2600" spans="1:17" ht="16" x14ac:dyDescent="0.2">
      <c r="A2600">
        <v>161</v>
      </c>
      <c r="B2600" t="s">
        <v>163</v>
      </c>
      <c r="C2600" t="s">
        <v>7</v>
      </c>
      <c r="F2600">
        <v>20</v>
      </c>
      <c r="H2600" s="7">
        <v>3</v>
      </c>
      <c r="I2600" t="s">
        <v>9</v>
      </c>
      <c r="J2600">
        <v>0.1</v>
      </c>
      <c r="K2600">
        <v>41.73</v>
      </c>
      <c r="L2600">
        <v>8.14</v>
      </c>
      <c r="M2600">
        <v>65.27</v>
      </c>
      <c r="N2600">
        <v>0</v>
      </c>
      <c r="O2600">
        <v>6.9943708966957496</v>
      </c>
      <c r="P2600">
        <v>0.91390712579665601</v>
      </c>
      <c r="Q2600" t="s">
        <v>164</v>
      </c>
    </row>
    <row r="2601" spans="1:17" ht="16" x14ac:dyDescent="0.2">
      <c r="A2601">
        <v>161</v>
      </c>
      <c r="B2601" t="s">
        <v>163</v>
      </c>
      <c r="C2601" t="s">
        <v>7</v>
      </c>
      <c r="F2601">
        <v>20</v>
      </c>
      <c r="H2601" s="7">
        <v>3</v>
      </c>
      <c r="I2601" t="s">
        <v>9</v>
      </c>
      <c r="J2601">
        <v>0.1</v>
      </c>
      <c r="K2601">
        <v>41.73</v>
      </c>
      <c r="L2601">
        <v>8.14</v>
      </c>
      <c r="M2601">
        <v>65.27</v>
      </c>
      <c r="N2601">
        <v>0</v>
      </c>
      <c r="O2601">
        <v>7.9844569535628898</v>
      </c>
      <c r="P2601">
        <v>0.94893299086620997</v>
      </c>
      <c r="Q2601" t="s">
        <v>164</v>
      </c>
    </row>
    <row r="2602" spans="1:17" ht="16" x14ac:dyDescent="0.2">
      <c r="A2602">
        <v>161</v>
      </c>
      <c r="B2602" t="s">
        <v>163</v>
      </c>
      <c r="C2602" t="s">
        <v>7</v>
      </c>
      <c r="F2602">
        <v>20</v>
      </c>
      <c r="H2602" s="7">
        <v>3</v>
      </c>
      <c r="I2602" t="s">
        <v>9</v>
      </c>
      <c r="J2602">
        <v>0.1</v>
      </c>
      <c r="K2602">
        <v>41.73</v>
      </c>
      <c r="L2602">
        <v>8.14</v>
      </c>
      <c r="M2602">
        <v>65.27</v>
      </c>
      <c r="N2602">
        <v>0</v>
      </c>
      <c r="O2602">
        <v>8.9404803341454908</v>
      </c>
      <c r="P2602">
        <v>0.96326079911662699</v>
      </c>
      <c r="Q2602" t="s">
        <v>164</v>
      </c>
    </row>
    <row r="2603" spans="1:17" ht="16" x14ac:dyDescent="0.2">
      <c r="A2603">
        <v>161</v>
      </c>
      <c r="B2603" t="s">
        <v>163</v>
      </c>
      <c r="C2603" t="s">
        <v>7</v>
      </c>
      <c r="F2603">
        <v>20</v>
      </c>
      <c r="H2603" s="7">
        <v>3</v>
      </c>
      <c r="I2603" t="s">
        <v>9</v>
      </c>
      <c r="J2603">
        <v>0.1</v>
      </c>
      <c r="K2603">
        <v>41.73</v>
      </c>
      <c r="L2603">
        <v>8.14</v>
      </c>
      <c r="M2603">
        <v>65.27</v>
      </c>
      <c r="N2603">
        <v>0</v>
      </c>
      <c r="O2603">
        <v>10.088097267064301</v>
      </c>
      <c r="P2603">
        <v>0.96927397769962897</v>
      </c>
      <c r="Q2603" t="s">
        <v>164</v>
      </c>
    </row>
    <row r="2604" spans="1:17" ht="16" x14ac:dyDescent="0.2">
      <c r="A2604">
        <v>161</v>
      </c>
      <c r="B2604" t="s">
        <v>163</v>
      </c>
      <c r="C2604" t="s">
        <v>7</v>
      </c>
      <c r="F2604">
        <v>20</v>
      </c>
      <c r="H2604" s="7">
        <v>3</v>
      </c>
      <c r="I2604" t="s">
        <v>9</v>
      </c>
      <c r="J2604">
        <v>0.1</v>
      </c>
      <c r="K2604">
        <v>41.73</v>
      </c>
      <c r="L2604">
        <v>8.14</v>
      </c>
      <c r="M2604">
        <v>65.27</v>
      </c>
      <c r="N2604">
        <v>0</v>
      </c>
      <c r="O2604">
        <v>10.922308772519401</v>
      </c>
      <c r="P2604">
        <v>0.98569319586639004</v>
      </c>
      <c r="Q2604" t="s">
        <v>164</v>
      </c>
    </row>
    <row r="2605" spans="1:17" ht="16" x14ac:dyDescent="0.2">
      <c r="A2605">
        <v>162</v>
      </c>
      <c r="B2605" t="s">
        <v>163</v>
      </c>
      <c r="C2605" t="s">
        <v>7</v>
      </c>
      <c r="F2605">
        <v>20</v>
      </c>
      <c r="H2605" s="7">
        <v>3</v>
      </c>
      <c r="I2605" t="s">
        <v>9</v>
      </c>
      <c r="J2605">
        <f t="shared" si="27"/>
        <v>0.1</v>
      </c>
      <c r="K2605">
        <v>39.85</v>
      </c>
      <c r="L2605">
        <v>7.81</v>
      </c>
      <c r="M2605">
        <v>52.73</v>
      </c>
      <c r="N2605">
        <v>0</v>
      </c>
      <c r="O2605">
        <v>0</v>
      </c>
      <c r="P2605">
        <v>0</v>
      </c>
      <c r="Q2605" t="s">
        <v>164</v>
      </c>
    </row>
    <row r="2606" spans="1:17" ht="16" x14ac:dyDescent="0.2">
      <c r="A2606">
        <v>162</v>
      </c>
      <c r="B2606" t="s">
        <v>163</v>
      </c>
      <c r="C2606" t="s">
        <v>7</v>
      </c>
      <c r="F2606">
        <v>20</v>
      </c>
      <c r="H2606" s="7">
        <v>3</v>
      </c>
      <c r="I2606" t="s">
        <v>9</v>
      </c>
      <c r="J2606">
        <v>0.1</v>
      </c>
      <c r="K2606">
        <v>39.85</v>
      </c>
      <c r="L2606">
        <v>7.81</v>
      </c>
      <c r="M2606">
        <v>52.73</v>
      </c>
      <c r="N2606">
        <v>0</v>
      </c>
      <c r="O2606">
        <v>0.167360802717332</v>
      </c>
      <c r="P2606">
        <v>0.19044732767622399</v>
      </c>
      <c r="Q2606" t="s">
        <v>164</v>
      </c>
    </row>
    <row r="2607" spans="1:17" ht="16" x14ac:dyDescent="0.2">
      <c r="A2607">
        <v>162</v>
      </c>
      <c r="B2607" t="s">
        <v>163</v>
      </c>
      <c r="C2607" t="s">
        <v>7</v>
      </c>
      <c r="F2607">
        <v>20</v>
      </c>
      <c r="H2607" s="7">
        <v>3</v>
      </c>
      <c r="I2607" t="s">
        <v>9</v>
      </c>
      <c r="J2607">
        <v>0.1</v>
      </c>
      <c r="K2607">
        <v>39.85</v>
      </c>
      <c r="L2607">
        <v>7.81</v>
      </c>
      <c r="M2607">
        <v>52.73</v>
      </c>
      <c r="N2607">
        <v>0</v>
      </c>
      <c r="O2607">
        <v>0.35448947993806701</v>
      </c>
      <c r="P2607">
        <v>0.31049785758008502</v>
      </c>
      <c r="Q2607" t="s">
        <v>164</v>
      </c>
    </row>
    <row r="2608" spans="1:17" ht="16" x14ac:dyDescent="0.2">
      <c r="A2608">
        <v>162</v>
      </c>
      <c r="B2608" t="s">
        <v>163</v>
      </c>
      <c r="C2608" t="s">
        <v>7</v>
      </c>
      <c r="F2608">
        <v>20</v>
      </c>
      <c r="H2608" s="7">
        <v>3</v>
      </c>
      <c r="I2608" t="s">
        <v>9</v>
      </c>
      <c r="J2608">
        <v>0.1</v>
      </c>
      <c r="K2608">
        <v>39.85</v>
      </c>
      <c r="L2608">
        <v>7.81</v>
      </c>
      <c r="M2608">
        <v>52.73</v>
      </c>
      <c r="N2608">
        <v>0</v>
      </c>
      <c r="O2608">
        <v>0.541690171273569</v>
      </c>
      <c r="P2608">
        <v>0.42847798168440998</v>
      </c>
      <c r="Q2608" t="s">
        <v>164</v>
      </c>
    </row>
    <row r="2609" spans="1:17" ht="16" x14ac:dyDescent="0.2">
      <c r="A2609">
        <v>162</v>
      </c>
      <c r="B2609" t="s">
        <v>163</v>
      </c>
      <c r="C2609" t="s">
        <v>7</v>
      </c>
      <c r="F2609">
        <v>20</v>
      </c>
      <c r="H2609" s="7">
        <v>3</v>
      </c>
      <c r="I2609" t="s">
        <v>9</v>
      </c>
      <c r="J2609">
        <v>0.1</v>
      </c>
      <c r="K2609">
        <v>39.85</v>
      </c>
      <c r="L2609">
        <v>7.81</v>
      </c>
      <c r="M2609">
        <v>52.73</v>
      </c>
      <c r="N2609">
        <v>0</v>
      </c>
      <c r="O2609">
        <v>0.98976199335069603</v>
      </c>
      <c r="P2609">
        <v>0.54641309696700502</v>
      </c>
      <c r="Q2609" t="s">
        <v>164</v>
      </c>
    </row>
    <row r="2610" spans="1:17" ht="16" x14ac:dyDescent="0.2">
      <c r="A2610">
        <v>162</v>
      </c>
      <c r="B2610" t="s">
        <v>163</v>
      </c>
      <c r="C2610" t="s">
        <v>7</v>
      </c>
      <c r="F2610">
        <v>20</v>
      </c>
      <c r="H2610" s="7">
        <v>3</v>
      </c>
      <c r="I2610" t="s">
        <v>9</v>
      </c>
      <c r="J2610">
        <v>0.1</v>
      </c>
      <c r="K2610">
        <v>39.85</v>
      </c>
      <c r="L2610">
        <v>7.81</v>
      </c>
      <c r="M2610">
        <v>52.73</v>
      </c>
      <c r="N2610">
        <v>0</v>
      </c>
      <c r="O2610">
        <v>2.0110301619117301</v>
      </c>
      <c r="P2610">
        <v>0.68495325083716396</v>
      </c>
      <c r="Q2610" t="s">
        <v>164</v>
      </c>
    </row>
    <row r="2611" spans="1:17" ht="16" x14ac:dyDescent="0.2">
      <c r="A2611">
        <v>162</v>
      </c>
      <c r="B2611" t="s">
        <v>163</v>
      </c>
      <c r="C2611" t="s">
        <v>7</v>
      </c>
      <c r="F2611">
        <v>20</v>
      </c>
      <c r="H2611" s="7">
        <v>3</v>
      </c>
      <c r="I2611" t="s">
        <v>9</v>
      </c>
      <c r="J2611">
        <v>0.1</v>
      </c>
      <c r="K2611">
        <v>39.85</v>
      </c>
      <c r="L2611">
        <v>7.81</v>
      </c>
      <c r="M2611">
        <v>52.73</v>
      </c>
      <c r="N2611">
        <v>0</v>
      </c>
      <c r="O2611">
        <v>3.00198038815607</v>
      </c>
      <c r="P2611">
        <v>0.69513424631227705</v>
      </c>
      <c r="Q2611" t="s">
        <v>164</v>
      </c>
    </row>
    <row r="2612" spans="1:17" ht="16" x14ac:dyDescent="0.2">
      <c r="A2612">
        <v>162</v>
      </c>
      <c r="B2612" t="s">
        <v>163</v>
      </c>
      <c r="C2612" t="s">
        <v>7</v>
      </c>
      <c r="F2612">
        <v>20</v>
      </c>
      <c r="H2612" s="7">
        <v>3</v>
      </c>
      <c r="I2612" t="s">
        <v>9</v>
      </c>
      <c r="J2612">
        <v>0.1</v>
      </c>
      <c r="K2612">
        <v>39.85</v>
      </c>
      <c r="L2612">
        <v>7.81</v>
      </c>
      <c r="M2612">
        <v>52.73</v>
      </c>
      <c r="N2612">
        <v>0</v>
      </c>
      <c r="O2612">
        <v>3.9562034158695099</v>
      </c>
      <c r="P2612">
        <v>0.76122219955111203</v>
      </c>
      <c r="Q2612" t="s">
        <v>164</v>
      </c>
    </row>
    <row r="2613" spans="1:17" ht="16" x14ac:dyDescent="0.2">
      <c r="A2613">
        <v>162</v>
      </c>
      <c r="B2613" t="s">
        <v>163</v>
      </c>
      <c r="C2613" t="s">
        <v>7</v>
      </c>
      <c r="F2613">
        <v>20</v>
      </c>
      <c r="H2613" s="7">
        <v>3</v>
      </c>
      <c r="I2613" t="s">
        <v>9</v>
      </c>
      <c r="J2613">
        <v>0.1</v>
      </c>
      <c r="K2613">
        <v>39.85</v>
      </c>
      <c r="L2613">
        <v>7.81</v>
      </c>
      <c r="M2613">
        <v>52.73</v>
      </c>
      <c r="N2613">
        <v>0</v>
      </c>
      <c r="O2613">
        <v>4.9798480502178402</v>
      </c>
      <c r="P2613">
        <v>0.83143896203655898</v>
      </c>
      <c r="Q2613" t="s">
        <v>164</v>
      </c>
    </row>
    <row r="2614" spans="1:17" ht="16" x14ac:dyDescent="0.2">
      <c r="A2614">
        <v>162</v>
      </c>
      <c r="B2614" t="s">
        <v>163</v>
      </c>
      <c r="C2614" t="s">
        <v>7</v>
      </c>
      <c r="F2614">
        <v>20</v>
      </c>
      <c r="H2614" s="7">
        <v>3</v>
      </c>
      <c r="I2614" t="s">
        <v>9</v>
      </c>
      <c r="J2614">
        <v>0.1</v>
      </c>
      <c r="K2614">
        <v>39.85</v>
      </c>
      <c r="L2614">
        <v>7.81</v>
      </c>
      <c r="M2614">
        <v>52.73</v>
      </c>
      <c r="N2614">
        <v>0</v>
      </c>
      <c r="O2614">
        <v>5.9863173181943603</v>
      </c>
      <c r="P2614">
        <v>0.89544750771151105</v>
      </c>
      <c r="Q2614" t="s">
        <v>164</v>
      </c>
    </row>
    <row r="2615" spans="1:17" ht="16" x14ac:dyDescent="0.2">
      <c r="A2615">
        <v>162</v>
      </c>
      <c r="B2615" t="s">
        <v>163</v>
      </c>
      <c r="C2615" t="s">
        <v>7</v>
      </c>
      <c r="F2615">
        <v>20</v>
      </c>
      <c r="H2615" s="7">
        <v>3</v>
      </c>
      <c r="I2615" t="s">
        <v>9</v>
      </c>
      <c r="J2615">
        <v>0.1</v>
      </c>
      <c r="K2615">
        <v>39.85</v>
      </c>
      <c r="L2615">
        <v>7.81</v>
      </c>
      <c r="M2615">
        <v>52.73</v>
      </c>
      <c r="N2615">
        <v>0</v>
      </c>
      <c r="O2615">
        <v>6.9940108261219196</v>
      </c>
      <c r="P2615">
        <v>0.92425915479433995</v>
      </c>
      <c r="Q2615" t="s">
        <v>164</v>
      </c>
    </row>
    <row r="2616" spans="1:17" ht="16" x14ac:dyDescent="0.2">
      <c r="A2616">
        <v>162</v>
      </c>
      <c r="B2616" t="s">
        <v>163</v>
      </c>
      <c r="C2616" t="s">
        <v>7</v>
      </c>
      <c r="F2616">
        <v>20</v>
      </c>
      <c r="H2616" s="7">
        <v>3</v>
      </c>
      <c r="I2616" t="s">
        <v>9</v>
      </c>
      <c r="J2616">
        <v>0.1</v>
      </c>
      <c r="K2616">
        <v>39.85</v>
      </c>
      <c r="L2616">
        <v>7.81</v>
      </c>
      <c r="M2616">
        <v>52.73</v>
      </c>
      <c r="N2616">
        <v>0</v>
      </c>
      <c r="O2616">
        <v>7.9671375589615501</v>
      </c>
      <c r="P2616">
        <v>0.94686558565478796</v>
      </c>
      <c r="Q2616" t="s">
        <v>164</v>
      </c>
    </row>
    <row r="2617" spans="1:17" ht="16" x14ac:dyDescent="0.2">
      <c r="A2617">
        <v>162</v>
      </c>
      <c r="B2617" t="s">
        <v>163</v>
      </c>
      <c r="C2617" t="s">
        <v>7</v>
      </c>
      <c r="F2617">
        <v>20</v>
      </c>
      <c r="H2617" s="7">
        <v>3</v>
      </c>
      <c r="I2617" t="s">
        <v>9</v>
      </c>
      <c r="J2617">
        <v>0.1</v>
      </c>
      <c r="K2617">
        <v>39.85</v>
      </c>
      <c r="L2617">
        <v>7.81</v>
      </c>
      <c r="M2617">
        <v>52.73</v>
      </c>
      <c r="N2617">
        <v>0</v>
      </c>
      <c r="O2617">
        <v>8.9575836864025309</v>
      </c>
      <c r="P2617">
        <v>0.97153942172665797</v>
      </c>
      <c r="Q2617" t="s">
        <v>164</v>
      </c>
    </row>
    <row r="2618" spans="1:17" ht="16" x14ac:dyDescent="0.2">
      <c r="A2618">
        <v>162</v>
      </c>
      <c r="B2618" t="s">
        <v>163</v>
      </c>
      <c r="C2618" t="s">
        <v>7</v>
      </c>
      <c r="F2618">
        <v>20</v>
      </c>
      <c r="H2618" s="7">
        <v>3</v>
      </c>
      <c r="I2618" t="s">
        <v>9</v>
      </c>
      <c r="J2618">
        <v>0.1</v>
      </c>
      <c r="K2618">
        <v>39.85</v>
      </c>
      <c r="L2618">
        <v>7.81</v>
      </c>
      <c r="M2618">
        <v>52.73</v>
      </c>
      <c r="N2618">
        <v>0</v>
      </c>
      <c r="O2618">
        <v>9.9836768006529297</v>
      </c>
      <c r="P2618">
        <v>0.97136238702785704</v>
      </c>
      <c r="Q2618" t="s">
        <v>164</v>
      </c>
    </row>
    <row r="2619" spans="1:17" ht="16" x14ac:dyDescent="0.2">
      <c r="A2619">
        <v>162</v>
      </c>
      <c r="B2619" t="s">
        <v>163</v>
      </c>
      <c r="C2619" t="s">
        <v>7</v>
      </c>
      <c r="F2619">
        <v>20</v>
      </c>
      <c r="H2619" s="7">
        <v>3</v>
      </c>
      <c r="I2619" t="s">
        <v>9</v>
      </c>
      <c r="J2619">
        <v>0.1</v>
      </c>
      <c r="K2619">
        <v>39.85</v>
      </c>
      <c r="L2619">
        <v>7.81</v>
      </c>
      <c r="M2619">
        <v>52.73</v>
      </c>
      <c r="N2619">
        <v>0</v>
      </c>
      <c r="O2619">
        <v>10.9397001812355</v>
      </c>
      <c r="P2619">
        <v>0.98569019527827395</v>
      </c>
      <c r="Q2619" t="s">
        <v>164</v>
      </c>
    </row>
    <row r="2620" spans="1:17" ht="16" x14ac:dyDescent="0.2">
      <c r="A2620">
        <v>163</v>
      </c>
      <c r="B2620" t="s">
        <v>163</v>
      </c>
      <c r="C2620" t="s">
        <v>7</v>
      </c>
      <c r="F2620">
        <v>20</v>
      </c>
      <c r="H2620" s="7">
        <v>3</v>
      </c>
      <c r="I2620" t="s">
        <v>9</v>
      </c>
      <c r="J2620">
        <f t="shared" si="27"/>
        <v>0.1</v>
      </c>
      <c r="K2620">
        <v>36.520000000000003</v>
      </c>
      <c r="L2620">
        <v>7.23</v>
      </c>
      <c r="M2620">
        <v>51.89</v>
      </c>
      <c r="N2620">
        <v>0</v>
      </c>
      <c r="O2620">
        <v>0</v>
      </c>
      <c r="P2620">
        <v>0</v>
      </c>
      <c r="Q2620" t="s">
        <v>164</v>
      </c>
    </row>
    <row r="2621" spans="1:17" ht="16" x14ac:dyDescent="0.2">
      <c r="A2621">
        <v>163</v>
      </c>
      <c r="B2621" t="s">
        <v>163</v>
      </c>
      <c r="C2621" t="s">
        <v>7</v>
      </c>
      <c r="F2621">
        <v>20</v>
      </c>
      <c r="H2621" s="7">
        <v>3</v>
      </c>
      <c r="I2621" t="s">
        <v>9</v>
      </c>
      <c r="J2621">
        <v>0.1</v>
      </c>
      <c r="K2621">
        <v>36.520000000000003</v>
      </c>
      <c r="L2621">
        <v>7.23</v>
      </c>
      <c r="M2621">
        <v>51.89</v>
      </c>
      <c r="N2621">
        <v>0</v>
      </c>
      <c r="O2621">
        <v>0.116338802405271</v>
      </c>
      <c r="P2621">
        <v>0.157329836647983</v>
      </c>
      <c r="Q2621" t="s">
        <v>164</v>
      </c>
    </row>
    <row r="2622" spans="1:17" ht="16" x14ac:dyDescent="0.2">
      <c r="A2622">
        <v>163</v>
      </c>
      <c r="B2622" t="s">
        <v>163</v>
      </c>
      <c r="C2622" t="s">
        <v>7</v>
      </c>
      <c r="F2622">
        <v>20</v>
      </c>
      <c r="H2622" s="7">
        <v>3</v>
      </c>
      <c r="I2622" t="s">
        <v>9</v>
      </c>
      <c r="J2622">
        <v>0.1</v>
      </c>
      <c r="K2622">
        <v>36.520000000000003</v>
      </c>
      <c r="L2622">
        <v>7.23</v>
      </c>
      <c r="M2622">
        <v>51.89</v>
      </c>
      <c r="N2622">
        <v>0</v>
      </c>
      <c r="O2622">
        <v>0.13084964653072001</v>
      </c>
      <c r="P2622">
        <v>0.24014306804133601</v>
      </c>
      <c r="Q2622" t="s">
        <v>164</v>
      </c>
    </row>
    <row r="2623" spans="1:17" ht="16" x14ac:dyDescent="0.2">
      <c r="A2623">
        <v>163</v>
      </c>
      <c r="B2623" t="s">
        <v>163</v>
      </c>
      <c r="C2623" t="s">
        <v>7</v>
      </c>
      <c r="F2623">
        <v>20</v>
      </c>
      <c r="H2623" s="7">
        <v>3</v>
      </c>
      <c r="I2623" t="s">
        <v>9</v>
      </c>
      <c r="J2623">
        <v>0.1</v>
      </c>
      <c r="K2623">
        <v>36.520000000000003</v>
      </c>
      <c r="L2623">
        <v>7.23</v>
      </c>
      <c r="M2623">
        <v>51.89</v>
      </c>
      <c r="N2623">
        <v>0</v>
      </c>
      <c r="O2623">
        <v>0.320426803653516</v>
      </c>
      <c r="P2623">
        <v>0.28979980076094902</v>
      </c>
      <c r="Q2623" t="s">
        <v>164</v>
      </c>
    </row>
    <row r="2624" spans="1:17" ht="16" x14ac:dyDescent="0.2">
      <c r="A2624">
        <v>163</v>
      </c>
      <c r="B2624" t="s">
        <v>163</v>
      </c>
      <c r="C2624" t="s">
        <v>7</v>
      </c>
      <c r="F2624">
        <v>20</v>
      </c>
      <c r="H2624" s="7">
        <v>3</v>
      </c>
      <c r="I2624" t="s">
        <v>9</v>
      </c>
      <c r="J2624">
        <v>0.1</v>
      </c>
      <c r="K2624">
        <v>36.520000000000003</v>
      </c>
      <c r="L2624">
        <v>7.23</v>
      </c>
      <c r="M2624">
        <v>51.89</v>
      </c>
      <c r="N2624">
        <v>0</v>
      </c>
      <c r="O2624">
        <v>0.55965769290780898</v>
      </c>
      <c r="P2624">
        <v>0.41191173470000098</v>
      </c>
      <c r="Q2624" t="s">
        <v>164</v>
      </c>
    </row>
    <row r="2625" spans="1:17" ht="16" x14ac:dyDescent="0.2">
      <c r="A2625">
        <v>163</v>
      </c>
      <c r="B2625" t="s">
        <v>163</v>
      </c>
      <c r="C2625" t="s">
        <v>7</v>
      </c>
      <c r="F2625">
        <v>20</v>
      </c>
      <c r="H2625" s="7">
        <v>3</v>
      </c>
      <c r="I2625" t="s">
        <v>9</v>
      </c>
      <c r="J2625">
        <v>0.1</v>
      </c>
      <c r="K2625">
        <v>36.520000000000003</v>
      </c>
      <c r="L2625">
        <v>7.23</v>
      </c>
      <c r="M2625">
        <v>51.89</v>
      </c>
      <c r="N2625">
        <v>0</v>
      </c>
      <c r="O2625">
        <v>0.991346303875559</v>
      </c>
      <c r="P2625">
        <v>0.50086416937719802</v>
      </c>
      <c r="Q2625" t="s">
        <v>164</v>
      </c>
    </row>
    <row r="2626" spans="1:17" ht="16" x14ac:dyDescent="0.2">
      <c r="A2626">
        <v>163</v>
      </c>
      <c r="B2626" t="s">
        <v>163</v>
      </c>
      <c r="C2626" t="s">
        <v>7</v>
      </c>
      <c r="F2626">
        <v>20</v>
      </c>
      <c r="H2626" s="7">
        <v>3</v>
      </c>
      <c r="I2626" t="s">
        <v>9</v>
      </c>
      <c r="J2626">
        <v>0.1</v>
      </c>
      <c r="K2626">
        <v>36.520000000000003</v>
      </c>
      <c r="L2626">
        <v>7.23</v>
      </c>
      <c r="M2626">
        <v>51.89</v>
      </c>
      <c r="N2626">
        <v>0</v>
      </c>
      <c r="O2626">
        <v>1.9426887669983299</v>
      </c>
      <c r="P2626">
        <v>0.64976835459750104</v>
      </c>
      <c r="Q2626" t="s">
        <v>164</v>
      </c>
    </row>
    <row r="2627" spans="1:17" ht="16" x14ac:dyDescent="0.2">
      <c r="A2627">
        <v>163</v>
      </c>
      <c r="B2627" t="s">
        <v>163</v>
      </c>
      <c r="C2627" t="s">
        <v>7</v>
      </c>
      <c r="F2627">
        <v>20</v>
      </c>
      <c r="H2627" s="7">
        <v>3</v>
      </c>
      <c r="I2627" t="s">
        <v>9</v>
      </c>
      <c r="J2627">
        <v>0.1</v>
      </c>
      <c r="K2627">
        <v>36.520000000000003</v>
      </c>
      <c r="L2627">
        <v>7.23</v>
      </c>
      <c r="M2627">
        <v>51.89</v>
      </c>
      <c r="N2627">
        <v>0</v>
      </c>
      <c r="O2627">
        <v>2.9653252037399298</v>
      </c>
      <c r="P2627">
        <v>0.74897079827646196</v>
      </c>
      <c r="Q2627" t="s">
        <v>164</v>
      </c>
    </row>
    <row r="2628" spans="1:17" ht="16" x14ac:dyDescent="0.2">
      <c r="A2628">
        <v>163</v>
      </c>
      <c r="B2628" t="s">
        <v>163</v>
      </c>
      <c r="C2628" t="s">
        <v>7</v>
      </c>
      <c r="F2628">
        <v>20</v>
      </c>
      <c r="H2628" s="7">
        <v>3</v>
      </c>
      <c r="I2628" t="s">
        <v>9</v>
      </c>
      <c r="J2628">
        <v>0.1</v>
      </c>
      <c r="K2628">
        <v>36.520000000000003</v>
      </c>
      <c r="L2628">
        <v>7.23</v>
      </c>
      <c r="M2628">
        <v>51.89</v>
      </c>
      <c r="N2628">
        <v>0</v>
      </c>
      <c r="O2628">
        <v>3.9709303023392599</v>
      </c>
      <c r="P2628">
        <v>0.83782421354585501</v>
      </c>
      <c r="Q2628" t="s">
        <v>164</v>
      </c>
    </row>
    <row r="2629" spans="1:17" ht="16" x14ac:dyDescent="0.2">
      <c r="A2629">
        <v>163</v>
      </c>
      <c r="B2629" t="s">
        <v>163</v>
      </c>
      <c r="C2629" t="s">
        <v>7</v>
      </c>
      <c r="F2629">
        <v>20</v>
      </c>
      <c r="H2629" s="7">
        <v>3</v>
      </c>
      <c r="I2629" t="s">
        <v>9</v>
      </c>
      <c r="J2629">
        <v>0.1</v>
      </c>
      <c r="K2629">
        <v>36.520000000000003</v>
      </c>
      <c r="L2629">
        <v>7.23</v>
      </c>
      <c r="M2629">
        <v>51.89</v>
      </c>
      <c r="N2629">
        <v>0</v>
      </c>
      <c r="O2629">
        <v>4.9957991766386201</v>
      </c>
      <c r="P2629">
        <v>0.87284407743917802</v>
      </c>
      <c r="Q2629" t="s">
        <v>164</v>
      </c>
    </row>
    <row r="2630" spans="1:17" ht="16" x14ac:dyDescent="0.2">
      <c r="A2630">
        <v>163</v>
      </c>
      <c r="B2630" t="s">
        <v>163</v>
      </c>
      <c r="C2630" t="s">
        <v>7</v>
      </c>
      <c r="F2630">
        <v>20</v>
      </c>
      <c r="H2630" s="7">
        <v>3</v>
      </c>
      <c r="I2630" t="s">
        <v>9</v>
      </c>
      <c r="J2630">
        <v>0.1</v>
      </c>
      <c r="K2630">
        <v>36.520000000000003</v>
      </c>
      <c r="L2630">
        <v>7.23</v>
      </c>
      <c r="M2630">
        <v>51.89</v>
      </c>
      <c r="N2630">
        <v>0</v>
      </c>
      <c r="O2630">
        <v>5.9848770358990304</v>
      </c>
      <c r="P2630">
        <v>0.93685562370224496</v>
      </c>
      <c r="Q2630" t="s">
        <v>164</v>
      </c>
    </row>
    <row r="2631" spans="1:17" ht="16" x14ac:dyDescent="0.2">
      <c r="A2631">
        <v>163</v>
      </c>
      <c r="B2631" t="s">
        <v>163</v>
      </c>
      <c r="C2631" t="s">
        <v>7</v>
      </c>
      <c r="F2631">
        <v>20</v>
      </c>
      <c r="H2631" s="7">
        <v>3</v>
      </c>
      <c r="I2631" t="s">
        <v>9</v>
      </c>
      <c r="J2631">
        <v>0.1</v>
      </c>
      <c r="K2631">
        <v>36.520000000000003</v>
      </c>
      <c r="L2631">
        <v>7.23</v>
      </c>
      <c r="M2631">
        <v>51.89</v>
      </c>
      <c r="N2631">
        <v>0</v>
      </c>
      <c r="O2631">
        <v>6.92358102188029</v>
      </c>
      <c r="P2631">
        <v>0.94911602674124096</v>
      </c>
      <c r="Q2631" t="s">
        <v>164</v>
      </c>
    </row>
    <row r="2632" spans="1:17" ht="16" x14ac:dyDescent="0.2">
      <c r="A2632">
        <v>163</v>
      </c>
      <c r="B2632" t="s">
        <v>163</v>
      </c>
      <c r="C2632" t="s">
        <v>7</v>
      </c>
      <c r="F2632">
        <v>20</v>
      </c>
      <c r="H2632" s="7">
        <v>3</v>
      </c>
      <c r="I2632" t="s">
        <v>9</v>
      </c>
      <c r="J2632">
        <v>0.1</v>
      </c>
      <c r="K2632">
        <v>36.520000000000003</v>
      </c>
      <c r="L2632">
        <v>7.23</v>
      </c>
      <c r="M2632">
        <v>51.89</v>
      </c>
      <c r="N2632">
        <v>0</v>
      </c>
      <c r="O2632">
        <v>8.0010562070165694</v>
      </c>
      <c r="P2632">
        <v>0.97170445407299799</v>
      </c>
      <c r="Q2632" t="s">
        <v>164</v>
      </c>
    </row>
    <row r="2633" spans="1:17" ht="16" x14ac:dyDescent="0.2">
      <c r="A2633">
        <v>163</v>
      </c>
      <c r="B2633" t="s">
        <v>163</v>
      </c>
      <c r="C2633" t="s">
        <v>7</v>
      </c>
      <c r="F2633">
        <v>20</v>
      </c>
      <c r="H2633" s="7">
        <v>3</v>
      </c>
      <c r="I2633" t="s">
        <v>9</v>
      </c>
      <c r="J2633">
        <v>0.1</v>
      </c>
      <c r="K2633">
        <v>36.520000000000003</v>
      </c>
      <c r="L2633">
        <v>7.23</v>
      </c>
      <c r="M2633">
        <v>51.89</v>
      </c>
      <c r="N2633">
        <v>0</v>
      </c>
      <c r="O2633">
        <v>8.9919344191461494</v>
      </c>
      <c r="P2633">
        <v>0.98395585534764796</v>
      </c>
      <c r="Q2633" t="s">
        <v>164</v>
      </c>
    </row>
    <row r="2634" spans="1:17" ht="16" x14ac:dyDescent="0.2">
      <c r="A2634">
        <v>163</v>
      </c>
      <c r="B2634" t="s">
        <v>163</v>
      </c>
      <c r="C2634" t="s">
        <v>7</v>
      </c>
      <c r="F2634">
        <v>20</v>
      </c>
      <c r="H2634" s="7">
        <v>3</v>
      </c>
      <c r="I2634" t="s">
        <v>9</v>
      </c>
      <c r="J2634">
        <v>0.1</v>
      </c>
      <c r="K2634">
        <v>36.520000000000003</v>
      </c>
      <c r="L2634">
        <v>7.23</v>
      </c>
      <c r="M2634">
        <v>51.89</v>
      </c>
      <c r="N2634">
        <v>0</v>
      </c>
      <c r="O2634">
        <v>9.9483178703025796</v>
      </c>
      <c r="P2634">
        <v>0.98793163460038103</v>
      </c>
      <c r="Q2634" t="s">
        <v>164</v>
      </c>
    </row>
    <row r="2635" spans="1:17" ht="16" x14ac:dyDescent="0.2">
      <c r="A2635">
        <v>163</v>
      </c>
      <c r="B2635" t="s">
        <v>163</v>
      </c>
      <c r="C2635" t="s">
        <v>7</v>
      </c>
      <c r="F2635">
        <v>20</v>
      </c>
      <c r="H2635" s="7">
        <v>3</v>
      </c>
      <c r="I2635" t="s">
        <v>9</v>
      </c>
      <c r="J2635">
        <v>0.1</v>
      </c>
      <c r="K2635">
        <v>36.520000000000003</v>
      </c>
      <c r="L2635">
        <v>7.23</v>
      </c>
      <c r="M2635">
        <v>51.89</v>
      </c>
      <c r="N2635">
        <v>0</v>
      </c>
      <c r="O2635">
        <v>10.957019575836799</v>
      </c>
      <c r="P2635">
        <v>0.98775760048969596</v>
      </c>
      <c r="Q2635" t="s">
        <v>164</v>
      </c>
    </row>
    <row r="2636" spans="1:17" ht="16" x14ac:dyDescent="0.2">
      <c r="A2636">
        <v>164</v>
      </c>
      <c r="B2636" t="s">
        <v>163</v>
      </c>
      <c r="C2636" t="s">
        <v>7</v>
      </c>
      <c r="F2636">
        <v>20</v>
      </c>
      <c r="H2636" s="7">
        <v>3</v>
      </c>
      <c r="I2636" t="s">
        <v>9</v>
      </c>
      <c r="J2636">
        <f t="shared" si="27"/>
        <v>0.1</v>
      </c>
      <c r="K2636">
        <v>35.79</v>
      </c>
      <c r="L2636">
        <v>7.55</v>
      </c>
      <c r="M2636">
        <v>56.98</v>
      </c>
      <c r="N2636">
        <v>0</v>
      </c>
      <c r="O2636">
        <v>0</v>
      </c>
      <c r="P2636">
        <v>0</v>
      </c>
      <c r="Q2636" t="s">
        <v>164</v>
      </c>
    </row>
    <row r="2637" spans="1:17" ht="16" x14ac:dyDescent="0.2">
      <c r="A2637">
        <v>164</v>
      </c>
      <c r="B2637" t="s">
        <v>163</v>
      </c>
      <c r="C2637" t="s">
        <v>7</v>
      </c>
      <c r="F2637">
        <v>20</v>
      </c>
      <c r="H2637" s="7">
        <v>3</v>
      </c>
      <c r="I2637" t="s">
        <v>9</v>
      </c>
      <c r="J2637">
        <v>0.1</v>
      </c>
      <c r="K2637">
        <v>35.79</v>
      </c>
      <c r="L2637">
        <v>7.55</v>
      </c>
      <c r="M2637">
        <v>56.98</v>
      </c>
      <c r="N2637">
        <v>0</v>
      </c>
      <c r="O2637">
        <v>5.2639369648387502E-2</v>
      </c>
      <c r="P2637">
        <v>8.8176352705410799E-2</v>
      </c>
      <c r="Q2637" t="s">
        <v>164</v>
      </c>
    </row>
    <row r="2638" spans="1:17" ht="16" x14ac:dyDescent="0.2">
      <c r="A2638">
        <v>164</v>
      </c>
      <c r="B2638" t="s">
        <v>163</v>
      </c>
      <c r="C2638" t="s">
        <v>7</v>
      </c>
      <c r="F2638">
        <v>20</v>
      </c>
      <c r="H2638" s="7">
        <v>3</v>
      </c>
      <c r="I2638" t="s">
        <v>9</v>
      </c>
      <c r="J2638">
        <v>0.1</v>
      </c>
      <c r="K2638">
        <v>35.79</v>
      </c>
      <c r="L2638">
        <v>7.55</v>
      </c>
      <c r="M2638">
        <v>56.98</v>
      </c>
      <c r="N2638">
        <v>0</v>
      </c>
      <c r="O2638">
        <v>0.54856303516123095</v>
      </c>
      <c r="P2638">
        <v>0.18236472945891699</v>
      </c>
      <c r="Q2638" t="s">
        <v>164</v>
      </c>
    </row>
    <row r="2639" spans="1:17" ht="16" x14ac:dyDescent="0.2">
      <c r="A2639">
        <v>164</v>
      </c>
      <c r="B2639" t="s">
        <v>163</v>
      </c>
      <c r="C2639" t="s">
        <v>7</v>
      </c>
      <c r="F2639">
        <v>20</v>
      </c>
      <c r="H2639" s="7">
        <v>3</v>
      </c>
      <c r="I2639" t="s">
        <v>9</v>
      </c>
      <c r="J2639">
        <v>0.1</v>
      </c>
      <c r="K2639">
        <v>35.79</v>
      </c>
      <c r="L2639">
        <v>7.55</v>
      </c>
      <c r="M2639">
        <v>56.98</v>
      </c>
      <c r="N2639">
        <v>0</v>
      </c>
      <c r="O2639">
        <v>1.01200127527782</v>
      </c>
      <c r="P2639">
        <v>0.37074148296593101</v>
      </c>
      <c r="Q2639" t="s">
        <v>164</v>
      </c>
    </row>
    <row r="2640" spans="1:17" ht="16" x14ac:dyDescent="0.2">
      <c r="A2640">
        <v>164</v>
      </c>
      <c r="B2640" t="s">
        <v>163</v>
      </c>
      <c r="C2640" t="s">
        <v>7</v>
      </c>
      <c r="F2640">
        <v>20</v>
      </c>
      <c r="H2640" s="7">
        <v>3</v>
      </c>
      <c r="I2640" t="s">
        <v>9</v>
      </c>
      <c r="J2640">
        <v>0.1</v>
      </c>
      <c r="K2640">
        <v>35.79</v>
      </c>
      <c r="L2640">
        <v>7.55</v>
      </c>
      <c r="M2640">
        <v>56.98</v>
      </c>
      <c r="N2640">
        <v>0</v>
      </c>
      <c r="O2640">
        <v>2.0030971032974998</v>
      </c>
      <c r="P2640">
        <v>0.51503006012024</v>
      </c>
      <c r="Q2640" t="s">
        <v>164</v>
      </c>
    </row>
    <row r="2641" spans="1:17" ht="16" x14ac:dyDescent="0.2">
      <c r="A2641">
        <v>164</v>
      </c>
      <c r="B2641" t="s">
        <v>163</v>
      </c>
      <c r="C2641" t="s">
        <v>7</v>
      </c>
      <c r="F2641">
        <v>20</v>
      </c>
      <c r="H2641" s="7">
        <v>3</v>
      </c>
      <c r="I2641" t="s">
        <v>9</v>
      </c>
      <c r="J2641">
        <v>0.1</v>
      </c>
      <c r="K2641">
        <v>35.79</v>
      </c>
      <c r="L2641">
        <v>7.55</v>
      </c>
      <c r="M2641">
        <v>56.98</v>
      </c>
      <c r="N2641">
        <v>0</v>
      </c>
      <c r="O2641">
        <v>2.99251912916742</v>
      </c>
      <c r="P2641">
        <v>0.56112224448897796</v>
      </c>
      <c r="Q2641" t="s">
        <v>164</v>
      </c>
    </row>
    <row r="2642" spans="1:17" ht="16" x14ac:dyDescent="0.2">
      <c r="A2642">
        <v>164</v>
      </c>
      <c r="B2642" t="s">
        <v>163</v>
      </c>
      <c r="C2642" t="s">
        <v>7</v>
      </c>
      <c r="F2642">
        <v>20</v>
      </c>
      <c r="H2642" s="7">
        <v>3</v>
      </c>
      <c r="I2642" t="s">
        <v>9</v>
      </c>
      <c r="J2642">
        <v>0.1</v>
      </c>
      <c r="K2642">
        <v>35.79</v>
      </c>
      <c r="L2642">
        <v>7.55</v>
      </c>
      <c r="M2642">
        <v>56.98</v>
      </c>
      <c r="N2642">
        <v>0</v>
      </c>
      <c r="O2642">
        <v>4.0000797048642696</v>
      </c>
      <c r="P2642">
        <v>0.67134268537074104</v>
      </c>
      <c r="Q2642" t="s">
        <v>164</v>
      </c>
    </row>
    <row r="2643" spans="1:17" ht="16" x14ac:dyDescent="0.2">
      <c r="A2643">
        <v>164</v>
      </c>
      <c r="B2643" t="s">
        <v>163</v>
      </c>
      <c r="C2643" t="s">
        <v>7</v>
      </c>
      <c r="F2643">
        <v>20</v>
      </c>
      <c r="H2643" s="7">
        <v>3</v>
      </c>
      <c r="I2643" t="s">
        <v>9</v>
      </c>
      <c r="J2643">
        <v>0.1</v>
      </c>
      <c r="K2643">
        <v>35.79</v>
      </c>
      <c r="L2643">
        <v>7.55</v>
      </c>
      <c r="M2643">
        <v>56.98</v>
      </c>
      <c r="N2643">
        <v>0</v>
      </c>
      <c r="O2643">
        <v>4.9557524139187397</v>
      </c>
      <c r="P2643">
        <v>0.737474949899799</v>
      </c>
      <c r="Q2643" t="s">
        <v>164</v>
      </c>
    </row>
    <row r="2644" spans="1:17" ht="16" x14ac:dyDescent="0.2">
      <c r="A2644">
        <v>164</v>
      </c>
      <c r="B2644" t="s">
        <v>163</v>
      </c>
      <c r="C2644" t="s">
        <v>7</v>
      </c>
      <c r="F2644">
        <v>20</v>
      </c>
      <c r="H2644" s="7">
        <v>3</v>
      </c>
      <c r="I2644" t="s">
        <v>9</v>
      </c>
      <c r="J2644">
        <v>0.1</v>
      </c>
      <c r="K2644">
        <v>35.79</v>
      </c>
      <c r="L2644">
        <v>7.55</v>
      </c>
      <c r="M2644">
        <v>56.98</v>
      </c>
      <c r="N2644">
        <v>0</v>
      </c>
      <c r="O2644">
        <v>6.0658931499362296</v>
      </c>
      <c r="P2644">
        <v>0.86573146292585101</v>
      </c>
      <c r="Q2644" t="s">
        <v>164</v>
      </c>
    </row>
    <row r="2645" spans="1:17" ht="16" x14ac:dyDescent="0.2">
      <c r="A2645">
        <v>164</v>
      </c>
      <c r="B2645" t="s">
        <v>163</v>
      </c>
      <c r="C2645" t="s">
        <v>7</v>
      </c>
      <c r="F2645">
        <v>20</v>
      </c>
      <c r="H2645" s="7">
        <v>3</v>
      </c>
      <c r="I2645" t="s">
        <v>9</v>
      </c>
      <c r="J2645">
        <v>0.1</v>
      </c>
      <c r="K2645">
        <v>35.79</v>
      </c>
      <c r="L2645">
        <v>7.55</v>
      </c>
      <c r="M2645">
        <v>56.98</v>
      </c>
      <c r="N2645">
        <v>0</v>
      </c>
      <c r="O2645">
        <v>7.05470030971032</v>
      </c>
      <c r="P2645">
        <v>0.87575150300601101</v>
      </c>
      <c r="Q2645" t="s">
        <v>164</v>
      </c>
    </row>
    <row r="2646" spans="1:17" ht="16" x14ac:dyDescent="0.2">
      <c r="A2646">
        <v>164</v>
      </c>
      <c r="B2646" t="s">
        <v>163</v>
      </c>
      <c r="C2646" t="s">
        <v>7</v>
      </c>
      <c r="F2646">
        <v>20</v>
      </c>
      <c r="H2646" s="7">
        <v>3</v>
      </c>
      <c r="I2646" t="s">
        <v>9</v>
      </c>
      <c r="J2646">
        <v>0.1</v>
      </c>
      <c r="K2646">
        <v>35.79</v>
      </c>
      <c r="L2646">
        <v>7.55</v>
      </c>
      <c r="M2646">
        <v>56.98</v>
      </c>
      <c r="N2646">
        <v>0</v>
      </c>
      <c r="O2646">
        <v>7.9930201311714297</v>
      </c>
      <c r="P2646">
        <v>0.92384769539078104</v>
      </c>
      <c r="Q2646" t="s">
        <v>164</v>
      </c>
    </row>
    <row r="2647" spans="1:17" ht="16" x14ac:dyDescent="0.2">
      <c r="A2647">
        <v>164</v>
      </c>
      <c r="B2647" t="s">
        <v>163</v>
      </c>
      <c r="C2647" t="s">
        <v>7</v>
      </c>
      <c r="F2647">
        <v>20</v>
      </c>
      <c r="H2647" s="7">
        <v>3</v>
      </c>
      <c r="I2647" t="s">
        <v>9</v>
      </c>
      <c r="J2647">
        <v>0.1</v>
      </c>
      <c r="K2647">
        <v>35.79</v>
      </c>
      <c r="L2647">
        <v>7.55</v>
      </c>
      <c r="M2647">
        <v>56.98</v>
      </c>
      <c r="N2647">
        <v>0</v>
      </c>
      <c r="O2647">
        <v>9.0160206777190695</v>
      </c>
      <c r="P2647">
        <v>0.93987975951903802</v>
      </c>
      <c r="Q2647" t="s">
        <v>164</v>
      </c>
    </row>
    <row r="2648" spans="1:17" ht="16" x14ac:dyDescent="0.2">
      <c r="A2648">
        <v>164</v>
      </c>
      <c r="B2648" t="s">
        <v>163</v>
      </c>
      <c r="C2648" t="s">
        <v>7</v>
      </c>
      <c r="F2648">
        <v>20</v>
      </c>
      <c r="H2648" s="7">
        <v>3</v>
      </c>
      <c r="I2648" t="s">
        <v>9</v>
      </c>
      <c r="J2648">
        <v>0.1</v>
      </c>
      <c r="K2648">
        <v>35.79</v>
      </c>
      <c r="L2648">
        <v>7.55</v>
      </c>
      <c r="M2648">
        <v>56.98</v>
      </c>
      <c r="N2648">
        <v>0</v>
      </c>
      <c r="O2648">
        <v>10.022214884314</v>
      </c>
      <c r="P2648">
        <v>0.96993987975951801</v>
      </c>
      <c r="Q2648" t="s">
        <v>164</v>
      </c>
    </row>
    <row r="2649" spans="1:17" ht="16" x14ac:dyDescent="0.2">
      <c r="A2649">
        <v>164</v>
      </c>
      <c r="B2649" t="s">
        <v>163</v>
      </c>
      <c r="C2649" t="s">
        <v>7</v>
      </c>
      <c r="F2649">
        <v>20</v>
      </c>
      <c r="H2649" s="7">
        <v>3</v>
      </c>
      <c r="I2649" t="s">
        <v>9</v>
      </c>
      <c r="J2649">
        <v>0.1</v>
      </c>
      <c r="K2649">
        <v>35.79</v>
      </c>
      <c r="L2649">
        <v>7.55</v>
      </c>
      <c r="M2649">
        <v>56.98</v>
      </c>
      <c r="N2649">
        <v>0</v>
      </c>
      <c r="O2649">
        <v>11.045215430861701</v>
      </c>
      <c r="P2649">
        <v>0.98597194388777498</v>
      </c>
      <c r="Q2649" t="s">
        <v>164</v>
      </c>
    </row>
    <row r="2650" spans="1:17" ht="16" x14ac:dyDescent="0.2">
      <c r="A2650">
        <v>165</v>
      </c>
      <c r="B2650" t="s">
        <v>163</v>
      </c>
      <c r="C2650" t="s">
        <v>7</v>
      </c>
      <c r="F2650">
        <v>20</v>
      </c>
      <c r="H2650" s="7">
        <v>3</v>
      </c>
      <c r="I2650" t="s">
        <v>9</v>
      </c>
      <c r="J2650">
        <f t="shared" si="27"/>
        <v>0.1</v>
      </c>
      <c r="K2650">
        <v>35.86</v>
      </c>
      <c r="L2650">
        <v>6.87</v>
      </c>
      <c r="M2650">
        <v>53.42</v>
      </c>
      <c r="N2650">
        <v>0</v>
      </c>
      <c r="O2650">
        <v>0</v>
      </c>
      <c r="P2650">
        <v>0</v>
      </c>
      <c r="Q2650" t="s">
        <v>164</v>
      </c>
    </row>
    <row r="2651" spans="1:17" ht="16" x14ac:dyDescent="0.2">
      <c r="A2651">
        <v>165</v>
      </c>
      <c r="B2651" t="s">
        <v>163</v>
      </c>
      <c r="C2651" t="s">
        <v>7</v>
      </c>
      <c r="F2651">
        <v>20</v>
      </c>
      <c r="H2651" s="7">
        <v>3</v>
      </c>
      <c r="I2651" t="s">
        <v>9</v>
      </c>
      <c r="J2651">
        <v>0.1</v>
      </c>
      <c r="K2651">
        <v>35.86</v>
      </c>
      <c r="L2651">
        <v>6.87</v>
      </c>
      <c r="M2651">
        <v>53.42</v>
      </c>
      <c r="N2651">
        <v>0</v>
      </c>
      <c r="O2651">
        <v>0.224426124977227</v>
      </c>
      <c r="P2651">
        <v>0.16633266533066099</v>
      </c>
      <c r="Q2651" t="s">
        <v>164</v>
      </c>
    </row>
    <row r="2652" spans="1:17" ht="16" x14ac:dyDescent="0.2">
      <c r="A2652">
        <v>165</v>
      </c>
      <c r="B2652" t="s">
        <v>163</v>
      </c>
      <c r="C2652" t="s">
        <v>7</v>
      </c>
      <c r="F2652">
        <v>20</v>
      </c>
      <c r="H2652" s="7">
        <v>3</v>
      </c>
      <c r="I2652" t="s">
        <v>9</v>
      </c>
      <c r="J2652">
        <v>0.1</v>
      </c>
      <c r="K2652">
        <v>35.86</v>
      </c>
      <c r="L2652">
        <v>6.87</v>
      </c>
      <c r="M2652">
        <v>53.42</v>
      </c>
      <c r="N2652">
        <v>0</v>
      </c>
      <c r="O2652">
        <v>0.499305429039897</v>
      </c>
      <c r="P2652">
        <v>0.29258517034068099</v>
      </c>
      <c r="Q2652" t="s">
        <v>164</v>
      </c>
    </row>
    <row r="2653" spans="1:17" ht="16" x14ac:dyDescent="0.2">
      <c r="A2653">
        <v>165</v>
      </c>
      <c r="B2653" t="s">
        <v>163</v>
      </c>
      <c r="C2653" t="s">
        <v>7</v>
      </c>
      <c r="F2653">
        <v>20</v>
      </c>
      <c r="H2653" s="7">
        <v>3</v>
      </c>
      <c r="I2653" t="s">
        <v>9</v>
      </c>
      <c r="J2653">
        <v>0.1</v>
      </c>
      <c r="K2653">
        <v>35.86</v>
      </c>
      <c r="L2653">
        <v>6.87</v>
      </c>
      <c r="M2653">
        <v>53.42</v>
      </c>
      <c r="N2653">
        <v>0</v>
      </c>
      <c r="O2653">
        <v>0.99645882674439701</v>
      </c>
      <c r="P2653">
        <v>0.45891783567134198</v>
      </c>
      <c r="Q2653" t="s">
        <v>164</v>
      </c>
    </row>
    <row r="2654" spans="1:17" ht="16" x14ac:dyDescent="0.2">
      <c r="A2654">
        <v>165</v>
      </c>
      <c r="B2654" t="s">
        <v>163</v>
      </c>
      <c r="C2654" t="s">
        <v>7</v>
      </c>
      <c r="F2654">
        <v>20</v>
      </c>
      <c r="H2654" s="7">
        <v>3</v>
      </c>
      <c r="I2654" t="s">
        <v>9</v>
      </c>
      <c r="J2654">
        <v>0.1</v>
      </c>
      <c r="K2654">
        <v>35.86</v>
      </c>
      <c r="L2654">
        <v>6.87</v>
      </c>
      <c r="M2654">
        <v>53.42</v>
      </c>
      <c r="N2654">
        <v>0</v>
      </c>
      <c r="O2654">
        <v>2.02256786299872</v>
      </c>
      <c r="P2654">
        <v>0.65731462925851702</v>
      </c>
      <c r="Q2654" t="s">
        <v>164</v>
      </c>
    </row>
    <row r="2655" spans="1:17" ht="16" x14ac:dyDescent="0.2">
      <c r="A2655">
        <v>165</v>
      </c>
      <c r="B2655" t="s">
        <v>163</v>
      </c>
      <c r="C2655" t="s">
        <v>7</v>
      </c>
      <c r="F2655">
        <v>20</v>
      </c>
      <c r="H2655" s="7">
        <v>3</v>
      </c>
      <c r="I2655" t="s">
        <v>9</v>
      </c>
      <c r="J2655">
        <v>0.1</v>
      </c>
      <c r="K2655">
        <v>35.86</v>
      </c>
      <c r="L2655">
        <v>6.87</v>
      </c>
      <c r="M2655">
        <v>53.42</v>
      </c>
      <c r="N2655">
        <v>0</v>
      </c>
      <c r="O2655">
        <v>2.9946028420477302</v>
      </c>
      <c r="P2655">
        <v>0.683366733466933</v>
      </c>
      <c r="Q2655" t="s">
        <v>164</v>
      </c>
    </row>
    <row r="2656" spans="1:17" ht="16" x14ac:dyDescent="0.2">
      <c r="A2656">
        <v>165</v>
      </c>
      <c r="B2656" t="s">
        <v>163</v>
      </c>
      <c r="C2656" t="s">
        <v>7</v>
      </c>
      <c r="F2656">
        <v>20</v>
      </c>
      <c r="H2656" s="7">
        <v>3</v>
      </c>
      <c r="I2656" t="s">
        <v>9</v>
      </c>
      <c r="J2656">
        <v>0.1</v>
      </c>
      <c r="K2656">
        <v>35.86</v>
      </c>
      <c r="L2656">
        <v>6.87</v>
      </c>
      <c r="M2656">
        <v>53.42</v>
      </c>
      <c r="N2656">
        <v>0</v>
      </c>
      <c r="O2656">
        <v>4.0183890508289197</v>
      </c>
      <c r="P2656">
        <v>0.74549098196392705</v>
      </c>
      <c r="Q2656" t="s">
        <v>164</v>
      </c>
    </row>
    <row r="2657" spans="1:17" ht="16" x14ac:dyDescent="0.2">
      <c r="A2657">
        <v>165</v>
      </c>
      <c r="B2657" t="s">
        <v>163</v>
      </c>
      <c r="C2657" t="s">
        <v>7</v>
      </c>
      <c r="F2657">
        <v>20</v>
      </c>
      <c r="H2657" s="7">
        <v>3</v>
      </c>
      <c r="I2657" t="s">
        <v>9</v>
      </c>
      <c r="J2657">
        <v>0.1</v>
      </c>
      <c r="K2657">
        <v>35.86</v>
      </c>
      <c r="L2657">
        <v>6.87</v>
      </c>
      <c r="M2657">
        <v>53.42</v>
      </c>
      <c r="N2657">
        <v>0</v>
      </c>
      <c r="O2657">
        <v>4.99243942430315</v>
      </c>
      <c r="P2657">
        <v>0.88977955911823603</v>
      </c>
      <c r="Q2657" t="s">
        <v>164</v>
      </c>
    </row>
    <row r="2658" spans="1:17" ht="16" x14ac:dyDescent="0.2">
      <c r="A2658">
        <v>165</v>
      </c>
      <c r="B2658" t="s">
        <v>163</v>
      </c>
      <c r="C2658" t="s">
        <v>7</v>
      </c>
      <c r="F2658">
        <v>20</v>
      </c>
      <c r="H2658" s="7">
        <v>3</v>
      </c>
      <c r="I2658" t="s">
        <v>9</v>
      </c>
      <c r="J2658">
        <v>0.1</v>
      </c>
      <c r="K2658">
        <v>35.86</v>
      </c>
      <c r="L2658">
        <v>6.87</v>
      </c>
      <c r="M2658">
        <v>53.42</v>
      </c>
      <c r="N2658">
        <v>0</v>
      </c>
      <c r="O2658">
        <v>6.0324854253962403</v>
      </c>
      <c r="P2658">
        <v>0.905811623246492</v>
      </c>
      <c r="Q2658" t="s">
        <v>164</v>
      </c>
    </row>
    <row r="2659" spans="1:17" ht="16" x14ac:dyDescent="0.2">
      <c r="A2659">
        <v>165</v>
      </c>
      <c r="B2659" t="s">
        <v>163</v>
      </c>
      <c r="C2659" t="s">
        <v>7</v>
      </c>
      <c r="F2659">
        <v>20</v>
      </c>
      <c r="H2659" s="7">
        <v>3</v>
      </c>
      <c r="I2659" t="s">
        <v>9</v>
      </c>
      <c r="J2659">
        <v>0.1</v>
      </c>
      <c r="K2659">
        <v>35.86</v>
      </c>
      <c r="L2659">
        <v>6.87</v>
      </c>
      <c r="M2659">
        <v>53.42</v>
      </c>
      <c r="N2659">
        <v>0</v>
      </c>
      <c r="O2659">
        <v>7.0554518127163401</v>
      </c>
      <c r="P2659">
        <v>0.91983967935871702</v>
      </c>
      <c r="Q2659" t="s">
        <v>164</v>
      </c>
    </row>
    <row r="2660" spans="1:17" ht="16" x14ac:dyDescent="0.2">
      <c r="A2660">
        <v>165</v>
      </c>
      <c r="B2660" t="s">
        <v>163</v>
      </c>
      <c r="C2660" t="s">
        <v>7</v>
      </c>
      <c r="F2660">
        <v>20</v>
      </c>
      <c r="H2660" s="7">
        <v>3</v>
      </c>
      <c r="I2660" t="s">
        <v>9</v>
      </c>
      <c r="J2660">
        <v>0.1</v>
      </c>
      <c r="K2660">
        <v>35.86</v>
      </c>
      <c r="L2660">
        <v>6.87</v>
      </c>
      <c r="M2660">
        <v>53.42</v>
      </c>
      <c r="N2660">
        <v>0</v>
      </c>
      <c r="O2660">
        <v>8.0616460193113397</v>
      </c>
      <c r="P2660">
        <v>0.94989979959919801</v>
      </c>
      <c r="Q2660" t="s">
        <v>164</v>
      </c>
    </row>
    <row r="2661" spans="1:17" ht="16" x14ac:dyDescent="0.2">
      <c r="A2661">
        <v>165</v>
      </c>
      <c r="B2661" t="s">
        <v>163</v>
      </c>
      <c r="C2661" t="s">
        <v>7</v>
      </c>
      <c r="F2661">
        <v>20</v>
      </c>
      <c r="H2661" s="7">
        <v>3</v>
      </c>
      <c r="I2661" t="s">
        <v>9</v>
      </c>
      <c r="J2661">
        <v>0.1</v>
      </c>
      <c r="K2661">
        <v>35.86</v>
      </c>
      <c r="L2661">
        <v>6.87</v>
      </c>
      <c r="M2661">
        <v>53.42</v>
      </c>
      <c r="N2661">
        <v>0</v>
      </c>
      <c r="O2661">
        <v>9.0167380214975292</v>
      </c>
      <c r="P2661">
        <v>0.98196392785571096</v>
      </c>
      <c r="Q2661" t="s">
        <v>164</v>
      </c>
    </row>
    <row r="2662" spans="1:17" ht="16" x14ac:dyDescent="0.2">
      <c r="A2662">
        <v>165</v>
      </c>
      <c r="B2662" t="s">
        <v>163</v>
      </c>
      <c r="C2662" t="s">
        <v>7</v>
      </c>
      <c r="F2662">
        <v>20</v>
      </c>
      <c r="H2662" s="7">
        <v>3</v>
      </c>
      <c r="I2662" t="s">
        <v>9</v>
      </c>
      <c r="J2662">
        <v>0.1</v>
      </c>
      <c r="K2662">
        <v>35.86</v>
      </c>
      <c r="L2662">
        <v>6.87</v>
      </c>
      <c r="M2662">
        <v>53.42</v>
      </c>
      <c r="N2662">
        <v>0</v>
      </c>
      <c r="O2662">
        <v>10.022590635817</v>
      </c>
      <c r="P2662">
        <v>0.99198396793587096</v>
      </c>
      <c r="Q2662" t="s">
        <v>164</v>
      </c>
    </row>
    <row r="2663" spans="1:17" ht="16" x14ac:dyDescent="0.2">
      <c r="A2663">
        <v>165</v>
      </c>
      <c r="B2663" t="s">
        <v>163</v>
      </c>
      <c r="C2663" t="s">
        <v>7</v>
      </c>
      <c r="F2663">
        <v>20</v>
      </c>
      <c r="H2663" s="7">
        <v>3</v>
      </c>
      <c r="I2663" t="s">
        <v>9</v>
      </c>
      <c r="J2663">
        <v>0.1</v>
      </c>
      <c r="K2663">
        <v>35.86</v>
      </c>
      <c r="L2663">
        <v>6.87</v>
      </c>
      <c r="M2663">
        <v>53.42</v>
      </c>
      <c r="N2663">
        <v>0</v>
      </c>
      <c r="O2663">
        <v>11.011329477136</v>
      </c>
      <c r="P2663">
        <v>0.99799599198396705</v>
      </c>
      <c r="Q2663" t="s">
        <v>164</v>
      </c>
    </row>
    <row r="2664" spans="1:17" ht="16" x14ac:dyDescent="0.2">
      <c r="A2664">
        <v>166</v>
      </c>
      <c r="B2664" t="s">
        <v>163</v>
      </c>
      <c r="C2664" t="s">
        <v>7</v>
      </c>
      <c r="F2664">
        <v>20</v>
      </c>
      <c r="H2664" s="7">
        <v>3</v>
      </c>
      <c r="I2664" t="s">
        <v>9</v>
      </c>
      <c r="J2664">
        <f t="shared" si="27"/>
        <v>0.1</v>
      </c>
      <c r="K2664">
        <v>36.31</v>
      </c>
      <c r="L2664">
        <v>6.59</v>
      </c>
      <c r="M2664">
        <v>51.97</v>
      </c>
      <c r="N2664">
        <v>0</v>
      </c>
      <c r="O2664">
        <v>0</v>
      </c>
      <c r="P2664">
        <v>0</v>
      </c>
      <c r="Q2664" t="s">
        <v>164</v>
      </c>
    </row>
    <row r="2665" spans="1:17" ht="16" x14ac:dyDescent="0.2">
      <c r="A2665">
        <v>166</v>
      </c>
      <c r="B2665" t="s">
        <v>163</v>
      </c>
      <c r="C2665" t="s">
        <v>7</v>
      </c>
      <c r="F2665">
        <v>20</v>
      </c>
      <c r="H2665" s="7">
        <v>3</v>
      </c>
      <c r="I2665" t="s">
        <v>9</v>
      </c>
      <c r="J2665">
        <v>0.1</v>
      </c>
      <c r="K2665">
        <v>36.31</v>
      </c>
      <c r="L2665">
        <v>6.59</v>
      </c>
      <c r="M2665">
        <v>51.97</v>
      </c>
      <c r="N2665">
        <v>0</v>
      </c>
      <c r="O2665">
        <v>0.17315312443067901</v>
      </c>
      <c r="P2665">
        <v>0.158316633266533</v>
      </c>
      <c r="Q2665" t="s">
        <v>164</v>
      </c>
    </row>
    <row r="2666" spans="1:17" ht="16" x14ac:dyDescent="0.2">
      <c r="A2666">
        <v>166</v>
      </c>
      <c r="B2666" t="s">
        <v>163</v>
      </c>
      <c r="C2666" t="s">
        <v>7</v>
      </c>
      <c r="F2666">
        <v>20</v>
      </c>
      <c r="H2666" s="7">
        <v>3</v>
      </c>
      <c r="I2666" t="s">
        <v>9</v>
      </c>
      <c r="J2666">
        <v>0.1</v>
      </c>
      <c r="K2666">
        <v>36.31</v>
      </c>
      <c r="L2666">
        <v>6.59</v>
      </c>
      <c r="M2666">
        <v>51.97</v>
      </c>
      <c r="N2666">
        <v>0</v>
      </c>
      <c r="O2666">
        <v>0.27621151393696403</v>
      </c>
      <c r="P2666">
        <v>0.20440881763527</v>
      </c>
      <c r="Q2666" t="s">
        <v>164</v>
      </c>
    </row>
    <row r="2667" spans="1:17" ht="16" x14ac:dyDescent="0.2">
      <c r="A2667">
        <v>166</v>
      </c>
      <c r="B2667" t="s">
        <v>163</v>
      </c>
      <c r="C2667" t="s">
        <v>7</v>
      </c>
      <c r="F2667">
        <v>20</v>
      </c>
      <c r="H2667" s="7">
        <v>3</v>
      </c>
      <c r="I2667" t="s">
        <v>9</v>
      </c>
      <c r="J2667">
        <v>0.1</v>
      </c>
      <c r="K2667">
        <v>36.31</v>
      </c>
      <c r="L2667">
        <v>6.59</v>
      </c>
      <c r="M2667">
        <v>51.97</v>
      </c>
      <c r="N2667">
        <v>0</v>
      </c>
      <c r="O2667">
        <v>0.517614775004554</v>
      </c>
      <c r="P2667">
        <v>0.36673346693386699</v>
      </c>
      <c r="Q2667" t="s">
        <v>164</v>
      </c>
    </row>
    <row r="2668" spans="1:17" ht="16" x14ac:dyDescent="0.2">
      <c r="A2668">
        <v>166</v>
      </c>
      <c r="B2668" t="s">
        <v>163</v>
      </c>
      <c r="C2668" t="s">
        <v>7</v>
      </c>
      <c r="F2668">
        <v>20</v>
      </c>
      <c r="H2668" s="7">
        <v>3</v>
      </c>
      <c r="I2668" t="s">
        <v>9</v>
      </c>
      <c r="J2668">
        <v>0.1</v>
      </c>
      <c r="K2668">
        <v>36.31</v>
      </c>
      <c r="L2668">
        <v>6.59</v>
      </c>
      <c r="M2668">
        <v>51.97</v>
      </c>
      <c r="N2668">
        <v>0</v>
      </c>
      <c r="O2668">
        <v>0.980199034432501</v>
      </c>
      <c r="P2668">
        <v>0.50501002004008</v>
      </c>
      <c r="Q2668" t="s">
        <v>164</v>
      </c>
    </row>
    <row r="2669" spans="1:17" ht="16" x14ac:dyDescent="0.2">
      <c r="A2669">
        <v>166</v>
      </c>
      <c r="B2669" t="s">
        <v>163</v>
      </c>
      <c r="C2669" t="s">
        <v>7</v>
      </c>
      <c r="F2669">
        <v>20</v>
      </c>
      <c r="H2669" s="7">
        <v>3</v>
      </c>
      <c r="I2669" t="s">
        <v>9</v>
      </c>
      <c r="J2669">
        <v>0.1</v>
      </c>
      <c r="K2669">
        <v>36.31</v>
      </c>
      <c r="L2669">
        <v>6.59</v>
      </c>
      <c r="M2669">
        <v>51.97</v>
      </c>
      <c r="N2669">
        <v>0</v>
      </c>
      <c r="O2669">
        <v>2.0218505192202501</v>
      </c>
      <c r="P2669">
        <v>0.61523046092184297</v>
      </c>
      <c r="Q2669" t="s">
        <v>164</v>
      </c>
    </row>
    <row r="2670" spans="1:17" ht="16" x14ac:dyDescent="0.2">
      <c r="A2670">
        <v>166</v>
      </c>
      <c r="B2670" t="s">
        <v>163</v>
      </c>
      <c r="C2670" t="s">
        <v>7</v>
      </c>
      <c r="F2670">
        <v>20</v>
      </c>
      <c r="H2670" s="7">
        <v>3</v>
      </c>
      <c r="I2670" t="s">
        <v>9</v>
      </c>
      <c r="J2670">
        <v>0.1</v>
      </c>
      <c r="K2670">
        <v>36.31</v>
      </c>
      <c r="L2670">
        <v>6.59</v>
      </c>
      <c r="M2670">
        <v>51.97</v>
      </c>
      <c r="N2670">
        <v>0</v>
      </c>
      <c r="O2670">
        <v>2.9950810712333702</v>
      </c>
      <c r="P2670">
        <v>0.71142284569138203</v>
      </c>
      <c r="Q2670" t="s">
        <v>164</v>
      </c>
    </row>
    <row r="2671" spans="1:17" ht="16" x14ac:dyDescent="0.2">
      <c r="A2671">
        <v>166</v>
      </c>
      <c r="B2671" t="s">
        <v>163</v>
      </c>
      <c r="C2671" t="s">
        <v>7</v>
      </c>
      <c r="F2671">
        <v>20</v>
      </c>
      <c r="H2671" s="7">
        <v>3</v>
      </c>
      <c r="I2671" t="s">
        <v>9</v>
      </c>
      <c r="J2671">
        <v>0.1</v>
      </c>
      <c r="K2671">
        <v>36.31</v>
      </c>
      <c r="L2671">
        <v>6.59</v>
      </c>
      <c r="M2671">
        <v>51.97</v>
      </c>
      <c r="N2671">
        <v>0</v>
      </c>
      <c r="O2671">
        <v>3.9859036254326798</v>
      </c>
      <c r="P2671">
        <v>0.83967935871743404</v>
      </c>
      <c r="Q2671" t="s">
        <v>164</v>
      </c>
    </row>
    <row r="2672" spans="1:17" ht="16" x14ac:dyDescent="0.2">
      <c r="A2672">
        <v>166</v>
      </c>
      <c r="B2672" t="s">
        <v>163</v>
      </c>
      <c r="C2672" t="s">
        <v>7</v>
      </c>
      <c r="F2672">
        <v>20</v>
      </c>
      <c r="H2672" s="7">
        <v>3</v>
      </c>
      <c r="I2672" t="s">
        <v>9</v>
      </c>
      <c r="J2672">
        <v>0.1</v>
      </c>
      <c r="K2672">
        <v>36.31</v>
      </c>
      <c r="L2672">
        <v>6.59</v>
      </c>
      <c r="M2672">
        <v>51.97</v>
      </c>
      <c r="N2672">
        <v>0</v>
      </c>
      <c r="O2672">
        <v>4.9586559482601498</v>
      </c>
      <c r="P2672">
        <v>0.90781563126252496</v>
      </c>
      <c r="Q2672" t="s">
        <v>164</v>
      </c>
    </row>
    <row r="2673" spans="1:17" ht="16" x14ac:dyDescent="0.2">
      <c r="A2673">
        <v>166</v>
      </c>
      <c r="B2673" t="s">
        <v>163</v>
      </c>
      <c r="C2673" t="s">
        <v>7</v>
      </c>
      <c r="F2673">
        <v>20</v>
      </c>
      <c r="H2673" s="7">
        <v>3</v>
      </c>
      <c r="I2673" t="s">
        <v>9</v>
      </c>
      <c r="J2673">
        <v>0.1</v>
      </c>
      <c r="K2673">
        <v>36.31</v>
      </c>
      <c r="L2673">
        <v>6.59</v>
      </c>
      <c r="M2673">
        <v>51.97</v>
      </c>
      <c r="N2673">
        <v>0</v>
      </c>
      <c r="O2673">
        <v>6.0670545636727899</v>
      </c>
      <c r="P2673">
        <v>0.93386773547094104</v>
      </c>
      <c r="Q2673" t="s">
        <v>164</v>
      </c>
    </row>
    <row r="2674" spans="1:17" ht="16" x14ac:dyDescent="0.2">
      <c r="A2674">
        <v>166</v>
      </c>
      <c r="B2674" t="s">
        <v>163</v>
      </c>
      <c r="C2674" t="s">
        <v>7</v>
      </c>
      <c r="F2674">
        <v>20</v>
      </c>
      <c r="H2674" s="7">
        <v>3</v>
      </c>
      <c r="I2674" t="s">
        <v>9</v>
      </c>
      <c r="J2674">
        <v>0.1</v>
      </c>
      <c r="K2674">
        <v>36.31</v>
      </c>
      <c r="L2674">
        <v>6.59</v>
      </c>
      <c r="M2674">
        <v>51.97</v>
      </c>
      <c r="N2674">
        <v>0</v>
      </c>
      <c r="O2674">
        <v>7.0048619967207104</v>
      </c>
      <c r="P2674">
        <v>0.95190380761522997</v>
      </c>
      <c r="Q2674" t="s">
        <v>164</v>
      </c>
    </row>
    <row r="2675" spans="1:17" ht="16" x14ac:dyDescent="0.2">
      <c r="A2675">
        <v>166</v>
      </c>
      <c r="B2675" t="s">
        <v>163</v>
      </c>
      <c r="C2675" t="s">
        <v>7</v>
      </c>
      <c r="F2675">
        <v>20</v>
      </c>
      <c r="H2675" s="7">
        <v>3</v>
      </c>
      <c r="I2675" t="s">
        <v>9</v>
      </c>
      <c r="J2675">
        <v>0.1</v>
      </c>
      <c r="K2675">
        <v>36.31</v>
      </c>
      <c r="L2675">
        <v>6.59</v>
      </c>
      <c r="M2675">
        <v>51.97</v>
      </c>
      <c r="N2675">
        <v>0</v>
      </c>
      <c r="O2675">
        <v>8.0109878848606293</v>
      </c>
      <c r="P2675">
        <v>0.97795591182364705</v>
      </c>
      <c r="Q2675" t="s">
        <v>164</v>
      </c>
    </row>
    <row r="2676" spans="1:17" ht="16" x14ac:dyDescent="0.2">
      <c r="A2676">
        <v>166</v>
      </c>
      <c r="B2676" t="s">
        <v>163</v>
      </c>
      <c r="C2676" t="s">
        <v>7</v>
      </c>
      <c r="F2676">
        <v>20</v>
      </c>
      <c r="H2676" s="7">
        <v>3</v>
      </c>
      <c r="I2676" t="s">
        <v>9</v>
      </c>
      <c r="J2676">
        <v>0.1</v>
      </c>
      <c r="K2676">
        <v>36.31</v>
      </c>
      <c r="L2676">
        <v>6.59</v>
      </c>
      <c r="M2676">
        <v>51.97</v>
      </c>
      <c r="N2676">
        <v>0</v>
      </c>
      <c r="O2676">
        <v>8.9656016578611695</v>
      </c>
      <c r="P2676">
        <v>0.98196392785571096</v>
      </c>
      <c r="Q2676" t="s">
        <v>164</v>
      </c>
    </row>
    <row r="2677" spans="1:17" ht="16" x14ac:dyDescent="0.2">
      <c r="A2677">
        <v>166</v>
      </c>
      <c r="B2677" t="s">
        <v>163</v>
      </c>
      <c r="C2677" t="s">
        <v>7</v>
      </c>
      <c r="F2677">
        <v>20</v>
      </c>
      <c r="H2677" s="7">
        <v>3</v>
      </c>
      <c r="I2677" t="s">
        <v>9</v>
      </c>
      <c r="J2677">
        <v>0.1</v>
      </c>
      <c r="K2677">
        <v>36.31</v>
      </c>
      <c r="L2677">
        <v>6.59</v>
      </c>
      <c r="M2677">
        <v>51.97</v>
      </c>
      <c r="N2677">
        <v>0</v>
      </c>
      <c r="O2677">
        <v>10.039670249589999</v>
      </c>
      <c r="P2677">
        <v>0.99398797595190302</v>
      </c>
      <c r="Q2677" t="s">
        <v>164</v>
      </c>
    </row>
    <row r="2678" spans="1:17" ht="16" x14ac:dyDescent="0.2">
      <c r="A2678">
        <v>166</v>
      </c>
      <c r="B2678" t="s">
        <v>163</v>
      </c>
      <c r="C2678" t="s">
        <v>7</v>
      </c>
      <c r="F2678">
        <v>20</v>
      </c>
      <c r="H2678" s="7">
        <v>3</v>
      </c>
      <c r="I2678" t="s">
        <v>9</v>
      </c>
      <c r="J2678">
        <v>0.1</v>
      </c>
      <c r="K2678">
        <v>36.31</v>
      </c>
      <c r="L2678">
        <v>6.59</v>
      </c>
      <c r="M2678">
        <v>51.97</v>
      </c>
      <c r="N2678">
        <v>0</v>
      </c>
      <c r="O2678">
        <v>10.994215704135501</v>
      </c>
      <c r="P2678">
        <v>0.99398797595190302</v>
      </c>
      <c r="Q2678" t="s">
        <v>164</v>
      </c>
    </row>
    <row r="2679" spans="1:17" ht="16" x14ac:dyDescent="0.2">
      <c r="A2679">
        <v>167</v>
      </c>
      <c r="B2679" t="s">
        <v>163</v>
      </c>
      <c r="C2679" t="s">
        <v>7</v>
      </c>
      <c r="F2679">
        <v>20</v>
      </c>
      <c r="H2679" s="7">
        <v>3</v>
      </c>
      <c r="I2679" t="s">
        <v>9</v>
      </c>
      <c r="J2679">
        <f t="shared" si="27"/>
        <v>0.1</v>
      </c>
      <c r="K2679">
        <v>50.56</v>
      </c>
      <c r="L2679">
        <v>8.39</v>
      </c>
      <c r="M2679">
        <v>63.92</v>
      </c>
      <c r="N2679">
        <v>0</v>
      </c>
      <c r="O2679">
        <v>0</v>
      </c>
      <c r="P2679">
        <v>0</v>
      </c>
      <c r="Q2679" t="s">
        <v>164</v>
      </c>
    </row>
    <row r="2680" spans="1:17" ht="16" x14ac:dyDescent="0.2">
      <c r="A2680">
        <v>167</v>
      </c>
      <c r="B2680" t="s">
        <v>163</v>
      </c>
      <c r="C2680" t="s">
        <v>7</v>
      </c>
      <c r="F2680">
        <v>20</v>
      </c>
      <c r="H2680" s="7">
        <v>3</v>
      </c>
      <c r="I2680" t="s">
        <v>9</v>
      </c>
      <c r="J2680">
        <v>0.1</v>
      </c>
      <c r="K2680">
        <v>50.56</v>
      </c>
      <c r="L2680">
        <v>8.39</v>
      </c>
      <c r="M2680">
        <v>63.92</v>
      </c>
      <c r="N2680">
        <v>0</v>
      </c>
      <c r="O2680">
        <v>0.13827236872631599</v>
      </c>
      <c r="P2680">
        <v>0.156224295385999</v>
      </c>
      <c r="Q2680" t="s">
        <v>164</v>
      </c>
    </row>
    <row r="2681" spans="1:17" ht="16" x14ac:dyDescent="0.2">
      <c r="A2681">
        <v>167</v>
      </c>
      <c r="B2681" t="s">
        <v>163</v>
      </c>
      <c r="C2681" t="s">
        <v>7</v>
      </c>
      <c r="F2681">
        <v>20</v>
      </c>
      <c r="H2681" s="7">
        <v>3</v>
      </c>
      <c r="I2681" t="s">
        <v>9</v>
      </c>
      <c r="J2681">
        <v>0.1</v>
      </c>
      <c r="K2681">
        <v>50.56</v>
      </c>
      <c r="L2681">
        <v>8.39</v>
      </c>
      <c r="M2681">
        <v>63.92</v>
      </c>
      <c r="N2681">
        <v>0</v>
      </c>
      <c r="O2681">
        <v>0.52103120759837196</v>
      </c>
      <c r="P2681">
        <v>0.283385240542459</v>
      </c>
      <c r="Q2681" t="s">
        <v>164</v>
      </c>
    </row>
    <row r="2682" spans="1:17" ht="16" x14ac:dyDescent="0.2">
      <c r="A2682">
        <v>167</v>
      </c>
      <c r="B2682" t="s">
        <v>163</v>
      </c>
      <c r="C2682" t="s">
        <v>7</v>
      </c>
      <c r="F2682">
        <v>20</v>
      </c>
      <c r="H2682" s="7">
        <v>3</v>
      </c>
      <c r="I2682" t="s">
        <v>9</v>
      </c>
      <c r="J2682">
        <v>0.1</v>
      </c>
      <c r="K2682">
        <v>50.56</v>
      </c>
      <c r="L2682">
        <v>8.39</v>
      </c>
      <c r="M2682">
        <v>63.92</v>
      </c>
      <c r="N2682">
        <v>0</v>
      </c>
      <c r="O2682">
        <v>0.98165789048164598</v>
      </c>
      <c r="P2682">
        <v>0.47079955849579203</v>
      </c>
      <c r="Q2682" t="s">
        <v>164</v>
      </c>
    </row>
    <row r="2683" spans="1:17" ht="16" x14ac:dyDescent="0.2">
      <c r="A2683">
        <v>167</v>
      </c>
      <c r="B2683" t="s">
        <v>163</v>
      </c>
      <c r="C2683" t="s">
        <v>7</v>
      </c>
      <c r="F2683">
        <v>20</v>
      </c>
      <c r="H2683" s="7">
        <v>3</v>
      </c>
      <c r="I2683" t="s">
        <v>9</v>
      </c>
      <c r="J2683">
        <v>0.1</v>
      </c>
      <c r="K2683">
        <v>50.56</v>
      </c>
      <c r="L2683">
        <v>8.39</v>
      </c>
      <c r="M2683">
        <v>63.92</v>
      </c>
      <c r="N2683">
        <v>0</v>
      </c>
      <c r="O2683">
        <v>1.9654248774966401</v>
      </c>
      <c r="P2683">
        <v>0.49963442326755197</v>
      </c>
      <c r="Q2683" t="s">
        <v>164</v>
      </c>
    </row>
    <row r="2684" spans="1:17" ht="16" x14ac:dyDescent="0.2">
      <c r="A2684">
        <v>167</v>
      </c>
      <c r="B2684" t="s">
        <v>163</v>
      </c>
      <c r="C2684" t="s">
        <v>7</v>
      </c>
      <c r="F2684">
        <v>20</v>
      </c>
      <c r="H2684" s="7">
        <v>3</v>
      </c>
      <c r="I2684" t="s">
        <v>9</v>
      </c>
      <c r="J2684">
        <v>0.1</v>
      </c>
      <c r="K2684">
        <v>50.56</v>
      </c>
      <c r="L2684">
        <v>8.39</v>
      </c>
      <c r="M2684">
        <v>63.92</v>
      </c>
      <c r="N2684">
        <v>0</v>
      </c>
      <c r="O2684">
        <v>2.9302099957115</v>
      </c>
      <c r="P2684">
        <v>0.52624067603574198</v>
      </c>
      <c r="Q2684" t="s">
        <v>164</v>
      </c>
    </row>
    <row r="2685" spans="1:17" ht="16" x14ac:dyDescent="0.2">
      <c r="A2685">
        <v>167</v>
      </c>
      <c r="B2685" t="s">
        <v>163</v>
      </c>
      <c r="C2685" t="s">
        <v>7</v>
      </c>
      <c r="F2685">
        <v>20</v>
      </c>
      <c r="H2685" s="7">
        <v>3</v>
      </c>
      <c r="I2685" t="s">
        <v>9</v>
      </c>
      <c r="J2685">
        <v>0.1</v>
      </c>
      <c r="K2685">
        <v>50.56</v>
      </c>
      <c r="L2685">
        <v>8.39</v>
      </c>
      <c r="M2685">
        <v>63.92</v>
      </c>
      <c r="N2685">
        <v>0</v>
      </c>
      <c r="O2685">
        <v>4.0282900148339698</v>
      </c>
      <c r="P2685">
        <v>0.57960784865123205</v>
      </c>
      <c r="Q2685" t="s">
        <v>164</v>
      </c>
    </row>
    <row r="2686" spans="1:17" ht="16" x14ac:dyDescent="0.2">
      <c r="A2686">
        <v>167</v>
      </c>
      <c r="B2686" t="s">
        <v>163</v>
      </c>
      <c r="C2686" t="s">
        <v>7</v>
      </c>
      <c r="F2686">
        <v>20</v>
      </c>
      <c r="H2686" s="7">
        <v>3</v>
      </c>
      <c r="I2686" t="s">
        <v>9</v>
      </c>
      <c r="J2686">
        <v>0.1</v>
      </c>
      <c r="K2686">
        <v>50.56</v>
      </c>
      <c r="L2686">
        <v>8.39</v>
      </c>
      <c r="M2686">
        <v>63.92</v>
      </c>
      <c r="N2686">
        <v>0</v>
      </c>
      <c r="O2686">
        <v>4.9743463558326999</v>
      </c>
      <c r="P2686">
        <v>0.61068187090923098</v>
      </c>
      <c r="Q2686" t="s">
        <v>164</v>
      </c>
    </row>
    <row r="2687" spans="1:17" ht="16" x14ac:dyDescent="0.2">
      <c r="A2687">
        <v>167</v>
      </c>
      <c r="B2687" t="s">
        <v>163</v>
      </c>
      <c r="C2687" t="s">
        <v>7</v>
      </c>
      <c r="F2687">
        <v>20</v>
      </c>
      <c r="H2687" s="7">
        <v>3</v>
      </c>
      <c r="I2687" t="s">
        <v>9</v>
      </c>
      <c r="J2687">
        <v>0.1</v>
      </c>
      <c r="K2687">
        <v>50.56</v>
      </c>
      <c r="L2687">
        <v>8.39</v>
      </c>
      <c r="M2687">
        <v>63.92</v>
      </c>
      <c r="N2687">
        <v>0</v>
      </c>
      <c r="O2687">
        <v>6.0148902215254303</v>
      </c>
      <c r="P2687">
        <v>0.64173831736278497</v>
      </c>
      <c r="Q2687" t="s">
        <v>164</v>
      </c>
    </row>
    <row r="2688" spans="1:17" ht="16" x14ac:dyDescent="0.2">
      <c r="A2688">
        <v>167</v>
      </c>
      <c r="B2688" t="s">
        <v>163</v>
      </c>
      <c r="C2688" t="s">
        <v>7</v>
      </c>
      <c r="F2688">
        <v>20</v>
      </c>
      <c r="H2688" s="7">
        <v>3</v>
      </c>
      <c r="I2688" t="s">
        <v>9</v>
      </c>
      <c r="J2688">
        <v>0.1</v>
      </c>
      <c r="K2688">
        <v>50.56</v>
      </c>
      <c r="L2688">
        <v>8.39</v>
      </c>
      <c r="M2688">
        <v>63.92</v>
      </c>
      <c r="N2688">
        <v>0</v>
      </c>
      <c r="O2688">
        <v>7.0187358075379098</v>
      </c>
      <c r="P2688">
        <v>0.70181944727610102</v>
      </c>
      <c r="Q2688" t="s">
        <v>164</v>
      </c>
    </row>
    <row r="2689" spans="1:17" ht="16" x14ac:dyDescent="0.2">
      <c r="A2689">
        <v>167</v>
      </c>
      <c r="B2689" t="s">
        <v>163</v>
      </c>
      <c r="C2689" t="s">
        <v>7</v>
      </c>
      <c r="F2689">
        <v>20</v>
      </c>
      <c r="H2689" s="7">
        <v>3</v>
      </c>
      <c r="I2689" t="s">
        <v>9</v>
      </c>
      <c r="J2689">
        <v>0.1</v>
      </c>
      <c r="K2689">
        <v>50.56</v>
      </c>
      <c r="L2689">
        <v>8.39</v>
      </c>
      <c r="M2689">
        <v>63.92</v>
      </c>
      <c r="N2689">
        <v>0</v>
      </c>
      <c r="O2689">
        <v>7.9841114727821001</v>
      </c>
      <c r="P2689">
        <v>0.74405059019551301</v>
      </c>
      <c r="Q2689" t="s">
        <v>164</v>
      </c>
    </row>
    <row r="2690" spans="1:17" ht="16" x14ac:dyDescent="0.2">
      <c r="A2690">
        <v>167</v>
      </c>
      <c r="B2690" t="s">
        <v>163</v>
      </c>
      <c r="C2690" t="s">
        <v>7</v>
      </c>
      <c r="F2690">
        <v>20</v>
      </c>
      <c r="H2690" s="7">
        <v>3</v>
      </c>
      <c r="I2690" t="s">
        <v>9</v>
      </c>
      <c r="J2690">
        <v>0.1</v>
      </c>
      <c r="K2690">
        <v>50.56</v>
      </c>
      <c r="L2690">
        <v>8.39</v>
      </c>
      <c r="M2690">
        <v>63.92</v>
      </c>
      <c r="N2690">
        <v>0</v>
      </c>
      <c r="O2690">
        <v>8.9873665117652397</v>
      </c>
      <c r="P2690">
        <v>0.78850682995760701</v>
      </c>
      <c r="Q2690" t="s">
        <v>164</v>
      </c>
    </row>
    <row r="2691" spans="1:17" ht="16" x14ac:dyDescent="0.2">
      <c r="A2691">
        <v>167</v>
      </c>
      <c r="B2691" t="s">
        <v>163</v>
      </c>
      <c r="C2691" t="s">
        <v>7</v>
      </c>
      <c r="F2691">
        <v>20</v>
      </c>
      <c r="H2691" s="7">
        <v>3</v>
      </c>
      <c r="I2691" t="s">
        <v>9</v>
      </c>
      <c r="J2691">
        <v>0.1</v>
      </c>
      <c r="K2691">
        <v>50.56</v>
      </c>
      <c r="L2691">
        <v>8.39</v>
      </c>
      <c r="M2691">
        <v>63.92</v>
      </c>
      <c r="N2691">
        <v>0</v>
      </c>
      <c r="O2691">
        <v>9.9359537686039801</v>
      </c>
      <c r="P2691">
        <v>0.88654466714941504</v>
      </c>
      <c r="Q2691" t="s">
        <v>164</v>
      </c>
    </row>
    <row r="2692" spans="1:17" ht="16" x14ac:dyDescent="0.2">
      <c r="A2692">
        <v>167</v>
      </c>
      <c r="B2692" t="s">
        <v>163</v>
      </c>
      <c r="C2692" t="s">
        <v>7</v>
      </c>
      <c r="F2692">
        <v>20</v>
      </c>
      <c r="H2692" s="7">
        <v>3</v>
      </c>
      <c r="I2692" t="s">
        <v>9</v>
      </c>
      <c r="J2692">
        <v>0.1</v>
      </c>
      <c r="K2692">
        <v>50.56</v>
      </c>
      <c r="L2692">
        <v>8.39</v>
      </c>
      <c r="M2692">
        <v>63.92</v>
      </c>
      <c r="N2692">
        <v>0</v>
      </c>
      <c r="O2692">
        <v>11.0905575748201</v>
      </c>
      <c r="P2692">
        <v>0.93543703995331795</v>
      </c>
      <c r="Q2692" t="s">
        <v>164</v>
      </c>
    </row>
    <row r="2693" spans="1:17" ht="16" x14ac:dyDescent="0.2">
      <c r="A2693">
        <v>168</v>
      </c>
      <c r="B2693" t="s">
        <v>163</v>
      </c>
      <c r="C2693" t="s">
        <v>7</v>
      </c>
      <c r="F2693">
        <v>20</v>
      </c>
      <c r="H2693" s="7">
        <v>3</v>
      </c>
      <c r="I2693" t="s">
        <v>9</v>
      </c>
      <c r="J2693">
        <f t="shared" si="27"/>
        <v>0.1</v>
      </c>
      <c r="K2693">
        <v>46.54</v>
      </c>
      <c r="L2693">
        <v>6.67</v>
      </c>
      <c r="M2693">
        <v>50.84</v>
      </c>
      <c r="N2693">
        <v>0</v>
      </c>
      <c r="O2693">
        <v>0</v>
      </c>
      <c r="P2693">
        <v>0</v>
      </c>
      <c r="Q2693" t="s">
        <v>164</v>
      </c>
    </row>
    <row r="2694" spans="1:17" ht="16" x14ac:dyDescent="0.2">
      <c r="A2694">
        <v>168</v>
      </c>
      <c r="B2694" t="s">
        <v>163</v>
      </c>
      <c r="C2694" t="s">
        <v>7</v>
      </c>
      <c r="F2694">
        <v>20</v>
      </c>
      <c r="H2694" s="7">
        <v>3</v>
      </c>
      <c r="I2694" t="s">
        <v>9</v>
      </c>
      <c r="J2694">
        <v>0.1</v>
      </c>
      <c r="K2694">
        <v>46.54</v>
      </c>
      <c r="L2694">
        <v>6.67</v>
      </c>
      <c r="M2694">
        <v>50.84</v>
      </c>
      <c r="N2694">
        <v>0</v>
      </c>
      <c r="O2694">
        <v>0.34597619533045998</v>
      </c>
      <c r="P2694">
        <v>0.15172137428730001</v>
      </c>
      <c r="Q2694" t="s">
        <v>164</v>
      </c>
    </row>
    <row r="2695" spans="1:17" ht="16" x14ac:dyDescent="0.2">
      <c r="A2695">
        <v>168</v>
      </c>
      <c r="B2695" t="s">
        <v>163</v>
      </c>
      <c r="C2695" t="s">
        <v>7</v>
      </c>
      <c r="F2695">
        <v>20</v>
      </c>
      <c r="H2695" s="7">
        <v>3</v>
      </c>
      <c r="I2695" t="s">
        <v>9</v>
      </c>
      <c r="J2695">
        <v>0.1</v>
      </c>
      <c r="K2695">
        <v>46.54</v>
      </c>
      <c r="L2695">
        <v>6.67</v>
      </c>
      <c r="M2695">
        <v>50.84</v>
      </c>
      <c r="N2695">
        <v>0</v>
      </c>
      <c r="O2695">
        <v>0.48138019277142302</v>
      </c>
      <c r="P2695">
        <v>0.23428547324610999</v>
      </c>
      <c r="Q2695" t="s">
        <v>164</v>
      </c>
    </row>
    <row r="2696" spans="1:17" ht="16" x14ac:dyDescent="0.2">
      <c r="A2696">
        <v>168</v>
      </c>
      <c r="B2696" t="s">
        <v>163</v>
      </c>
      <c r="C2696" t="s">
        <v>7</v>
      </c>
      <c r="F2696">
        <v>20</v>
      </c>
      <c r="H2696" s="7">
        <v>3</v>
      </c>
      <c r="I2696" t="s">
        <v>9</v>
      </c>
      <c r="J2696">
        <v>0.1</v>
      </c>
      <c r="K2696">
        <v>46.54</v>
      </c>
      <c r="L2696">
        <v>6.67</v>
      </c>
      <c r="M2696">
        <v>50.84</v>
      </c>
      <c r="N2696">
        <v>0</v>
      </c>
      <c r="O2696">
        <v>0.99810884344176298</v>
      </c>
      <c r="P2696">
        <v>0.40606435556555398</v>
      </c>
      <c r="Q2696" t="s">
        <v>164</v>
      </c>
    </row>
    <row r="2697" spans="1:17" ht="16" x14ac:dyDescent="0.2">
      <c r="A2697">
        <v>168</v>
      </c>
      <c r="B2697" t="s">
        <v>163</v>
      </c>
      <c r="C2697" t="s">
        <v>7</v>
      </c>
      <c r="F2697">
        <v>20</v>
      </c>
      <c r="H2697" s="7">
        <v>3</v>
      </c>
      <c r="I2697" t="s">
        <v>9</v>
      </c>
      <c r="J2697">
        <v>0.1</v>
      </c>
      <c r="K2697">
        <v>46.54</v>
      </c>
      <c r="L2697">
        <v>6.67</v>
      </c>
      <c r="M2697">
        <v>50.84</v>
      </c>
      <c r="N2697">
        <v>0</v>
      </c>
      <c r="O2697">
        <v>2.05873130813197</v>
      </c>
      <c r="P2697">
        <v>0.46836706716066301</v>
      </c>
      <c r="Q2697" t="s">
        <v>164</v>
      </c>
    </row>
    <row r="2698" spans="1:17" ht="16" x14ac:dyDescent="0.2">
      <c r="A2698">
        <v>168</v>
      </c>
      <c r="B2698" t="s">
        <v>163</v>
      </c>
      <c r="C2698" t="s">
        <v>7</v>
      </c>
      <c r="F2698">
        <v>20</v>
      </c>
      <c r="H2698" s="7">
        <v>3</v>
      </c>
      <c r="I2698" t="s">
        <v>9</v>
      </c>
      <c r="J2698">
        <v>0.1</v>
      </c>
      <c r="K2698">
        <v>46.54</v>
      </c>
      <c r="L2698">
        <v>6.67</v>
      </c>
      <c r="M2698">
        <v>50.84</v>
      </c>
      <c r="N2698">
        <v>0</v>
      </c>
      <c r="O2698">
        <v>2.98799924072524</v>
      </c>
      <c r="P2698">
        <v>0.55524778369105898</v>
      </c>
      <c r="Q2698" t="s">
        <v>164</v>
      </c>
    </row>
    <row r="2699" spans="1:17" ht="16" x14ac:dyDescent="0.2">
      <c r="A2699">
        <v>168</v>
      </c>
      <c r="B2699" t="s">
        <v>163</v>
      </c>
      <c r="C2699" t="s">
        <v>7</v>
      </c>
      <c r="F2699">
        <v>20</v>
      </c>
      <c r="H2699" s="7">
        <v>3</v>
      </c>
      <c r="I2699" t="s">
        <v>9</v>
      </c>
      <c r="J2699">
        <v>0.1</v>
      </c>
      <c r="K2699">
        <v>46.54</v>
      </c>
      <c r="L2699">
        <v>6.67</v>
      </c>
      <c r="M2699">
        <v>50.84</v>
      </c>
      <c r="N2699">
        <v>0</v>
      </c>
      <c r="O2699">
        <v>3.9714287722949</v>
      </c>
      <c r="P2699">
        <v>0.57515413980497798</v>
      </c>
      <c r="Q2699" t="s">
        <v>164</v>
      </c>
    </row>
    <row r="2700" spans="1:17" ht="16" x14ac:dyDescent="0.2">
      <c r="A2700">
        <v>168</v>
      </c>
      <c r="B2700" t="s">
        <v>163</v>
      </c>
      <c r="C2700" t="s">
        <v>7</v>
      </c>
      <c r="F2700">
        <v>20</v>
      </c>
      <c r="H2700" s="7">
        <v>3</v>
      </c>
      <c r="I2700" t="s">
        <v>9</v>
      </c>
      <c r="J2700">
        <v>0.1</v>
      </c>
      <c r="K2700">
        <v>46.54</v>
      </c>
      <c r="L2700">
        <v>6.67</v>
      </c>
      <c r="M2700">
        <v>50.84</v>
      </c>
      <c r="N2700">
        <v>0</v>
      </c>
      <c r="O2700">
        <v>4.9742619919713702</v>
      </c>
      <c r="P2700">
        <v>0.60844974374477101</v>
      </c>
      <c r="Q2700" t="s">
        <v>164</v>
      </c>
    </row>
    <row r="2701" spans="1:17" ht="16" x14ac:dyDescent="0.2">
      <c r="A2701">
        <v>168</v>
      </c>
      <c r="B2701" t="s">
        <v>163</v>
      </c>
      <c r="C2701" t="s">
        <v>7</v>
      </c>
      <c r="F2701">
        <v>20</v>
      </c>
      <c r="H2701" s="7">
        <v>3</v>
      </c>
      <c r="I2701" t="s">
        <v>9</v>
      </c>
      <c r="J2701">
        <v>0.1</v>
      </c>
      <c r="K2701">
        <v>46.54</v>
      </c>
      <c r="L2701">
        <v>6.67</v>
      </c>
      <c r="M2701">
        <v>50.84</v>
      </c>
      <c r="N2701">
        <v>0</v>
      </c>
      <c r="O2701">
        <v>6.0140465829120897</v>
      </c>
      <c r="P2701">
        <v>0.61941704571818201</v>
      </c>
      <c r="Q2701" t="s">
        <v>164</v>
      </c>
    </row>
    <row r="2702" spans="1:17" ht="16" x14ac:dyDescent="0.2">
      <c r="A2702">
        <v>168</v>
      </c>
      <c r="B2702" t="s">
        <v>163</v>
      </c>
      <c r="C2702" t="s">
        <v>7</v>
      </c>
      <c r="F2702">
        <v>20</v>
      </c>
      <c r="H2702" s="7">
        <v>3</v>
      </c>
      <c r="I2702" t="s">
        <v>9</v>
      </c>
      <c r="J2702">
        <v>0.1</v>
      </c>
      <c r="K2702">
        <v>46.54</v>
      </c>
      <c r="L2702">
        <v>6.67</v>
      </c>
      <c r="M2702">
        <v>50.84</v>
      </c>
      <c r="N2702">
        <v>0</v>
      </c>
      <c r="O2702">
        <v>7.0203387209032497</v>
      </c>
      <c r="P2702">
        <v>0.74422986340084696</v>
      </c>
      <c r="Q2702" t="s">
        <v>164</v>
      </c>
    </row>
    <row r="2703" spans="1:17" ht="16" x14ac:dyDescent="0.2">
      <c r="A2703">
        <v>168</v>
      </c>
      <c r="B2703" t="s">
        <v>163</v>
      </c>
      <c r="C2703" t="s">
        <v>7</v>
      </c>
      <c r="F2703">
        <v>20</v>
      </c>
      <c r="H2703" s="7">
        <v>3</v>
      </c>
      <c r="I2703" t="s">
        <v>9</v>
      </c>
      <c r="J2703">
        <v>0.1</v>
      </c>
      <c r="K2703">
        <v>46.54</v>
      </c>
      <c r="L2703">
        <v>6.67</v>
      </c>
      <c r="M2703">
        <v>50.84</v>
      </c>
      <c r="N2703">
        <v>0</v>
      </c>
      <c r="O2703">
        <v>8.0039369801955793</v>
      </c>
      <c r="P2703">
        <v>0.76860047384368702</v>
      </c>
      <c r="Q2703" t="s">
        <v>164</v>
      </c>
    </row>
    <row r="2704" spans="1:17" ht="16" x14ac:dyDescent="0.2">
      <c r="A2704">
        <v>168</v>
      </c>
      <c r="B2704" t="s">
        <v>163</v>
      </c>
      <c r="C2704" t="s">
        <v>7</v>
      </c>
      <c r="F2704">
        <v>20</v>
      </c>
      <c r="H2704" s="7">
        <v>3</v>
      </c>
      <c r="I2704" t="s">
        <v>9</v>
      </c>
      <c r="J2704">
        <v>0.1</v>
      </c>
      <c r="K2704">
        <v>46.54</v>
      </c>
      <c r="L2704">
        <v>6.67</v>
      </c>
      <c r="M2704">
        <v>50.84</v>
      </c>
      <c r="N2704">
        <v>0</v>
      </c>
      <c r="O2704">
        <v>9.0464212146989897</v>
      </c>
      <c r="P2704">
        <v>0.85099584507982895</v>
      </c>
      <c r="Q2704" t="s">
        <v>164</v>
      </c>
    </row>
    <row r="2705" spans="1:17" ht="16" x14ac:dyDescent="0.2">
      <c r="A2705">
        <v>168</v>
      </c>
      <c r="B2705" t="s">
        <v>163</v>
      </c>
      <c r="C2705" t="s">
        <v>7</v>
      </c>
      <c r="F2705">
        <v>20</v>
      </c>
      <c r="H2705" s="7">
        <v>3</v>
      </c>
      <c r="I2705" t="s">
        <v>9</v>
      </c>
      <c r="J2705">
        <v>0.1</v>
      </c>
      <c r="K2705">
        <v>46.54</v>
      </c>
      <c r="L2705">
        <v>6.67</v>
      </c>
      <c r="M2705">
        <v>50.84</v>
      </c>
      <c r="N2705">
        <v>0</v>
      </c>
      <c r="O2705">
        <v>10.087724355143701</v>
      </c>
      <c r="P2705">
        <v>0.90214143601352603</v>
      </c>
      <c r="Q2705" t="s">
        <v>164</v>
      </c>
    </row>
    <row r="2706" spans="1:17" ht="16" x14ac:dyDescent="0.2">
      <c r="A2706">
        <v>168</v>
      </c>
      <c r="B2706" t="s">
        <v>163</v>
      </c>
      <c r="C2706" t="s">
        <v>7</v>
      </c>
      <c r="F2706">
        <v>20</v>
      </c>
      <c r="H2706" s="7">
        <v>3</v>
      </c>
      <c r="I2706" t="s">
        <v>9</v>
      </c>
      <c r="J2706">
        <v>0.1</v>
      </c>
      <c r="K2706">
        <v>46.54</v>
      </c>
      <c r="L2706">
        <v>6.67</v>
      </c>
      <c r="M2706">
        <v>50.84</v>
      </c>
      <c r="N2706">
        <v>0</v>
      </c>
      <c r="O2706">
        <v>11.0157268298169</v>
      </c>
      <c r="P2706">
        <v>0.95554024507701696</v>
      </c>
      <c r="Q2706" t="s">
        <v>164</v>
      </c>
    </row>
    <row r="2707" spans="1:17" ht="16" x14ac:dyDescent="0.2">
      <c r="A2707">
        <v>169</v>
      </c>
      <c r="B2707" t="s">
        <v>163</v>
      </c>
      <c r="C2707" t="s">
        <v>7</v>
      </c>
      <c r="F2707">
        <v>20</v>
      </c>
      <c r="H2707" s="7">
        <v>3</v>
      </c>
      <c r="I2707" t="s">
        <v>9</v>
      </c>
      <c r="J2707">
        <f t="shared" si="27"/>
        <v>0.1</v>
      </c>
      <c r="K2707">
        <v>37.94</v>
      </c>
      <c r="L2707">
        <v>4.58</v>
      </c>
      <c r="M2707">
        <v>34.770000000000003</v>
      </c>
      <c r="N2707">
        <v>0</v>
      </c>
      <c r="O2707">
        <v>0</v>
      </c>
      <c r="P2707">
        <v>0</v>
      </c>
      <c r="Q2707" t="s">
        <v>164</v>
      </c>
    </row>
    <row r="2708" spans="1:17" ht="16" x14ac:dyDescent="0.2">
      <c r="A2708">
        <v>169</v>
      </c>
      <c r="B2708" t="s">
        <v>163</v>
      </c>
      <c r="C2708" t="s">
        <v>7</v>
      </c>
      <c r="F2708">
        <v>20</v>
      </c>
      <c r="H2708" s="7">
        <v>3</v>
      </c>
      <c r="I2708" t="s">
        <v>9</v>
      </c>
      <c r="J2708">
        <v>0.1</v>
      </c>
      <c r="K2708">
        <v>37.94</v>
      </c>
      <c r="L2708">
        <v>4.58</v>
      </c>
      <c r="M2708">
        <v>34.770000000000003</v>
      </c>
      <c r="N2708">
        <v>0</v>
      </c>
      <c r="O2708">
        <v>0.157169873665117</v>
      </c>
      <c r="P2708">
        <v>0.15622078022510999</v>
      </c>
      <c r="Q2708" t="s">
        <v>164</v>
      </c>
    </row>
    <row r="2709" spans="1:17" ht="16" x14ac:dyDescent="0.2">
      <c r="A2709">
        <v>169</v>
      </c>
      <c r="B2709" t="s">
        <v>163</v>
      </c>
      <c r="C2709" t="s">
        <v>7</v>
      </c>
      <c r="F2709">
        <v>20</v>
      </c>
      <c r="H2709" s="7">
        <v>3</v>
      </c>
      <c r="I2709" t="s">
        <v>9</v>
      </c>
      <c r="J2709">
        <v>0.1</v>
      </c>
      <c r="K2709">
        <v>37.94</v>
      </c>
      <c r="L2709">
        <v>4.58</v>
      </c>
      <c r="M2709">
        <v>34.770000000000003</v>
      </c>
      <c r="N2709">
        <v>0</v>
      </c>
      <c r="O2709">
        <v>0.31172446762888301</v>
      </c>
      <c r="P2709">
        <v>0.24547774551641199</v>
      </c>
      <c r="Q2709" t="s">
        <v>164</v>
      </c>
    </row>
    <row r="2710" spans="1:17" ht="16" x14ac:dyDescent="0.2">
      <c r="A2710">
        <v>169</v>
      </c>
      <c r="B2710" t="s">
        <v>163</v>
      </c>
      <c r="C2710" t="s">
        <v>7</v>
      </c>
      <c r="F2710">
        <v>20</v>
      </c>
      <c r="H2710" s="7">
        <v>3</v>
      </c>
      <c r="I2710" t="s">
        <v>9</v>
      </c>
      <c r="J2710">
        <v>0.1</v>
      </c>
      <c r="K2710">
        <v>37.94</v>
      </c>
      <c r="L2710">
        <v>4.58</v>
      </c>
      <c r="M2710">
        <v>34.770000000000003</v>
      </c>
      <c r="N2710">
        <v>0</v>
      </c>
      <c r="O2710">
        <v>0.48610456900612298</v>
      </c>
      <c r="P2710">
        <v>0.35928459445588801</v>
      </c>
      <c r="Q2710" t="s">
        <v>164</v>
      </c>
    </row>
    <row r="2711" spans="1:17" ht="16" x14ac:dyDescent="0.2">
      <c r="A2711">
        <v>169</v>
      </c>
      <c r="B2711" t="s">
        <v>163</v>
      </c>
      <c r="C2711" t="s">
        <v>7</v>
      </c>
      <c r="F2711">
        <v>20</v>
      </c>
      <c r="H2711" s="7">
        <v>3</v>
      </c>
      <c r="I2711" t="s">
        <v>9</v>
      </c>
      <c r="J2711">
        <v>0.1</v>
      </c>
      <c r="K2711">
        <v>37.94</v>
      </c>
      <c r="L2711">
        <v>4.58</v>
      </c>
      <c r="M2711">
        <v>34.770000000000003</v>
      </c>
      <c r="N2711">
        <v>0</v>
      </c>
      <c r="O2711">
        <v>0.98334516770832503</v>
      </c>
      <c r="P2711">
        <v>0.51544210178499805</v>
      </c>
      <c r="Q2711" t="s">
        <v>164</v>
      </c>
    </row>
    <row r="2712" spans="1:17" ht="16" x14ac:dyDescent="0.2">
      <c r="A2712">
        <v>169</v>
      </c>
      <c r="B2712" t="s">
        <v>163</v>
      </c>
      <c r="C2712" t="s">
        <v>7</v>
      </c>
      <c r="F2712">
        <v>20</v>
      </c>
      <c r="H2712" s="7">
        <v>3</v>
      </c>
      <c r="I2712" t="s">
        <v>9</v>
      </c>
      <c r="J2712">
        <v>0.1</v>
      </c>
      <c r="K2712">
        <v>37.94</v>
      </c>
      <c r="L2712">
        <v>4.58</v>
      </c>
      <c r="M2712">
        <v>34.770000000000003</v>
      </c>
      <c r="N2712">
        <v>0</v>
      </c>
      <c r="O2712">
        <v>1.9858409319394501</v>
      </c>
      <c r="P2712">
        <v>0.53980919706694896</v>
      </c>
      <c r="Q2712" t="s">
        <v>164</v>
      </c>
    </row>
    <row r="2713" spans="1:17" ht="16" x14ac:dyDescent="0.2">
      <c r="A2713">
        <v>169</v>
      </c>
      <c r="B2713" t="s">
        <v>163</v>
      </c>
      <c r="C2713" t="s">
        <v>7</v>
      </c>
      <c r="F2713">
        <v>20</v>
      </c>
      <c r="H2713" s="7">
        <v>3</v>
      </c>
      <c r="I2713" t="s">
        <v>9</v>
      </c>
      <c r="J2713">
        <v>0.1</v>
      </c>
      <c r="K2713">
        <v>37.94</v>
      </c>
      <c r="L2713">
        <v>4.58</v>
      </c>
      <c r="M2713">
        <v>34.770000000000003</v>
      </c>
      <c r="N2713">
        <v>0</v>
      </c>
      <c r="O2713">
        <v>3.06536090156846</v>
      </c>
      <c r="P2713">
        <v>0.60210839350116996</v>
      </c>
      <c r="Q2713" t="s">
        <v>164</v>
      </c>
    </row>
    <row r="2714" spans="1:17" ht="16" x14ac:dyDescent="0.2">
      <c r="A2714">
        <v>169</v>
      </c>
      <c r="B2714" t="s">
        <v>163</v>
      </c>
      <c r="C2714" t="s">
        <v>7</v>
      </c>
      <c r="F2714">
        <v>20</v>
      </c>
      <c r="H2714" s="7">
        <v>3</v>
      </c>
      <c r="I2714" t="s">
        <v>9</v>
      </c>
      <c r="J2714">
        <v>0.1</v>
      </c>
      <c r="K2714">
        <v>37.94</v>
      </c>
      <c r="L2714">
        <v>4.58</v>
      </c>
      <c r="M2714">
        <v>34.770000000000003</v>
      </c>
      <c r="N2714">
        <v>0</v>
      </c>
      <c r="O2714">
        <v>3.9753095099162601</v>
      </c>
      <c r="P2714">
        <v>0.67783198937015299</v>
      </c>
      <c r="Q2714" t="s">
        <v>164</v>
      </c>
    </row>
    <row r="2715" spans="1:17" ht="16" x14ac:dyDescent="0.2">
      <c r="A2715">
        <v>169</v>
      </c>
      <c r="B2715" t="s">
        <v>163</v>
      </c>
      <c r="C2715" t="s">
        <v>7</v>
      </c>
      <c r="F2715">
        <v>20</v>
      </c>
      <c r="H2715" s="7">
        <v>3</v>
      </c>
      <c r="I2715" t="s">
        <v>9</v>
      </c>
      <c r="J2715">
        <v>0.1</v>
      </c>
      <c r="K2715">
        <v>37.94</v>
      </c>
      <c r="L2715">
        <v>4.58</v>
      </c>
      <c r="M2715">
        <v>34.770000000000003</v>
      </c>
      <c r="N2715">
        <v>0</v>
      </c>
      <c r="O2715">
        <v>5.0729677097320698</v>
      </c>
      <c r="P2715">
        <v>0.72003852616334196</v>
      </c>
      <c r="Q2715" t="s">
        <v>164</v>
      </c>
    </row>
    <row r="2716" spans="1:17" ht="16" x14ac:dyDescent="0.2">
      <c r="A2716">
        <v>169</v>
      </c>
      <c r="B2716" t="s">
        <v>163</v>
      </c>
      <c r="C2716" t="s">
        <v>7</v>
      </c>
      <c r="F2716">
        <v>20</v>
      </c>
      <c r="H2716" s="7">
        <v>3</v>
      </c>
      <c r="I2716" t="s">
        <v>9</v>
      </c>
      <c r="J2716">
        <v>0.1</v>
      </c>
      <c r="K2716">
        <v>37.94</v>
      </c>
      <c r="L2716">
        <v>4.58</v>
      </c>
      <c r="M2716">
        <v>34.770000000000003</v>
      </c>
      <c r="N2716">
        <v>0</v>
      </c>
      <c r="O2716">
        <v>6.0774038427738803</v>
      </c>
      <c r="P2716">
        <v>0.79574454622788005</v>
      </c>
      <c r="Q2716" t="s">
        <v>164</v>
      </c>
    </row>
    <row r="2717" spans="1:17" ht="16" x14ac:dyDescent="0.2">
      <c r="A2717">
        <v>169</v>
      </c>
      <c r="B2717" t="s">
        <v>163</v>
      </c>
      <c r="C2717" t="s">
        <v>7</v>
      </c>
      <c r="F2717">
        <v>20</v>
      </c>
      <c r="H2717" s="7">
        <v>3</v>
      </c>
      <c r="I2717" t="s">
        <v>9</v>
      </c>
      <c r="J2717">
        <v>0.1</v>
      </c>
      <c r="K2717">
        <v>37.94</v>
      </c>
      <c r="L2717">
        <v>4.58</v>
      </c>
      <c r="M2717">
        <v>34.770000000000003</v>
      </c>
      <c r="N2717">
        <v>0</v>
      </c>
      <c r="O2717">
        <v>7.0800683347276703</v>
      </c>
      <c r="P2717">
        <v>0.82457589583875202</v>
      </c>
      <c r="Q2717" t="s">
        <v>164</v>
      </c>
    </row>
    <row r="2718" spans="1:17" ht="16" x14ac:dyDescent="0.2">
      <c r="A2718">
        <v>169</v>
      </c>
      <c r="B2718" t="s">
        <v>163</v>
      </c>
      <c r="C2718" t="s">
        <v>7</v>
      </c>
      <c r="F2718">
        <v>20</v>
      </c>
      <c r="H2718" s="7">
        <v>3</v>
      </c>
      <c r="I2718" t="s">
        <v>9</v>
      </c>
      <c r="J2718">
        <v>0.1</v>
      </c>
      <c r="K2718">
        <v>37.94</v>
      </c>
      <c r="L2718">
        <v>4.58</v>
      </c>
      <c r="M2718">
        <v>34.770000000000003</v>
      </c>
      <c r="N2718">
        <v>0</v>
      </c>
      <c r="O2718">
        <v>8.0458658192785393</v>
      </c>
      <c r="P2718">
        <v>0.87796767458046499</v>
      </c>
      <c r="Q2718" t="s">
        <v>164</v>
      </c>
    </row>
    <row r="2719" spans="1:17" ht="16" x14ac:dyDescent="0.2">
      <c r="A2719">
        <v>169</v>
      </c>
      <c r="B2719" t="s">
        <v>163</v>
      </c>
      <c r="C2719" t="s">
        <v>7</v>
      </c>
      <c r="F2719">
        <v>20</v>
      </c>
      <c r="H2719" s="7">
        <v>3</v>
      </c>
      <c r="I2719" t="s">
        <v>9</v>
      </c>
      <c r="J2719">
        <v>0.1</v>
      </c>
      <c r="K2719">
        <v>37.94</v>
      </c>
      <c r="L2719">
        <v>4.58</v>
      </c>
      <c r="M2719">
        <v>34.770000000000003</v>
      </c>
      <c r="N2719">
        <v>0</v>
      </c>
      <c r="O2719">
        <v>9.0489521305390106</v>
      </c>
      <c r="P2719">
        <v>0.91795966001363805</v>
      </c>
      <c r="Q2719" t="s">
        <v>164</v>
      </c>
    </row>
    <row r="2720" spans="1:17" ht="16" x14ac:dyDescent="0.2">
      <c r="A2720">
        <v>169</v>
      </c>
      <c r="B2720" t="s">
        <v>163</v>
      </c>
      <c r="C2720" t="s">
        <v>7</v>
      </c>
      <c r="F2720">
        <v>20</v>
      </c>
      <c r="H2720" s="7">
        <v>3</v>
      </c>
      <c r="I2720" t="s">
        <v>9</v>
      </c>
      <c r="J2720">
        <v>0.1</v>
      </c>
      <c r="K2720">
        <v>37.94</v>
      </c>
      <c r="L2720">
        <v>4.58</v>
      </c>
      <c r="M2720">
        <v>34.770000000000003</v>
      </c>
      <c r="N2720">
        <v>0</v>
      </c>
      <c r="O2720">
        <v>10.089242904647699</v>
      </c>
      <c r="P2720">
        <v>0.942319724973811</v>
      </c>
      <c r="Q2720" t="s">
        <v>164</v>
      </c>
    </row>
    <row r="2721" spans="1:17" ht="16" x14ac:dyDescent="0.2">
      <c r="A2721">
        <v>169</v>
      </c>
      <c r="B2721" t="s">
        <v>163</v>
      </c>
      <c r="C2721" t="s">
        <v>7</v>
      </c>
      <c r="F2721">
        <v>20</v>
      </c>
      <c r="H2721" s="7">
        <v>3</v>
      </c>
      <c r="I2721" t="s">
        <v>9</v>
      </c>
      <c r="J2721">
        <v>0.1</v>
      </c>
      <c r="K2721">
        <v>37.94</v>
      </c>
      <c r="L2721">
        <v>4.58</v>
      </c>
      <c r="M2721">
        <v>34.770000000000003</v>
      </c>
      <c r="N2721">
        <v>0</v>
      </c>
      <c r="O2721">
        <v>11.016739196153001</v>
      </c>
      <c r="P2721">
        <v>0.98232577105053998</v>
      </c>
      <c r="Q2721" t="s">
        <v>164</v>
      </c>
    </row>
    <row r="2722" spans="1:17" ht="16" x14ac:dyDescent="0.2">
      <c r="A2722">
        <v>170</v>
      </c>
      <c r="B2722" t="s">
        <v>166</v>
      </c>
      <c r="C2722" t="s">
        <v>165</v>
      </c>
      <c r="D2722">
        <v>10.32</v>
      </c>
      <c r="E2722">
        <v>5.27</v>
      </c>
      <c r="G2722">
        <v>1.96</v>
      </c>
      <c r="H2722" s="7">
        <v>1</v>
      </c>
      <c r="I2722" t="s">
        <v>9</v>
      </c>
      <c r="J2722">
        <f>20/(100-20)</f>
        <v>0.25</v>
      </c>
      <c r="K2722">
        <v>33</v>
      </c>
      <c r="L2722">
        <v>10.9</v>
      </c>
      <c r="M2722">
        <v>54</v>
      </c>
      <c r="N2722">
        <v>0</v>
      </c>
      <c r="O2722">
        <v>0</v>
      </c>
      <c r="P2722">
        <v>0</v>
      </c>
      <c r="Q2722" t="s">
        <v>167</v>
      </c>
    </row>
    <row r="2723" spans="1:17" ht="16" x14ac:dyDescent="0.2">
      <c r="A2723">
        <v>170</v>
      </c>
      <c r="B2723" t="s">
        <v>166</v>
      </c>
      <c r="C2723" t="s">
        <v>165</v>
      </c>
      <c r="D2723">
        <v>10.32</v>
      </c>
      <c r="E2723">
        <v>5.27</v>
      </c>
      <c r="G2723">
        <v>1.96</v>
      </c>
      <c r="H2723" s="7">
        <v>1</v>
      </c>
      <c r="I2723" t="s">
        <v>9</v>
      </c>
      <c r="J2723">
        <v>0.25</v>
      </c>
      <c r="K2723">
        <v>33</v>
      </c>
      <c r="L2723">
        <v>10.9</v>
      </c>
      <c r="M2723">
        <v>54</v>
      </c>
      <c r="N2723">
        <v>0</v>
      </c>
      <c r="O2723">
        <v>0.80857741458895005</v>
      </c>
      <c r="P2723">
        <v>0.53051676502257805</v>
      </c>
      <c r="Q2723" t="s">
        <v>167</v>
      </c>
    </row>
    <row r="2724" spans="1:17" ht="16" x14ac:dyDescent="0.2">
      <c r="A2724">
        <v>170</v>
      </c>
      <c r="B2724" t="s">
        <v>166</v>
      </c>
      <c r="C2724" t="s">
        <v>165</v>
      </c>
      <c r="D2724">
        <v>10.32</v>
      </c>
      <c r="E2724">
        <v>5.27</v>
      </c>
      <c r="G2724">
        <v>1.96</v>
      </c>
      <c r="H2724" s="7">
        <v>1</v>
      </c>
      <c r="I2724" t="s">
        <v>9</v>
      </c>
      <c r="J2724">
        <v>0.25</v>
      </c>
      <c r="K2724">
        <v>33</v>
      </c>
      <c r="L2724">
        <v>10.9</v>
      </c>
      <c r="M2724">
        <v>54</v>
      </c>
      <c r="N2724">
        <v>0</v>
      </c>
      <c r="O2724">
        <v>1.0530412427067699</v>
      </c>
      <c r="P2724">
        <v>0.52840079129904904</v>
      </c>
      <c r="Q2724" t="s">
        <v>167</v>
      </c>
    </row>
    <row r="2725" spans="1:17" ht="16" x14ac:dyDescent="0.2">
      <c r="A2725">
        <v>170</v>
      </c>
      <c r="B2725" t="s">
        <v>166</v>
      </c>
      <c r="C2725" t="s">
        <v>165</v>
      </c>
      <c r="D2725">
        <v>10.32</v>
      </c>
      <c r="E2725">
        <v>5.27</v>
      </c>
      <c r="G2725">
        <v>1.96</v>
      </c>
      <c r="H2725" s="7">
        <v>1</v>
      </c>
      <c r="I2725" t="s">
        <v>9</v>
      </c>
      <c r="J2725">
        <v>0.25</v>
      </c>
      <c r="K2725">
        <v>33</v>
      </c>
      <c r="L2725">
        <v>10.9</v>
      </c>
      <c r="M2725">
        <v>54</v>
      </c>
      <c r="N2725">
        <v>0</v>
      </c>
      <c r="O2725">
        <v>1.72564543458844</v>
      </c>
      <c r="P2725">
        <v>0.51182357703897197</v>
      </c>
      <c r="Q2725" t="s">
        <v>167</v>
      </c>
    </row>
    <row r="2726" spans="1:17" ht="16" x14ac:dyDescent="0.2">
      <c r="A2726">
        <v>170</v>
      </c>
      <c r="B2726" t="s">
        <v>166</v>
      </c>
      <c r="C2726" t="s">
        <v>165</v>
      </c>
      <c r="D2726">
        <v>10.32</v>
      </c>
      <c r="E2726">
        <v>5.27</v>
      </c>
      <c r="G2726">
        <v>1.96</v>
      </c>
      <c r="H2726" s="7">
        <v>1</v>
      </c>
      <c r="I2726" t="s">
        <v>9</v>
      </c>
      <c r="J2726">
        <v>0.25</v>
      </c>
      <c r="K2726">
        <v>33</v>
      </c>
      <c r="L2726">
        <v>10.9</v>
      </c>
      <c r="M2726">
        <v>54</v>
      </c>
      <c r="N2726">
        <v>0</v>
      </c>
      <c r="O2726">
        <v>2.0005968131015002</v>
      </c>
      <c r="P2726">
        <v>0.51174845371150901</v>
      </c>
      <c r="Q2726" t="s">
        <v>167</v>
      </c>
    </row>
    <row r="2727" spans="1:17" ht="16" x14ac:dyDescent="0.2">
      <c r="A2727">
        <v>170</v>
      </c>
      <c r="B2727" t="s">
        <v>166</v>
      </c>
      <c r="C2727" t="s">
        <v>165</v>
      </c>
      <c r="D2727">
        <v>10.32</v>
      </c>
      <c r="E2727">
        <v>5.27</v>
      </c>
      <c r="G2727">
        <v>1.96</v>
      </c>
      <c r="H2727" s="7">
        <v>1</v>
      </c>
      <c r="I2727" t="s">
        <v>9</v>
      </c>
      <c r="J2727">
        <v>0.25</v>
      </c>
      <c r="K2727">
        <v>33</v>
      </c>
      <c r="L2727">
        <v>10.9</v>
      </c>
      <c r="M2727">
        <v>54</v>
      </c>
      <c r="N2727">
        <v>0</v>
      </c>
      <c r="O2727">
        <v>2.8240110848643099</v>
      </c>
      <c r="P2727">
        <v>0.55865462467550897</v>
      </c>
      <c r="Q2727" t="s">
        <v>167</v>
      </c>
    </row>
    <row r="2728" spans="1:17" ht="16" x14ac:dyDescent="0.2">
      <c r="A2728">
        <v>170</v>
      </c>
      <c r="B2728" t="s">
        <v>166</v>
      </c>
      <c r="C2728" t="s">
        <v>165</v>
      </c>
      <c r="D2728">
        <v>10.32</v>
      </c>
      <c r="E2728">
        <v>5.27</v>
      </c>
      <c r="G2728">
        <v>1.96</v>
      </c>
      <c r="H2728" s="7">
        <v>1</v>
      </c>
      <c r="I2728" t="s">
        <v>9</v>
      </c>
      <c r="J2728">
        <v>0.25</v>
      </c>
      <c r="K2728">
        <v>33</v>
      </c>
      <c r="L2728">
        <v>10.9</v>
      </c>
      <c r="M2728">
        <v>54</v>
      </c>
      <c r="N2728">
        <v>0</v>
      </c>
      <c r="O2728">
        <v>4.9894409989733104</v>
      </c>
      <c r="P2728">
        <v>0.67691543617438599</v>
      </c>
      <c r="Q2728" t="s">
        <v>167</v>
      </c>
    </row>
    <row r="2729" spans="1:17" ht="16" x14ac:dyDescent="0.2">
      <c r="A2729">
        <v>170</v>
      </c>
      <c r="B2729" t="s">
        <v>166</v>
      </c>
      <c r="C2729" t="s">
        <v>165</v>
      </c>
      <c r="D2729">
        <v>10.32</v>
      </c>
      <c r="E2729">
        <v>5.27</v>
      </c>
      <c r="G2729">
        <v>1.96</v>
      </c>
      <c r="H2729" s="7">
        <v>1</v>
      </c>
      <c r="I2729" t="s">
        <v>9</v>
      </c>
      <c r="J2729">
        <v>0.25</v>
      </c>
      <c r="K2729">
        <v>33</v>
      </c>
      <c r="L2729">
        <v>10.9</v>
      </c>
      <c r="M2729">
        <v>54</v>
      </c>
      <c r="N2729">
        <v>0</v>
      </c>
      <c r="O2729">
        <v>5.9970952313381103</v>
      </c>
      <c r="P2729">
        <v>0.69303356343330302</v>
      </c>
      <c r="Q2729" t="s">
        <v>167</v>
      </c>
    </row>
    <row r="2730" spans="1:17" ht="16" x14ac:dyDescent="0.2">
      <c r="A2730">
        <v>170</v>
      </c>
      <c r="B2730" t="s">
        <v>166</v>
      </c>
      <c r="C2730" t="s">
        <v>165</v>
      </c>
      <c r="D2730">
        <v>10.32</v>
      </c>
      <c r="E2730">
        <v>5.27</v>
      </c>
      <c r="G2730">
        <v>1.96</v>
      </c>
      <c r="H2730" s="7">
        <v>1</v>
      </c>
      <c r="I2730" t="s">
        <v>9</v>
      </c>
      <c r="J2730">
        <v>0.25</v>
      </c>
      <c r="K2730">
        <v>33</v>
      </c>
      <c r="L2730">
        <v>10.9</v>
      </c>
      <c r="M2730">
        <v>54</v>
      </c>
      <c r="N2730">
        <v>0</v>
      </c>
      <c r="O2730">
        <v>7.0053128886588798</v>
      </c>
      <c r="P2730">
        <v>0.69070891380015498</v>
      </c>
      <c r="Q2730" t="s">
        <v>167</v>
      </c>
    </row>
    <row r="2731" spans="1:17" ht="16" x14ac:dyDescent="0.2">
      <c r="A2731">
        <v>171</v>
      </c>
      <c r="B2731" t="s">
        <v>166</v>
      </c>
      <c r="C2731" t="s">
        <v>165</v>
      </c>
      <c r="D2731">
        <v>9.5</v>
      </c>
      <c r="E2731">
        <v>4.62</v>
      </c>
      <c r="G2731">
        <v>2.0499999999999998</v>
      </c>
      <c r="H2731" s="7">
        <v>1</v>
      </c>
      <c r="I2731" t="s">
        <v>9</v>
      </c>
      <c r="J2731">
        <f>20/(100-20)</f>
        <v>0.25</v>
      </c>
      <c r="K2731">
        <v>38</v>
      </c>
      <c r="L2731">
        <v>6</v>
      </c>
      <c r="M2731">
        <v>30</v>
      </c>
      <c r="N2731">
        <v>0</v>
      </c>
      <c r="O2731">
        <v>0</v>
      </c>
      <c r="P2731">
        <v>0</v>
      </c>
      <c r="Q2731" t="s">
        <v>167</v>
      </c>
    </row>
    <row r="2732" spans="1:17" ht="16" x14ac:dyDescent="0.2">
      <c r="A2732">
        <v>171</v>
      </c>
      <c r="B2732" t="s">
        <v>166</v>
      </c>
      <c r="C2732" t="s">
        <v>165</v>
      </c>
      <c r="D2732">
        <v>9.5</v>
      </c>
      <c r="E2732">
        <v>4.62</v>
      </c>
      <c r="G2732">
        <v>2.0499999999999998</v>
      </c>
      <c r="H2732" s="7">
        <v>1</v>
      </c>
      <c r="I2732" t="s">
        <v>9</v>
      </c>
      <c r="J2732">
        <v>0.25</v>
      </c>
      <c r="K2732">
        <v>38</v>
      </c>
      <c r="L2732">
        <v>6</v>
      </c>
      <c r="M2732">
        <v>30</v>
      </c>
      <c r="N2732">
        <v>0</v>
      </c>
      <c r="O2732">
        <v>0.87612580653239003</v>
      </c>
      <c r="P2732">
        <v>0.319432735407293</v>
      </c>
      <c r="Q2732" t="s">
        <v>167</v>
      </c>
    </row>
    <row r="2733" spans="1:17" ht="16" x14ac:dyDescent="0.2">
      <c r="A2733">
        <v>171</v>
      </c>
      <c r="B2733" t="s">
        <v>166</v>
      </c>
      <c r="C2733" t="s">
        <v>165</v>
      </c>
      <c r="D2733">
        <v>9.5</v>
      </c>
      <c r="E2733">
        <v>4.62</v>
      </c>
      <c r="G2733">
        <v>2.0499999999999998</v>
      </c>
      <c r="H2733" s="7">
        <v>1</v>
      </c>
      <c r="I2733" t="s">
        <v>9</v>
      </c>
      <c r="J2733">
        <v>0.25</v>
      </c>
      <c r="K2733">
        <v>38</v>
      </c>
      <c r="L2733">
        <v>6</v>
      </c>
      <c r="M2733">
        <v>30</v>
      </c>
      <c r="N2733">
        <v>0</v>
      </c>
      <c r="O2733">
        <v>1.0579242589918401</v>
      </c>
      <c r="P2733">
        <v>0.36856339156782297</v>
      </c>
      <c r="Q2733" t="s">
        <v>167</v>
      </c>
    </row>
    <row r="2734" spans="1:17" ht="16" x14ac:dyDescent="0.2">
      <c r="A2734">
        <v>171</v>
      </c>
      <c r="B2734" t="s">
        <v>166</v>
      </c>
      <c r="C2734" t="s">
        <v>165</v>
      </c>
      <c r="D2734">
        <v>9.5</v>
      </c>
      <c r="E2734">
        <v>4.62</v>
      </c>
      <c r="G2734">
        <v>2.0499999999999998</v>
      </c>
      <c r="H2734" s="7">
        <v>1</v>
      </c>
      <c r="I2734" t="s">
        <v>9</v>
      </c>
      <c r="J2734">
        <v>0.25</v>
      </c>
      <c r="K2734">
        <v>38</v>
      </c>
      <c r="L2734">
        <v>6</v>
      </c>
      <c r="M2734">
        <v>30</v>
      </c>
      <c r="N2734">
        <v>0</v>
      </c>
      <c r="O2734">
        <v>1.7586996986719801</v>
      </c>
      <c r="P2734">
        <v>0.42984733270452302</v>
      </c>
      <c r="Q2734" t="s">
        <v>167</v>
      </c>
    </row>
    <row r="2735" spans="1:17" ht="16" x14ac:dyDescent="0.2">
      <c r="A2735">
        <v>171</v>
      </c>
      <c r="B2735" t="s">
        <v>166</v>
      </c>
      <c r="C2735" t="s">
        <v>165</v>
      </c>
      <c r="D2735">
        <v>9.5</v>
      </c>
      <c r="E2735">
        <v>4.62</v>
      </c>
      <c r="G2735">
        <v>2.0499999999999998</v>
      </c>
      <c r="H2735" s="7">
        <v>1</v>
      </c>
      <c r="I2735" t="s">
        <v>9</v>
      </c>
      <c r="J2735">
        <v>0.25</v>
      </c>
      <c r="K2735">
        <v>38</v>
      </c>
      <c r="L2735">
        <v>6</v>
      </c>
      <c r="M2735">
        <v>30</v>
      </c>
      <c r="N2735">
        <v>0</v>
      </c>
      <c r="O2735">
        <v>2.0323364189544502</v>
      </c>
      <c r="P2735">
        <v>0.47280535545854402</v>
      </c>
      <c r="Q2735" t="s">
        <v>167</v>
      </c>
    </row>
    <row r="2736" spans="1:17" ht="16" x14ac:dyDescent="0.2">
      <c r="A2736">
        <v>171</v>
      </c>
      <c r="B2736" t="s">
        <v>166</v>
      </c>
      <c r="C2736" t="s">
        <v>165</v>
      </c>
      <c r="D2736">
        <v>9.5</v>
      </c>
      <c r="E2736">
        <v>4.62</v>
      </c>
      <c r="G2736">
        <v>2.0499999999999998</v>
      </c>
      <c r="H2736" s="7">
        <v>1</v>
      </c>
      <c r="I2736" t="s">
        <v>9</v>
      </c>
      <c r="J2736">
        <v>0.25</v>
      </c>
      <c r="K2736">
        <v>38</v>
      </c>
      <c r="L2736">
        <v>6</v>
      </c>
      <c r="M2736">
        <v>30</v>
      </c>
      <c r="N2736">
        <v>0</v>
      </c>
      <c r="O2736">
        <v>2.8253257430949099</v>
      </c>
      <c r="P2736">
        <v>0.51562147859402496</v>
      </c>
      <c r="Q2736" t="s">
        <v>167</v>
      </c>
    </row>
    <row r="2737" spans="1:17" ht="16" x14ac:dyDescent="0.2">
      <c r="A2737">
        <v>171</v>
      </c>
      <c r="B2737" t="s">
        <v>166</v>
      </c>
      <c r="C2737" t="s">
        <v>165</v>
      </c>
      <c r="D2737">
        <v>9.5</v>
      </c>
      <c r="E2737">
        <v>4.62</v>
      </c>
      <c r="G2737">
        <v>2.0499999999999998</v>
      </c>
      <c r="H2737" s="7">
        <v>1</v>
      </c>
      <c r="I2737" t="s">
        <v>9</v>
      </c>
      <c r="J2737">
        <v>0.25</v>
      </c>
      <c r="K2737">
        <v>38</v>
      </c>
      <c r="L2737">
        <v>6</v>
      </c>
      <c r="M2737">
        <v>30</v>
      </c>
      <c r="N2737">
        <v>0</v>
      </c>
      <c r="O2737">
        <v>4.9898166156106196</v>
      </c>
      <c r="P2737">
        <v>0.66462025157967597</v>
      </c>
      <c r="Q2737" t="s">
        <v>167</v>
      </c>
    </row>
    <row r="2738" spans="1:17" ht="16" x14ac:dyDescent="0.2">
      <c r="A2738">
        <v>171</v>
      </c>
      <c r="B2738" t="s">
        <v>166</v>
      </c>
      <c r="C2738" t="s">
        <v>165</v>
      </c>
      <c r="D2738">
        <v>9.5</v>
      </c>
      <c r="E2738">
        <v>4.62</v>
      </c>
      <c r="G2738">
        <v>2.0499999999999998</v>
      </c>
      <c r="H2738" s="7">
        <v>1</v>
      </c>
      <c r="I2738" t="s">
        <v>9</v>
      </c>
      <c r="J2738">
        <v>0.25</v>
      </c>
      <c r="K2738">
        <v>38</v>
      </c>
      <c r="L2738">
        <v>6</v>
      </c>
      <c r="M2738">
        <v>30</v>
      </c>
      <c r="N2738">
        <v>0</v>
      </c>
      <c r="O2738">
        <v>5.9976586562940799</v>
      </c>
      <c r="P2738">
        <v>0.67459078654123805</v>
      </c>
      <c r="Q2738" t="s">
        <v>167</v>
      </c>
    </row>
    <row r="2739" spans="1:17" ht="16" x14ac:dyDescent="0.2">
      <c r="A2739">
        <v>171</v>
      </c>
      <c r="B2739" t="s">
        <v>166</v>
      </c>
      <c r="C2739" t="s">
        <v>165</v>
      </c>
      <c r="D2739">
        <v>9.5</v>
      </c>
      <c r="E2739">
        <v>4.62</v>
      </c>
      <c r="G2739">
        <v>2.0499999999999998</v>
      </c>
      <c r="H2739" s="7">
        <v>1</v>
      </c>
      <c r="I2739" t="s">
        <v>9</v>
      </c>
      <c r="J2739">
        <v>0.25</v>
      </c>
      <c r="K2739">
        <v>38</v>
      </c>
      <c r="L2739">
        <v>6</v>
      </c>
      <c r="M2739">
        <v>30</v>
      </c>
      <c r="N2739">
        <v>0</v>
      </c>
      <c r="O2739">
        <v>7.03705249451182</v>
      </c>
      <c r="P2739">
        <v>0.65176581554718904</v>
      </c>
      <c r="Q2739" t="s">
        <v>167</v>
      </c>
    </row>
    <row r="2740" spans="1:17" ht="16" x14ac:dyDescent="0.2">
      <c r="A2740">
        <v>172</v>
      </c>
      <c r="B2740" t="s">
        <v>166</v>
      </c>
      <c r="C2740" t="s">
        <v>165</v>
      </c>
      <c r="D2740">
        <v>18.79</v>
      </c>
      <c r="E2740">
        <v>8.58</v>
      </c>
      <c r="G2740">
        <v>2.19</v>
      </c>
      <c r="H2740" s="7">
        <v>1</v>
      </c>
      <c r="I2740" t="s">
        <v>9</v>
      </c>
      <c r="J2740">
        <f>20/(100-20)</f>
        <v>0.25</v>
      </c>
      <c r="K2740">
        <v>34</v>
      </c>
      <c r="L2740">
        <v>6.5</v>
      </c>
      <c r="M2740">
        <v>32</v>
      </c>
      <c r="N2740">
        <v>0</v>
      </c>
      <c r="O2740">
        <v>0</v>
      </c>
      <c r="P2740">
        <v>0</v>
      </c>
      <c r="Q2740" t="s">
        <v>167</v>
      </c>
    </row>
    <row r="2741" spans="1:17" ht="16" x14ac:dyDescent="0.2">
      <c r="A2741">
        <v>172</v>
      </c>
      <c r="B2741" t="s">
        <v>166</v>
      </c>
      <c r="C2741" t="s">
        <v>165</v>
      </c>
      <c r="D2741">
        <v>18.79</v>
      </c>
      <c r="E2741">
        <v>8.58</v>
      </c>
      <c r="G2741">
        <v>2.19</v>
      </c>
      <c r="H2741" s="7">
        <v>1</v>
      </c>
      <c r="I2741" t="s">
        <v>9</v>
      </c>
      <c r="J2741">
        <v>0.25</v>
      </c>
      <c r="K2741">
        <v>34</v>
      </c>
      <c r="L2741">
        <v>6.5</v>
      </c>
      <c r="M2741">
        <v>32</v>
      </c>
      <c r="N2741">
        <v>0</v>
      </c>
      <c r="O2741">
        <v>0.81214577264342303</v>
      </c>
      <c r="P2741">
        <v>0.41371251137283699</v>
      </c>
      <c r="Q2741" t="s">
        <v>167</v>
      </c>
    </row>
    <row r="2742" spans="1:17" ht="16" x14ac:dyDescent="0.2">
      <c r="A2742">
        <v>172</v>
      </c>
      <c r="B2742" t="s">
        <v>166</v>
      </c>
      <c r="C2742" t="s">
        <v>165</v>
      </c>
      <c r="D2742">
        <v>18.79</v>
      </c>
      <c r="E2742">
        <v>8.58</v>
      </c>
      <c r="G2742">
        <v>2.19</v>
      </c>
      <c r="H2742" s="7">
        <v>1</v>
      </c>
      <c r="I2742" t="s">
        <v>9</v>
      </c>
      <c r="J2742">
        <v>0.25</v>
      </c>
      <c r="K2742">
        <v>34</v>
      </c>
      <c r="L2742">
        <v>6.5</v>
      </c>
      <c r="M2742">
        <v>32</v>
      </c>
      <c r="N2742">
        <v>0</v>
      </c>
      <c r="O2742">
        <v>1.0562965868968199</v>
      </c>
      <c r="P2742">
        <v>0.42184252481156498</v>
      </c>
      <c r="Q2742" t="s">
        <v>167</v>
      </c>
    </row>
    <row r="2743" spans="1:17" ht="16" x14ac:dyDescent="0.2">
      <c r="A2743">
        <v>172</v>
      </c>
      <c r="B2743" t="s">
        <v>166</v>
      </c>
      <c r="C2743" t="s">
        <v>165</v>
      </c>
      <c r="D2743">
        <v>18.79</v>
      </c>
      <c r="E2743">
        <v>8.58</v>
      </c>
      <c r="G2743">
        <v>2.19</v>
      </c>
      <c r="H2743" s="7">
        <v>1</v>
      </c>
      <c r="I2743" t="s">
        <v>9</v>
      </c>
      <c r="J2743">
        <v>0.25</v>
      </c>
      <c r="K2743">
        <v>34</v>
      </c>
      <c r="L2743">
        <v>6.5</v>
      </c>
      <c r="M2743">
        <v>32</v>
      </c>
      <c r="N2743">
        <v>0</v>
      </c>
      <c r="O2743">
        <v>1.7602021652212301</v>
      </c>
      <c r="P2743">
        <v>0.380666594325684</v>
      </c>
      <c r="Q2743" t="s">
        <v>167</v>
      </c>
    </row>
    <row r="2744" spans="1:17" ht="16" x14ac:dyDescent="0.2">
      <c r="A2744">
        <v>172</v>
      </c>
      <c r="B2744" t="s">
        <v>166</v>
      </c>
      <c r="C2744" t="s">
        <v>165</v>
      </c>
      <c r="D2744">
        <v>18.79</v>
      </c>
      <c r="E2744">
        <v>8.58</v>
      </c>
      <c r="G2744">
        <v>2.19</v>
      </c>
      <c r="H2744" s="7">
        <v>1</v>
      </c>
      <c r="I2744" t="s">
        <v>9</v>
      </c>
      <c r="J2744">
        <v>0.25</v>
      </c>
      <c r="K2744">
        <v>34</v>
      </c>
      <c r="L2744">
        <v>6.5</v>
      </c>
      <c r="M2744">
        <v>32</v>
      </c>
      <c r="N2744">
        <v>0</v>
      </c>
      <c r="O2744">
        <v>2.0350283381885199</v>
      </c>
      <c r="P2744">
        <v>0.38468986586312498</v>
      </c>
      <c r="Q2744" t="s">
        <v>167</v>
      </c>
    </row>
    <row r="2745" spans="1:17" ht="16" x14ac:dyDescent="0.2">
      <c r="A2745">
        <v>172</v>
      </c>
      <c r="B2745" t="s">
        <v>166</v>
      </c>
      <c r="C2745" t="s">
        <v>165</v>
      </c>
      <c r="D2745">
        <v>18.79</v>
      </c>
      <c r="E2745">
        <v>8.58</v>
      </c>
      <c r="G2745">
        <v>2.19</v>
      </c>
      <c r="H2745" s="7">
        <v>1</v>
      </c>
      <c r="I2745" t="s">
        <v>9</v>
      </c>
      <c r="J2745">
        <v>0.25</v>
      </c>
      <c r="K2745">
        <v>34</v>
      </c>
      <c r="L2745">
        <v>6.5</v>
      </c>
      <c r="M2745">
        <v>32</v>
      </c>
      <c r="N2745">
        <v>0</v>
      </c>
      <c r="O2745">
        <v>2.7990951812558902</v>
      </c>
      <c r="P2745">
        <v>0.374235202791249</v>
      </c>
      <c r="Q2745" t="s">
        <v>167</v>
      </c>
    </row>
    <row r="2746" spans="1:17" ht="16" x14ac:dyDescent="0.2">
      <c r="A2746">
        <v>172</v>
      </c>
      <c r="B2746" t="s">
        <v>166</v>
      </c>
      <c r="C2746" t="s">
        <v>165</v>
      </c>
      <c r="D2746">
        <v>18.79</v>
      </c>
      <c r="E2746">
        <v>8.58</v>
      </c>
      <c r="G2746">
        <v>2.19</v>
      </c>
      <c r="H2746" s="7">
        <v>1</v>
      </c>
      <c r="I2746" t="s">
        <v>9</v>
      </c>
      <c r="J2746">
        <v>0.25</v>
      </c>
      <c r="K2746">
        <v>34</v>
      </c>
      <c r="L2746">
        <v>6.5</v>
      </c>
      <c r="M2746">
        <v>32</v>
      </c>
      <c r="N2746">
        <v>0</v>
      </c>
      <c r="O2746">
        <v>4.9955134679431996</v>
      </c>
      <c r="P2746">
        <v>0.47814328522658001</v>
      </c>
      <c r="Q2746" t="s">
        <v>167</v>
      </c>
    </row>
    <row r="2747" spans="1:17" ht="16" x14ac:dyDescent="0.2">
      <c r="A2747">
        <v>172</v>
      </c>
      <c r="B2747" t="s">
        <v>166</v>
      </c>
      <c r="C2747" t="s">
        <v>165</v>
      </c>
      <c r="D2747">
        <v>18.79</v>
      </c>
      <c r="E2747">
        <v>8.58</v>
      </c>
      <c r="G2747">
        <v>2.19</v>
      </c>
      <c r="H2747" s="7">
        <v>1</v>
      </c>
      <c r="I2747" t="s">
        <v>9</v>
      </c>
      <c r="J2747">
        <v>0.25</v>
      </c>
      <c r="K2747">
        <v>34</v>
      </c>
      <c r="L2747">
        <v>6.5</v>
      </c>
      <c r="M2747">
        <v>32</v>
      </c>
      <c r="N2747">
        <v>0</v>
      </c>
      <c r="O2747">
        <v>6.0021034531689503</v>
      </c>
      <c r="P2747">
        <v>0.52909776883717397</v>
      </c>
      <c r="Q2747" t="s">
        <v>167</v>
      </c>
    </row>
    <row r="2748" spans="1:17" ht="16" x14ac:dyDescent="0.2">
      <c r="A2748">
        <v>172</v>
      </c>
      <c r="B2748" t="s">
        <v>166</v>
      </c>
      <c r="C2748" t="s">
        <v>165</v>
      </c>
      <c r="D2748">
        <v>18.79</v>
      </c>
      <c r="E2748">
        <v>8.58</v>
      </c>
      <c r="G2748">
        <v>2.19</v>
      </c>
      <c r="H2748" s="7">
        <v>1</v>
      </c>
      <c r="I2748" t="s">
        <v>9</v>
      </c>
      <c r="J2748">
        <v>0.25</v>
      </c>
      <c r="K2748">
        <v>34</v>
      </c>
      <c r="L2748">
        <v>6.5</v>
      </c>
      <c r="M2748">
        <v>32</v>
      </c>
      <c r="N2748">
        <v>0</v>
      </c>
      <c r="O2748">
        <v>6.9480939542415401</v>
      </c>
      <c r="P2748">
        <v>0.56367536706092503</v>
      </c>
      <c r="Q2748" t="s">
        <v>167</v>
      </c>
    </row>
    <row r="2749" spans="1:17" ht="16" x14ac:dyDescent="0.2">
      <c r="A2749">
        <v>172</v>
      </c>
      <c r="B2749" t="s">
        <v>166</v>
      </c>
      <c r="C2749" t="s">
        <v>165</v>
      </c>
      <c r="D2749">
        <v>18.79</v>
      </c>
      <c r="E2749">
        <v>8.58</v>
      </c>
      <c r="G2749">
        <v>2.19</v>
      </c>
      <c r="H2749" s="7">
        <v>1</v>
      </c>
      <c r="I2749" t="s">
        <v>9</v>
      </c>
      <c r="J2749">
        <v>0.25</v>
      </c>
      <c r="K2749">
        <v>34</v>
      </c>
      <c r="L2749">
        <v>6.5</v>
      </c>
      <c r="M2749">
        <v>32</v>
      </c>
      <c r="N2749">
        <v>0</v>
      </c>
      <c r="O2749">
        <v>7.95499695333171</v>
      </c>
      <c r="P2749">
        <v>0.60438386350926099</v>
      </c>
      <c r="Q2749" t="s">
        <v>167</v>
      </c>
    </row>
    <row r="2750" spans="1:17" ht="16" x14ac:dyDescent="0.2">
      <c r="A2750">
        <v>172</v>
      </c>
      <c r="B2750" t="s">
        <v>166</v>
      </c>
      <c r="C2750" t="s">
        <v>165</v>
      </c>
      <c r="D2750">
        <v>18.79</v>
      </c>
      <c r="E2750">
        <v>8.58</v>
      </c>
      <c r="G2750">
        <v>2.19</v>
      </c>
      <c r="H2750" s="7">
        <v>1</v>
      </c>
      <c r="I2750" t="s">
        <v>9</v>
      </c>
      <c r="J2750">
        <v>0.25</v>
      </c>
      <c r="K2750">
        <v>34</v>
      </c>
      <c r="L2750">
        <v>6.5</v>
      </c>
      <c r="M2750">
        <v>32</v>
      </c>
      <c r="N2750">
        <v>0</v>
      </c>
      <c r="O2750">
        <v>9.0233758753954394</v>
      </c>
      <c r="P2750">
        <v>0.63278048129011799</v>
      </c>
      <c r="Q2750" t="s">
        <v>167</v>
      </c>
    </row>
    <row r="2751" spans="1:17" ht="16" x14ac:dyDescent="0.2">
      <c r="A2751">
        <v>172</v>
      </c>
      <c r="B2751" t="s">
        <v>166</v>
      </c>
      <c r="C2751" t="s">
        <v>165</v>
      </c>
      <c r="D2751">
        <v>18.79</v>
      </c>
      <c r="E2751">
        <v>8.58</v>
      </c>
      <c r="G2751">
        <v>2.19</v>
      </c>
      <c r="H2751" s="7">
        <v>1</v>
      </c>
      <c r="I2751" t="s">
        <v>9</v>
      </c>
      <c r="J2751">
        <v>0.25</v>
      </c>
      <c r="K2751">
        <v>34</v>
      </c>
      <c r="L2751">
        <v>6.5</v>
      </c>
      <c r="M2751">
        <v>32</v>
      </c>
      <c r="N2751">
        <v>0</v>
      </c>
      <c r="O2751">
        <v>11.9870537465672</v>
      </c>
      <c r="P2751">
        <v>0.62172483159854097</v>
      </c>
      <c r="Q2751" t="s">
        <v>167</v>
      </c>
    </row>
    <row r="2752" spans="1:17" ht="16" x14ac:dyDescent="0.2">
      <c r="A2752">
        <v>173</v>
      </c>
      <c r="B2752" t="s">
        <v>169</v>
      </c>
      <c r="C2752" t="s">
        <v>168</v>
      </c>
      <c r="D2752">
        <f>(54+69)/2</f>
        <v>61.5</v>
      </c>
      <c r="H2752" s="7">
        <v>1</v>
      </c>
      <c r="I2752" t="s">
        <v>24</v>
      </c>
      <c r="J2752">
        <f>30/3000</f>
        <v>0.01</v>
      </c>
      <c r="K2752">
        <v>38</v>
      </c>
      <c r="L2752">
        <f>M2752*(30/(30+3000))</f>
        <v>2.2178217821782181E-2</v>
      </c>
      <c r="M2752">
        <v>2.2400000000000002</v>
      </c>
      <c r="N2752">
        <v>0</v>
      </c>
      <c r="O2752">
        <v>0</v>
      </c>
      <c r="P2752">
        <v>0</v>
      </c>
      <c r="Q2752" t="s">
        <v>170</v>
      </c>
    </row>
    <row r="2753" spans="1:17" ht="16" x14ac:dyDescent="0.2">
      <c r="A2753">
        <v>173</v>
      </c>
      <c r="B2753" t="s">
        <v>169</v>
      </c>
      <c r="C2753" t="s">
        <v>168</v>
      </c>
      <c r="D2753">
        <v>61.5</v>
      </c>
      <c r="H2753" s="7">
        <v>1</v>
      </c>
      <c r="I2753" t="s">
        <v>24</v>
      </c>
      <c r="J2753">
        <v>0.01</v>
      </c>
      <c r="K2753">
        <v>38</v>
      </c>
      <c r="L2753">
        <v>2.2178217821782181E-2</v>
      </c>
      <c r="M2753">
        <v>2.2400000000000002</v>
      </c>
      <c r="N2753">
        <v>0</v>
      </c>
      <c r="O2753">
        <v>0.14628722916331499</v>
      </c>
      <c r="P2753">
        <v>8.0976656957408299E-2</v>
      </c>
      <c r="Q2753" t="s">
        <v>170</v>
      </c>
    </row>
    <row r="2754" spans="1:17" ht="16" x14ac:dyDescent="0.2">
      <c r="A2754">
        <v>173</v>
      </c>
      <c r="B2754" t="s">
        <v>169</v>
      </c>
      <c r="C2754" t="s">
        <v>168</v>
      </c>
      <c r="D2754">
        <v>61.5</v>
      </c>
      <c r="H2754" s="7">
        <v>1</v>
      </c>
      <c r="I2754" t="s">
        <v>24</v>
      </c>
      <c r="J2754">
        <v>0.01</v>
      </c>
      <c r="K2754">
        <v>38</v>
      </c>
      <c r="L2754">
        <v>2.2178217821782181E-2</v>
      </c>
      <c r="M2754">
        <v>2.2400000000000002</v>
      </c>
      <c r="N2754">
        <v>0</v>
      </c>
      <c r="O2754">
        <v>0.95696629294425894</v>
      </c>
      <c r="P2754">
        <v>0.16603792614079699</v>
      </c>
      <c r="Q2754" t="s">
        <v>170</v>
      </c>
    </row>
    <row r="2755" spans="1:17" ht="16" x14ac:dyDescent="0.2">
      <c r="A2755">
        <v>173</v>
      </c>
      <c r="B2755" t="s">
        <v>169</v>
      </c>
      <c r="C2755" t="s">
        <v>168</v>
      </c>
      <c r="D2755">
        <v>61.5</v>
      </c>
      <c r="H2755" s="7">
        <v>1</v>
      </c>
      <c r="I2755" t="s">
        <v>24</v>
      </c>
      <c r="J2755">
        <v>0.01</v>
      </c>
      <c r="K2755">
        <v>38</v>
      </c>
      <c r="L2755">
        <v>2.2178217821782181E-2</v>
      </c>
      <c r="M2755">
        <v>2.2400000000000002</v>
      </c>
      <c r="N2755">
        <v>0</v>
      </c>
      <c r="O2755">
        <v>2.95379177362459</v>
      </c>
      <c r="P2755">
        <v>0.24913493147888899</v>
      </c>
      <c r="Q2755" t="s">
        <v>170</v>
      </c>
    </row>
    <row r="2756" spans="1:17" ht="16" x14ac:dyDescent="0.2">
      <c r="A2756">
        <v>173</v>
      </c>
      <c r="B2756" t="s">
        <v>169</v>
      </c>
      <c r="C2756" t="s">
        <v>168</v>
      </c>
      <c r="D2756">
        <v>61.5</v>
      </c>
      <c r="H2756" s="7">
        <v>1</v>
      </c>
      <c r="I2756" t="s">
        <v>24</v>
      </c>
      <c r="J2756">
        <v>0.01</v>
      </c>
      <c r="K2756">
        <v>38</v>
      </c>
      <c r="L2756">
        <v>2.2178217821782181E-2</v>
      </c>
      <c r="M2756">
        <v>2.2400000000000002</v>
      </c>
      <c r="N2756">
        <v>0</v>
      </c>
      <c r="O2756">
        <v>6.9450414344408902</v>
      </c>
      <c r="P2756">
        <v>0.36472153318237099</v>
      </c>
      <c r="Q2756" t="s">
        <v>170</v>
      </c>
    </row>
    <row r="2757" spans="1:17" ht="16" x14ac:dyDescent="0.2">
      <c r="A2757">
        <v>173</v>
      </c>
      <c r="B2757" t="s">
        <v>169</v>
      </c>
      <c r="C2757" t="s">
        <v>168</v>
      </c>
      <c r="D2757">
        <v>61.5</v>
      </c>
      <c r="H2757" s="7">
        <v>1</v>
      </c>
      <c r="I2757" t="s">
        <v>24</v>
      </c>
      <c r="J2757">
        <v>0.01</v>
      </c>
      <c r="K2757">
        <v>38</v>
      </c>
      <c r="L2757">
        <v>2.2178217821782181E-2</v>
      </c>
      <c r="M2757">
        <v>2.2400000000000002</v>
      </c>
      <c r="N2757">
        <v>0</v>
      </c>
      <c r="O2757">
        <v>11.078159931418799</v>
      </c>
      <c r="P2757">
        <v>0.47019385699294702</v>
      </c>
      <c r="Q2757" t="s">
        <v>170</v>
      </c>
    </row>
    <row r="2758" spans="1:17" ht="16" x14ac:dyDescent="0.2">
      <c r="A2758">
        <v>173</v>
      </c>
      <c r="B2758" t="s">
        <v>169</v>
      </c>
      <c r="C2758" t="s">
        <v>168</v>
      </c>
      <c r="D2758">
        <v>61.5</v>
      </c>
      <c r="H2758" s="7">
        <v>1</v>
      </c>
      <c r="I2758" t="s">
        <v>24</v>
      </c>
      <c r="J2758">
        <v>0.01</v>
      </c>
      <c r="K2758">
        <v>38</v>
      </c>
      <c r="L2758">
        <v>2.2178217821782181E-2</v>
      </c>
      <c r="M2758">
        <v>2.2400000000000002</v>
      </c>
      <c r="N2758">
        <v>0</v>
      </c>
      <c r="O2758">
        <v>13.975953376348601</v>
      </c>
      <c r="P2758">
        <v>0.54119070888793297</v>
      </c>
      <c r="Q2758" t="s">
        <v>170</v>
      </c>
    </row>
    <row r="2759" spans="1:17" ht="16" x14ac:dyDescent="0.2">
      <c r="A2759">
        <v>173</v>
      </c>
      <c r="B2759" t="s">
        <v>169</v>
      </c>
      <c r="C2759" t="s">
        <v>168</v>
      </c>
      <c r="D2759">
        <v>61.5</v>
      </c>
      <c r="H2759" s="7">
        <v>1</v>
      </c>
      <c r="I2759" t="s">
        <v>24</v>
      </c>
      <c r="J2759">
        <v>0.01</v>
      </c>
      <c r="K2759">
        <v>38</v>
      </c>
      <c r="L2759">
        <v>2.2178217821782181E-2</v>
      </c>
      <c r="M2759">
        <v>2.2400000000000002</v>
      </c>
      <c r="N2759">
        <v>0</v>
      </c>
      <c r="O2759">
        <v>18.156137363996301</v>
      </c>
      <c r="P2759">
        <v>0.63856824856342198</v>
      </c>
      <c r="Q2759" t="s">
        <v>170</v>
      </c>
    </row>
    <row r="2760" spans="1:17" ht="16" x14ac:dyDescent="0.2">
      <c r="A2760">
        <v>173</v>
      </c>
      <c r="B2760" t="s">
        <v>169</v>
      </c>
      <c r="C2760" t="s">
        <v>168</v>
      </c>
      <c r="D2760">
        <v>61.5</v>
      </c>
      <c r="H2760" s="7">
        <v>1</v>
      </c>
      <c r="I2760" t="s">
        <v>24</v>
      </c>
      <c r="J2760">
        <v>0.01</v>
      </c>
      <c r="K2760">
        <v>38</v>
      </c>
      <c r="L2760">
        <v>2.2178217821782181E-2</v>
      </c>
      <c r="M2760">
        <v>2.2400000000000002</v>
      </c>
      <c r="N2760">
        <v>0</v>
      </c>
      <c r="O2760">
        <v>21.195703593066</v>
      </c>
      <c r="P2760">
        <v>0.69742652620659296</v>
      </c>
      <c r="Q2760" t="s">
        <v>170</v>
      </c>
    </row>
    <row r="2761" spans="1:17" ht="16" x14ac:dyDescent="0.2">
      <c r="A2761">
        <v>173</v>
      </c>
      <c r="B2761" t="s">
        <v>169</v>
      </c>
      <c r="C2761" t="s">
        <v>168</v>
      </c>
      <c r="D2761">
        <v>61.5</v>
      </c>
      <c r="H2761" s="7">
        <v>1</v>
      </c>
      <c r="I2761" t="s">
        <v>24</v>
      </c>
      <c r="J2761">
        <v>0.01</v>
      </c>
      <c r="K2761">
        <v>38</v>
      </c>
      <c r="L2761">
        <v>2.2178217821782181E-2</v>
      </c>
      <c r="M2761">
        <v>2.2400000000000002</v>
      </c>
      <c r="N2761">
        <v>0</v>
      </c>
      <c r="O2761">
        <v>25.092726220521001</v>
      </c>
      <c r="P2761">
        <v>0.827178399821343</v>
      </c>
      <c r="Q2761" t="s">
        <v>170</v>
      </c>
    </row>
    <row r="2762" spans="1:17" ht="16" x14ac:dyDescent="0.2">
      <c r="A2762">
        <v>173</v>
      </c>
      <c r="B2762" t="s">
        <v>169</v>
      </c>
      <c r="C2762" t="s">
        <v>168</v>
      </c>
      <c r="D2762">
        <v>61.5</v>
      </c>
      <c r="H2762" s="7">
        <v>1</v>
      </c>
      <c r="I2762" t="s">
        <v>24</v>
      </c>
      <c r="J2762">
        <v>0.01</v>
      </c>
      <c r="K2762">
        <v>38</v>
      </c>
      <c r="L2762">
        <v>2.2178217821782181E-2</v>
      </c>
      <c r="M2762">
        <v>2.2400000000000002</v>
      </c>
      <c r="N2762">
        <v>0</v>
      </c>
      <c r="O2762">
        <v>28.134405594069701</v>
      </c>
      <c r="P2762">
        <v>0.93057119736048999</v>
      </c>
      <c r="Q2762" t="s">
        <v>170</v>
      </c>
    </row>
    <row r="2763" spans="1:17" ht="16" x14ac:dyDescent="0.2">
      <c r="A2763">
        <v>173</v>
      </c>
      <c r="B2763" t="s">
        <v>169</v>
      </c>
      <c r="C2763" t="s">
        <v>168</v>
      </c>
      <c r="D2763">
        <v>61.5</v>
      </c>
      <c r="H2763" s="7">
        <v>1</v>
      </c>
      <c r="I2763" t="s">
        <v>24</v>
      </c>
      <c r="J2763">
        <v>0.01</v>
      </c>
      <c r="K2763">
        <v>38</v>
      </c>
      <c r="L2763">
        <v>2.2178217821782181E-2</v>
      </c>
      <c r="M2763">
        <v>2.2400000000000002</v>
      </c>
      <c r="N2763">
        <v>0</v>
      </c>
      <c r="O2763">
        <v>32.121236861884398</v>
      </c>
      <c r="P2763">
        <v>0.95304016655420498</v>
      </c>
      <c r="Q2763" t="s">
        <v>170</v>
      </c>
    </row>
    <row r="2764" spans="1:17" ht="16" x14ac:dyDescent="0.2">
      <c r="A2764">
        <v>173</v>
      </c>
      <c r="B2764" t="s">
        <v>169</v>
      </c>
      <c r="C2764" t="s">
        <v>168</v>
      </c>
      <c r="D2764">
        <v>61.5</v>
      </c>
      <c r="H2764" s="7">
        <v>1</v>
      </c>
      <c r="I2764" t="s">
        <v>24</v>
      </c>
      <c r="J2764">
        <v>0.01</v>
      </c>
      <c r="K2764">
        <v>38</v>
      </c>
      <c r="L2764">
        <v>2.2178217821782181E-2</v>
      </c>
      <c r="M2764">
        <v>2.2400000000000002</v>
      </c>
      <c r="N2764">
        <v>0</v>
      </c>
      <c r="O2764">
        <v>35.111624455805199</v>
      </c>
      <c r="P2764">
        <v>0.97545870843648896</v>
      </c>
      <c r="Q2764" t="s">
        <v>170</v>
      </c>
    </row>
    <row r="2765" spans="1:17" ht="16" x14ac:dyDescent="0.2">
      <c r="A2765">
        <v>174</v>
      </c>
      <c r="B2765" t="s">
        <v>169</v>
      </c>
      <c r="C2765" t="s">
        <v>168</v>
      </c>
      <c r="D2765">
        <f>(54+69)/2</f>
        <v>61.5</v>
      </c>
      <c r="H2765" s="7">
        <v>1</v>
      </c>
      <c r="I2765" t="s">
        <v>24</v>
      </c>
      <c r="J2765">
        <f>200/3000</f>
        <v>6.6666666666666666E-2</v>
      </c>
      <c r="K2765">
        <v>32</v>
      </c>
      <c r="L2765">
        <f>M2765*(200/(200+3000))</f>
        <v>8.1875000000000003E-2</v>
      </c>
      <c r="M2765">
        <v>1.31</v>
      </c>
      <c r="N2765">
        <v>0</v>
      </c>
      <c r="O2765">
        <v>0</v>
      </c>
      <c r="P2765">
        <v>0</v>
      </c>
      <c r="Q2765" t="s">
        <v>170</v>
      </c>
    </row>
    <row r="2766" spans="1:17" ht="16" x14ac:dyDescent="0.2">
      <c r="A2766">
        <v>174</v>
      </c>
      <c r="B2766" t="s">
        <v>169</v>
      </c>
      <c r="C2766" t="s">
        <v>168</v>
      </c>
      <c r="D2766">
        <v>61.5</v>
      </c>
      <c r="H2766" s="7">
        <v>1</v>
      </c>
      <c r="I2766" t="s">
        <v>24</v>
      </c>
      <c r="J2766">
        <v>6.6666666666666666E-2</v>
      </c>
      <c r="K2766">
        <v>32</v>
      </c>
      <c r="L2766">
        <v>8.1875000000000003E-2</v>
      </c>
      <c r="M2766">
        <v>1.31</v>
      </c>
      <c r="N2766">
        <v>0</v>
      </c>
      <c r="O2766">
        <v>0.90970869823096301</v>
      </c>
      <c r="P2766">
        <v>0.17008411755806899</v>
      </c>
      <c r="Q2766" t="s">
        <v>170</v>
      </c>
    </row>
    <row r="2767" spans="1:17" ht="16" x14ac:dyDescent="0.2">
      <c r="A2767">
        <v>174</v>
      </c>
      <c r="B2767" t="s">
        <v>169</v>
      </c>
      <c r="C2767" t="s">
        <v>168</v>
      </c>
      <c r="D2767">
        <v>61.5</v>
      </c>
      <c r="H2767" s="7">
        <v>1</v>
      </c>
      <c r="I2767" t="s">
        <v>24</v>
      </c>
      <c r="J2767">
        <v>6.6666666666666666E-2</v>
      </c>
      <c r="K2767">
        <v>32</v>
      </c>
      <c r="L2767">
        <v>8.1875000000000003E-2</v>
      </c>
      <c r="M2767">
        <v>1.31</v>
      </c>
      <c r="N2767">
        <v>0</v>
      </c>
      <c r="O2767">
        <v>3.0486911711382798</v>
      </c>
      <c r="P2767">
        <v>0.249139734079977</v>
      </c>
      <c r="Q2767" t="s">
        <v>170</v>
      </c>
    </row>
    <row r="2768" spans="1:17" ht="16" x14ac:dyDescent="0.2">
      <c r="A2768">
        <v>174</v>
      </c>
      <c r="B2768" t="s">
        <v>169</v>
      </c>
      <c r="C2768" t="s">
        <v>168</v>
      </c>
      <c r="D2768">
        <v>61.5</v>
      </c>
      <c r="H2768" s="7">
        <v>1</v>
      </c>
      <c r="I2768" t="s">
        <v>24</v>
      </c>
      <c r="J2768">
        <v>6.6666666666666666E-2</v>
      </c>
      <c r="K2768">
        <v>32</v>
      </c>
      <c r="L2768">
        <v>8.1875000000000003E-2</v>
      </c>
      <c r="M2768">
        <v>1.31</v>
      </c>
      <c r="N2768">
        <v>0</v>
      </c>
      <c r="O2768">
        <v>7.0868142185807796</v>
      </c>
      <c r="P2768">
        <v>0.35258295893055702</v>
      </c>
      <c r="Q2768" t="s">
        <v>170</v>
      </c>
    </row>
    <row r="2769" spans="1:17" ht="16" x14ac:dyDescent="0.2">
      <c r="A2769">
        <v>174</v>
      </c>
      <c r="B2769" t="s">
        <v>169</v>
      </c>
      <c r="C2769" t="s">
        <v>168</v>
      </c>
      <c r="D2769">
        <v>61.5</v>
      </c>
      <c r="H2769" s="7">
        <v>1</v>
      </c>
      <c r="I2769" t="s">
        <v>24</v>
      </c>
      <c r="J2769">
        <v>6.6666666666666666E-2</v>
      </c>
      <c r="K2769">
        <v>32</v>
      </c>
      <c r="L2769">
        <v>8.1875000000000003E-2</v>
      </c>
      <c r="M2769">
        <v>1.31</v>
      </c>
      <c r="N2769">
        <v>0</v>
      </c>
      <c r="O2769">
        <v>11.0293655043571</v>
      </c>
      <c r="P2769">
        <v>0.44185130666769101</v>
      </c>
      <c r="Q2769" t="s">
        <v>170</v>
      </c>
    </row>
    <row r="2770" spans="1:17" ht="16" x14ac:dyDescent="0.2">
      <c r="A2770">
        <v>174</v>
      </c>
      <c r="B2770" t="s">
        <v>169</v>
      </c>
      <c r="C2770" t="s">
        <v>168</v>
      </c>
      <c r="D2770">
        <v>61.5</v>
      </c>
      <c r="H2770" s="7">
        <v>1</v>
      </c>
      <c r="I2770" t="s">
        <v>24</v>
      </c>
      <c r="J2770">
        <v>6.6666666666666666E-2</v>
      </c>
      <c r="K2770">
        <v>32</v>
      </c>
      <c r="L2770">
        <v>8.1875000000000003E-2</v>
      </c>
      <c r="M2770">
        <v>1.31</v>
      </c>
      <c r="N2770">
        <v>0</v>
      </c>
      <c r="O2770">
        <v>14.0697962016228</v>
      </c>
      <c r="P2770">
        <v>0.51892825154103395</v>
      </c>
      <c r="Q2770" t="s">
        <v>170</v>
      </c>
    </row>
    <row r="2771" spans="1:17" ht="16" x14ac:dyDescent="0.2">
      <c r="A2771">
        <v>174</v>
      </c>
      <c r="B2771" t="s">
        <v>169</v>
      </c>
      <c r="C2771" t="s">
        <v>168</v>
      </c>
      <c r="D2771">
        <v>61.5</v>
      </c>
      <c r="H2771" s="7">
        <v>1</v>
      </c>
      <c r="I2771" t="s">
        <v>24</v>
      </c>
      <c r="J2771">
        <v>6.6666666666666666E-2</v>
      </c>
      <c r="K2771">
        <v>32</v>
      </c>
      <c r="L2771">
        <v>8.1875000000000003E-2</v>
      </c>
      <c r="M2771">
        <v>1.31</v>
      </c>
      <c r="N2771">
        <v>0</v>
      </c>
      <c r="O2771">
        <v>18.059797186156</v>
      </c>
      <c r="P2771">
        <v>0.60819900057871301</v>
      </c>
      <c r="Q2771" t="s">
        <v>170</v>
      </c>
    </row>
    <row r="2772" spans="1:17" ht="16" x14ac:dyDescent="0.2">
      <c r="A2772">
        <v>174</v>
      </c>
      <c r="B2772" t="s">
        <v>169</v>
      </c>
      <c r="C2772" t="s">
        <v>168</v>
      </c>
      <c r="D2772">
        <v>61.5</v>
      </c>
      <c r="H2772" s="7">
        <v>1</v>
      </c>
      <c r="I2772" t="s">
        <v>24</v>
      </c>
      <c r="J2772">
        <v>6.6666666666666666E-2</v>
      </c>
      <c r="K2772">
        <v>32</v>
      </c>
      <c r="L2772">
        <v>8.1875000000000003E-2</v>
      </c>
      <c r="M2772">
        <v>1.31</v>
      </c>
      <c r="N2772">
        <v>0</v>
      </c>
      <c r="O2772">
        <v>21.2906990426014</v>
      </c>
      <c r="P2772">
        <v>0.69945562516658999</v>
      </c>
      <c r="Q2772" t="s">
        <v>170</v>
      </c>
    </row>
    <row r="2773" spans="1:17" ht="16" x14ac:dyDescent="0.2">
      <c r="A2773">
        <v>174</v>
      </c>
      <c r="B2773" t="s">
        <v>169</v>
      </c>
      <c r="C2773" t="s">
        <v>168</v>
      </c>
      <c r="D2773">
        <v>61.5</v>
      </c>
      <c r="H2773" s="7">
        <v>1</v>
      </c>
      <c r="I2773" t="s">
        <v>24</v>
      </c>
      <c r="J2773">
        <v>6.6666666666666666E-2</v>
      </c>
      <c r="K2773">
        <v>32</v>
      </c>
      <c r="L2773">
        <v>8.1875000000000003E-2</v>
      </c>
      <c r="M2773">
        <v>1.31</v>
      </c>
      <c r="N2773">
        <v>0</v>
      </c>
      <c r="O2773">
        <v>25.049118602635101</v>
      </c>
      <c r="P2773">
        <v>0.90814785287711797</v>
      </c>
      <c r="Q2773" t="s">
        <v>170</v>
      </c>
    </row>
    <row r="2774" spans="1:17" ht="16" x14ac:dyDescent="0.2">
      <c r="A2774">
        <v>174</v>
      </c>
      <c r="B2774" t="s">
        <v>169</v>
      </c>
      <c r="C2774" t="s">
        <v>168</v>
      </c>
      <c r="D2774">
        <v>61.5</v>
      </c>
      <c r="H2774" s="7">
        <v>1</v>
      </c>
      <c r="I2774" t="s">
        <v>24</v>
      </c>
      <c r="J2774">
        <v>6.6666666666666666E-2</v>
      </c>
      <c r="K2774">
        <v>32</v>
      </c>
      <c r="L2774">
        <v>8.1875000000000003E-2</v>
      </c>
      <c r="M2774">
        <v>1.31</v>
      </c>
      <c r="N2774">
        <v>0</v>
      </c>
      <c r="O2774">
        <v>28.183103969109599</v>
      </c>
      <c r="P2774">
        <v>0.956889451326838</v>
      </c>
      <c r="Q2774" t="s">
        <v>170</v>
      </c>
    </row>
    <row r="2775" spans="1:17" ht="16" x14ac:dyDescent="0.2">
      <c r="A2775">
        <v>174</v>
      </c>
      <c r="B2775" t="s">
        <v>169</v>
      </c>
      <c r="C2775" t="s">
        <v>168</v>
      </c>
      <c r="D2775">
        <v>61.5</v>
      </c>
      <c r="H2775" s="7">
        <v>1</v>
      </c>
      <c r="I2775" t="s">
        <v>24</v>
      </c>
      <c r="J2775">
        <v>6.6666666666666666E-2</v>
      </c>
      <c r="K2775">
        <v>32</v>
      </c>
      <c r="L2775">
        <v>8.1875000000000003E-2</v>
      </c>
      <c r="M2775">
        <v>1.31</v>
      </c>
      <c r="N2775">
        <v>0</v>
      </c>
      <c r="O2775">
        <v>31.9800403898751</v>
      </c>
      <c r="P2775">
        <v>0.97732451895946804</v>
      </c>
      <c r="Q2775" t="s">
        <v>170</v>
      </c>
    </row>
    <row r="2776" spans="1:17" ht="16" x14ac:dyDescent="0.2">
      <c r="A2776">
        <v>174</v>
      </c>
      <c r="B2776" t="s">
        <v>169</v>
      </c>
      <c r="C2776" t="s">
        <v>168</v>
      </c>
      <c r="D2776">
        <v>61.5</v>
      </c>
      <c r="H2776" s="7">
        <v>1</v>
      </c>
      <c r="I2776" t="s">
        <v>24</v>
      </c>
      <c r="J2776">
        <v>6.6666666666666666E-2</v>
      </c>
      <c r="K2776">
        <v>32</v>
      </c>
      <c r="L2776">
        <v>8.1875000000000003E-2</v>
      </c>
      <c r="M2776">
        <v>1.31</v>
      </c>
      <c r="N2776">
        <v>0</v>
      </c>
      <c r="O2776">
        <v>35.017973734574603</v>
      </c>
      <c r="P2776">
        <v>1.0017697585012</v>
      </c>
      <c r="Q2776" t="s">
        <v>170</v>
      </c>
    </row>
    <row r="2777" spans="1:17" ht="16" x14ac:dyDescent="0.2">
      <c r="A2777">
        <v>175</v>
      </c>
      <c r="B2777" t="s">
        <v>169</v>
      </c>
      <c r="C2777" t="s">
        <v>168</v>
      </c>
      <c r="D2777">
        <f>(54+69)/2</f>
        <v>61.5</v>
      </c>
      <c r="H2777" s="7">
        <v>1</v>
      </c>
      <c r="I2777" t="s">
        <v>24</v>
      </c>
      <c r="J2777">
        <f>30/3000</f>
        <v>0.01</v>
      </c>
      <c r="K2777">
        <v>17.2</v>
      </c>
      <c r="L2777">
        <f>M2777*(30/(30+3000))</f>
        <v>0.23960396039603959</v>
      </c>
      <c r="M2777">
        <v>24.2</v>
      </c>
      <c r="N2777">
        <v>0</v>
      </c>
      <c r="O2777">
        <v>0</v>
      </c>
      <c r="P2777">
        <v>0</v>
      </c>
      <c r="Q2777" t="s">
        <v>170</v>
      </c>
    </row>
    <row r="2778" spans="1:17" ht="16" x14ac:dyDescent="0.2">
      <c r="A2778">
        <v>175</v>
      </c>
      <c r="B2778" t="s">
        <v>169</v>
      </c>
      <c r="C2778" t="s">
        <v>168</v>
      </c>
      <c r="D2778">
        <v>61.5</v>
      </c>
      <c r="H2778" s="7">
        <v>1</v>
      </c>
      <c r="I2778" t="s">
        <v>24</v>
      </c>
      <c r="J2778">
        <v>0.01</v>
      </c>
      <c r="K2778">
        <v>17.2</v>
      </c>
      <c r="L2778">
        <v>0.23960396039603959</v>
      </c>
      <c r="M2778">
        <v>24.2</v>
      </c>
      <c r="N2778">
        <v>0</v>
      </c>
      <c r="O2778">
        <v>1.0124843615301999</v>
      </c>
      <c r="P2778">
        <v>0.33608122158961301</v>
      </c>
      <c r="Q2778" t="s">
        <v>170</v>
      </c>
    </row>
    <row r="2779" spans="1:17" ht="16" x14ac:dyDescent="0.2">
      <c r="A2779">
        <v>175</v>
      </c>
      <c r="B2779" t="s">
        <v>169</v>
      </c>
      <c r="C2779" t="s">
        <v>168</v>
      </c>
      <c r="D2779">
        <v>61.5</v>
      </c>
      <c r="H2779" s="7">
        <v>1</v>
      </c>
      <c r="I2779" t="s">
        <v>24</v>
      </c>
      <c r="J2779">
        <v>0.01</v>
      </c>
      <c r="K2779">
        <v>17.2</v>
      </c>
      <c r="L2779">
        <v>0.23960396039603959</v>
      </c>
      <c r="M2779">
        <v>24.2</v>
      </c>
      <c r="N2779">
        <v>0</v>
      </c>
      <c r="O2779">
        <v>2.91709990130654</v>
      </c>
      <c r="P2779">
        <v>0.47585372237603901</v>
      </c>
      <c r="Q2779" t="s">
        <v>170</v>
      </c>
    </row>
    <row r="2780" spans="1:17" ht="16" x14ac:dyDescent="0.2">
      <c r="A2780">
        <v>175</v>
      </c>
      <c r="B2780" t="s">
        <v>169</v>
      </c>
      <c r="C2780" t="s">
        <v>168</v>
      </c>
      <c r="D2780">
        <v>61.5</v>
      </c>
      <c r="H2780" s="7">
        <v>1</v>
      </c>
      <c r="I2780" t="s">
        <v>24</v>
      </c>
      <c r="J2780">
        <v>0.01</v>
      </c>
      <c r="K2780">
        <v>17.2</v>
      </c>
      <c r="L2780">
        <v>0.23960396039603959</v>
      </c>
      <c r="M2780">
        <v>24.2</v>
      </c>
      <c r="N2780">
        <v>0</v>
      </c>
      <c r="O2780">
        <v>7.10026150162928</v>
      </c>
      <c r="P2780">
        <v>0.63598444917767405</v>
      </c>
      <c r="Q2780" t="s">
        <v>170</v>
      </c>
    </row>
    <row r="2781" spans="1:17" ht="16" x14ac:dyDescent="0.2">
      <c r="A2781">
        <v>175</v>
      </c>
      <c r="B2781" t="s">
        <v>169</v>
      </c>
      <c r="C2781" t="s">
        <v>168</v>
      </c>
      <c r="D2781">
        <v>61.5</v>
      </c>
      <c r="H2781" s="7">
        <v>1</v>
      </c>
      <c r="I2781" t="s">
        <v>24</v>
      </c>
      <c r="J2781">
        <v>0.01</v>
      </c>
      <c r="K2781">
        <v>17.2</v>
      </c>
      <c r="L2781">
        <v>0.23960396039603959</v>
      </c>
      <c r="M2781">
        <v>24.2</v>
      </c>
      <c r="N2781">
        <v>0</v>
      </c>
      <c r="O2781">
        <v>11.091799318510899</v>
      </c>
      <c r="P2781">
        <v>0.75764393995788104</v>
      </c>
      <c r="Q2781" t="s">
        <v>170</v>
      </c>
    </row>
    <row r="2782" spans="1:17" ht="16" x14ac:dyDescent="0.2">
      <c r="A2782">
        <v>175</v>
      </c>
      <c r="B2782" t="s">
        <v>169</v>
      </c>
      <c r="C2782" t="s">
        <v>168</v>
      </c>
      <c r="D2782">
        <v>61.5</v>
      </c>
      <c r="H2782" s="7">
        <v>1</v>
      </c>
      <c r="I2782" t="s">
        <v>24</v>
      </c>
      <c r="J2782">
        <v>0.01</v>
      </c>
      <c r="K2782">
        <v>17.2</v>
      </c>
      <c r="L2782">
        <v>0.23960396039603959</v>
      </c>
      <c r="M2782">
        <v>24.2</v>
      </c>
      <c r="N2782">
        <v>0</v>
      </c>
      <c r="O2782">
        <v>14.037234566241001</v>
      </c>
      <c r="P2782">
        <v>0.83269178587122805</v>
      </c>
      <c r="Q2782" t="s">
        <v>170</v>
      </c>
    </row>
    <row r="2783" spans="1:17" ht="16" x14ac:dyDescent="0.2">
      <c r="A2783">
        <v>175</v>
      </c>
      <c r="B2783" t="s">
        <v>169</v>
      </c>
      <c r="C2783" t="s">
        <v>168</v>
      </c>
      <c r="D2783">
        <v>61.5</v>
      </c>
      <c r="H2783" s="7">
        <v>1</v>
      </c>
      <c r="I2783" t="s">
        <v>24</v>
      </c>
      <c r="J2783">
        <v>0.01</v>
      </c>
      <c r="K2783">
        <v>17.2</v>
      </c>
      <c r="L2783">
        <v>0.23960396039603959</v>
      </c>
      <c r="M2783">
        <v>24.2</v>
      </c>
      <c r="N2783">
        <v>0</v>
      </c>
      <c r="O2783">
        <v>18.073724729313401</v>
      </c>
      <c r="P2783">
        <v>0.90172197262037102</v>
      </c>
      <c r="Q2783" t="s">
        <v>170</v>
      </c>
    </row>
    <row r="2784" spans="1:17" ht="16" x14ac:dyDescent="0.2">
      <c r="A2784">
        <v>175</v>
      </c>
      <c r="B2784" t="s">
        <v>169</v>
      </c>
      <c r="C2784" t="s">
        <v>168</v>
      </c>
      <c r="D2784">
        <v>61.5</v>
      </c>
      <c r="H2784" s="7">
        <v>1</v>
      </c>
      <c r="I2784" t="s">
        <v>24</v>
      </c>
      <c r="J2784">
        <v>0.01</v>
      </c>
      <c r="K2784">
        <v>17.2</v>
      </c>
      <c r="L2784">
        <v>0.23960396039603959</v>
      </c>
      <c r="M2784">
        <v>24.2</v>
      </c>
      <c r="N2784">
        <v>0</v>
      </c>
      <c r="O2784">
        <v>21.160356449052799</v>
      </c>
      <c r="P2784">
        <v>0.95248546612845497</v>
      </c>
      <c r="Q2784" t="s">
        <v>170</v>
      </c>
    </row>
    <row r="2785" spans="1:17" ht="16" x14ac:dyDescent="0.2">
      <c r="A2785">
        <v>175</v>
      </c>
      <c r="B2785" t="s">
        <v>169</v>
      </c>
      <c r="C2785" t="s">
        <v>168</v>
      </c>
      <c r="D2785">
        <v>61.5</v>
      </c>
      <c r="H2785" s="7">
        <v>1</v>
      </c>
      <c r="I2785" t="s">
        <v>24</v>
      </c>
      <c r="J2785">
        <v>0.01</v>
      </c>
      <c r="K2785">
        <v>17.2</v>
      </c>
      <c r="L2785">
        <v>0.23960396039603959</v>
      </c>
      <c r="M2785">
        <v>24.2</v>
      </c>
      <c r="N2785">
        <v>0</v>
      </c>
      <c r="O2785">
        <v>25.1477640289981</v>
      </c>
      <c r="P2785">
        <v>0.98710021347561805</v>
      </c>
      <c r="Q2785" t="s">
        <v>170</v>
      </c>
    </row>
    <row r="2786" spans="1:17" ht="16" x14ac:dyDescent="0.2">
      <c r="A2786">
        <v>175</v>
      </c>
      <c r="B2786" t="s">
        <v>169</v>
      </c>
      <c r="C2786" t="s">
        <v>168</v>
      </c>
      <c r="D2786">
        <v>61.5</v>
      </c>
      <c r="H2786" s="7">
        <v>1</v>
      </c>
      <c r="I2786" t="s">
        <v>24</v>
      </c>
      <c r="J2786">
        <v>0.01</v>
      </c>
      <c r="K2786">
        <v>17.2</v>
      </c>
      <c r="L2786">
        <v>0.23960396039603959</v>
      </c>
      <c r="M2786">
        <v>24.2</v>
      </c>
      <c r="N2786">
        <v>0</v>
      </c>
      <c r="O2786">
        <v>28.184544749436299</v>
      </c>
      <c r="P2786">
        <v>0.98725389671045805</v>
      </c>
      <c r="Q2786" t="s">
        <v>170</v>
      </c>
    </row>
    <row r="2787" spans="1:17" ht="16" x14ac:dyDescent="0.2">
      <c r="A2787">
        <v>175</v>
      </c>
      <c r="B2787" t="s">
        <v>169</v>
      </c>
      <c r="C2787" t="s">
        <v>168</v>
      </c>
      <c r="D2787">
        <v>61.5</v>
      </c>
      <c r="H2787" s="7">
        <v>1</v>
      </c>
      <c r="I2787" t="s">
        <v>24</v>
      </c>
      <c r="J2787">
        <v>0.01</v>
      </c>
      <c r="K2787">
        <v>17.2</v>
      </c>
      <c r="L2787">
        <v>0.23960396039603959</v>
      </c>
      <c r="M2787">
        <v>24.2</v>
      </c>
      <c r="N2787">
        <v>0</v>
      </c>
      <c r="O2787">
        <v>32.218057299833497</v>
      </c>
      <c r="P2787">
        <v>0.99353089633345404</v>
      </c>
      <c r="Q2787" t="s">
        <v>170</v>
      </c>
    </row>
    <row r="2788" spans="1:17" ht="16" x14ac:dyDescent="0.2">
      <c r="A2788">
        <v>175</v>
      </c>
      <c r="B2788" t="s">
        <v>169</v>
      </c>
      <c r="C2788" t="s">
        <v>168</v>
      </c>
      <c r="D2788">
        <v>61.5</v>
      </c>
      <c r="H2788" s="7">
        <v>1</v>
      </c>
      <c r="I2788" t="s">
        <v>24</v>
      </c>
      <c r="J2788">
        <v>0.01</v>
      </c>
      <c r="K2788">
        <v>17.2</v>
      </c>
      <c r="L2788">
        <v>0.23960396039603959</v>
      </c>
      <c r="M2788">
        <v>24.2</v>
      </c>
      <c r="N2788">
        <v>0</v>
      </c>
      <c r="O2788">
        <v>35.1604188828669</v>
      </c>
      <c r="P2788">
        <v>1.00380125876174</v>
      </c>
      <c r="Q2788" t="s">
        <v>170</v>
      </c>
    </row>
    <row r="2789" spans="1:17" ht="16" x14ac:dyDescent="0.2">
      <c r="A2789">
        <v>176</v>
      </c>
      <c r="B2789" t="s">
        <v>169</v>
      </c>
      <c r="C2789" t="s">
        <v>168</v>
      </c>
      <c r="D2789">
        <f>(54+69)/2</f>
        <v>61.5</v>
      </c>
      <c r="H2789" s="7">
        <v>1</v>
      </c>
      <c r="I2789" t="s">
        <v>24</v>
      </c>
      <c r="J2789">
        <f>200/3000</f>
        <v>6.6666666666666666E-2</v>
      </c>
      <c r="K2789">
        <v>26</v>
      </c>
      <c r="L2789">
        <f>M2789*(200/(200+3000))</f>
        <v>0.47499999999999998</v>
      </c>
      <c r="M2789">
        <v>7.6</v>
      </c>
      <c r="N2789">
        <v>0</v>
      </c>
      <c r="O2789">
        <v>0</v>
      </c>
      <c r="P2789">
        <v>0</v>
      </c>
      <c r="Q2789" t="s">
        <v>170</v>
      </c>
    </row>
    <row r="2790" spans="1:17" ht="16" x14ac:dyDescent="0.2">
      <c r="A2790">
        <v>176</v>
      </c>
      <c r="B2790" t="s">
        <v>169</v>
      </c>
      <c r="C2790" t="s">
        <v>168</v>
      </c>
      <c r="D2790">
        <v>61.5</v>
      </c>
      <c r="H2790" s="7">
        <v>1</v>
      </c>
      <c r="I2790" t="s">
        <v>24</v>
      </c>
      <c r="J2790">
        <v>6.6666666666666666E-2</v>
      </c>
      <c r="K2790">
        <v>26</v>
      </c>
      <c r="L2790">
        <v>0.47499999999999998</v>
      </c>
      <c r="M2790">
        <v>7.6</v>
      </c>
      <c r="N2790">
        <v>0</v>
      </c>
      <c r="O2790">
        <v>0.34012020910525198</v>
      </c>
      <c r="P2790">
        <v>0.16600670923372099</v>
      </c>
      <c r="Q2790" t="s">
        <v>170</v>
      </c>
    </row>
    <row r="2791" spans="1:17" ht="16" x14ac:dyDescent="0.2">
      <c r="A2791">
        <v>176</v>
      </c>
      <c r="B2791" t="s">
        <v>169</v>
      </c>
      <c r="C2791" t="s">
        <v>168</v>
      </c>
      <c r="D2791">
        <v>61.5</v>
      </c>
      <c r="H2791" s="7">
        <v>1</v>
      </c>
      <c r="I2791" t="s">
        <v>24</v>
      </c>
      <c r="J2791">
        <v>6.6666666666666666E-2</v>
      </c>
      <c r="K2791">
        <v>26</v>
      </c>
      <c r="L2791">
        <v>0.47499999999999998</v>
      </c>
      <c r="M2791">
        <v>7.6</v>
      </c>
      <c r="N2791">
        <v>0</v>
      </c>
      <c r="O2791">
        <v>1.0578209158080001</v>
      </c>
      <c r="P2791">
        <v>0.29154910299418102</v>
      </c>
      <c r="Q2791" t="s">
        <v>170</v>
      </c>
    </row>
    <row r="2792" spans="1:17" ht="16" x14ac:dyDescent="0.2">
      <c r="A2792">
        <v>176</v>
      </c>
      <c r="B2792" t="s">
        <v>169</v>
      </c>
      <c r="C2792" t="s">
        <v>168</v>
      </c>
      <c r="D2792">
        <v>61.5</v>
      </c>
      <c r="H2792" s="7">
        <v>1</v>
      </c>
      <c r="I2792" t="s">
        <v>24</v>
      </c>
      <c r="J2792">
        <v>6.6666666666666666E-2</v>
      </c>
      <c r="K2792">
        <v>26</v>
      </c>
      <c r="L2792">
        <v>0.47499999999999998</v>
      </c>
      <c r="M2792">
        <v>7.6</v>
      </c>
      <c r="N2792">
        <v>0</v>
      </c>
      <c r="O2792">
        <v>2.9623404035625698</v>
      </c>
      <c r="P2792">
        <v>0.42929730742169903</v>
      </c>
      <c r="Q2792" t="s">
        <v>170</v>
      </c>
    </row>
    <row r="2793" spans="1:17" ht="16" x14ac:dyDescent="0.2">
      <c r="A2793">
        <v>176</v>
      </c>
      <c r="B2793" t="s">
        <v>169</v>
      </c>
      <c r="C2793" t="s">
        <v>168</v>
      </c>
      <c r="D2793">
        <v>61.5</v>
      </c>
      <c r="H2793" s="7">
        <v>1</v>
      </c>
      <c r="I2793" t="s">
        <v>24</v>
      </c>
      <c r="J2793">
        <v>6.6666666666666666E-2</v>
      </c>
      <c r="K2793">
        <v>26</v>
      </c>
      <c r="L2793">
        <v>0.47499999999999998</v>
      </c>
      <c r="M2793">
        <v>7.6</v>
      </c>
      <c r="N2793">
        <v>0</v>
      </c>
      <c r="O2793">
        <v>7.05319601095953</v>
      </c>
      <c r="P2793">
        <v>0.64407923331276196</v>
      </c>
      <c r="Q2793" t="s">
        <v>170</v>
      </c>
    </row>
    <row r="2794" spans="1:17" ht="16" x14ac:dyDescent="0.2">
      <c r="A2794">
        <v>176</v>
      </c>
      <c r="B2794" t="s">
        <v>169</v>
      </c>
      <c r="C2794" t="s">
        <v>168</v>
      </c>
      <c r="D2794">
        <v>61.5</v>
      </c>
      <c r="H2794" s="7">
        <v>1</v>
      </c>
      <c r="I2794" t="s">
        <v>24</v>
      </c>
      <c r="J2794">
        <v>6.6666666666666666E-2</v>
      </c>
      <c r="K2794">
        <v>26</v>
      </c>
      <c r="L2794">
        <v>0.47499999999999998</v>
      </c>
      <c r="M2794">
        <v>7.6</v>
      </c>
      <c r="N2794">
        <v>0</v>
      </c>
      <c r="O2794">
        <v>11.098907168122199</v>
      </c>
      <c r="P2794">
        <v>0.90744187051707204</v>
      </c>
      <c r="Q2794" t="s">
        <v>170</v>
      </c>
    </row>
    <row r="2795" spans="1:17" ht="16" x14ac:dyDescent="0.2">
      <c r="A2795">
        <v>176</v>
      </c>
      <c r="B2795" t="s">
        <v>169</v>
      </c>
      <c r="C2795" t="s">
        <v>168</v>
      </c>
      <c r="D2795">
        <v>61.5</v>
      </c>
      <c r="H2795" s="7">
        <v>1</v>
      </c>
      <c r="I2795" t="s">
        <v>24</v>
      </c>
      <c r="J2795">
        <v>6.6666666666666666E-2</v>
      </c>
      <c r="K2795">
        <v>26</v>
      </c>
      <c r="L2795">
        <v>0.47499999999999998</v>
      </c>
      <c r="M2795">
        <v>7.6</v>
      </c>
      <c r="N2795">
        <v>0</v>
      </c>
      <c r="O2795">
        <v>14.0421332193516</v>
      </c>
      <c r="P2795">
        <v>0.93593090017553504</v>
      </c>
      <c r="Q2795" t="s">
        <v>170</v>
      </c>
    </row>
    <row r="2796" spans="1:17" ht="16" x14ac:dyDescent="0.2">
      <c r="A2796">
        <v>176</v>
      </c>
      <c r="B2796" t="s">
        <v>169</v>
      </c>
      <c r="C2796" t="s">
        <v>168</v>
      </c>
      <c r="D2796">
        <v>61.5</v>
      </c>
      <c r="H2796" s="7">
        <v>1</v>
      </c>
      <c r="I2796" t="s">
        <v>24</v>
      </c>
      <c r="J2796">
        <v>6.6666666666666666E-2</v>
      </c>
      <c r="K2796">
        <v>26</v>
      </c>
      <c r="L2796">
        <v>0.47499999999999998</v>
      </c>
      <c r="M2796">
        <v>7.6</v>
      </c>
      <c r="N2796">
        <v>0</v>
      </c>
      <c r="O2796">
        <v>18.029060539187999</v>
      </c>
      <c r="P2796">
        <v>0.96042416572815803</v>
      </c>
      <c r="Q2796" t="s">
        <v>170</v>
      </c>
    </row>
    <row r="2797" spans="1:17" ht="16" x14ac:dyDescent="0.2">
      <c r="A2797">
        <v>176</v>
      </c>
      <c r="B2797" t="s">
        <v>169</v>
      </c>
      <c r="C2797" t="s">
        <v>168</v>
      </c>
      <c r="D2797">
        <v>61.5</v>
      </c>
      <c r="H2797" s="7">
        <v>1</v>
      </c>
      <c r="I2797" t="s">
        <v>24</v>
      </c>
      <c r="J2797">
        <v>6.6666666666666666E-2</v>
      </c>
      <c r="K2797">
        <v>26</v>
      </c>
      <c r="L2797">
        <v>0.47499999999999998</v>
      </c>
      <c r="M2797">
        <v>7.6</v>
      </c>
      <c r="N2797">
        <v>0</v>
      </c>
      <c r="O2797">
        <v>20.924164527508101</v>
      </c>
      <c r="P2797">
        <v>0.97474071957372099</v>
      </c>
      <c r="Q2797" t="s">
        <v>170</v>
      </c>
    </row>
    <row r="2798" spans="1:17" ht="16" x14ac:dyDescent="0.2">
      <c r="A2798">
        <v>176</v>
      </c>
      <c r="B2798" t="s">
        <v>169</v>
      </c>
      <c r="C2798" t="s">
        <v>168</v>
      </c>
      <c r="D2798">
        <v>61.5</v>
      </c>
      <c r="H2798" s="7">
        <v>1</v>
      </c>
      <c r="I2798" t="s">
        <v>24</v>
      </c>
      <c r="J2798">
        <v>6.6666666666666666E-2</v>
      </c>
      <c r="K2798">
        <v>26</v>
      </c>
      <c r="L2798">
        <v>0.47499999999999998</v>
      </c>
      <c r="M2798">
        <v>7.6</v>
      </c>
      <c r="N2798">
        <v>0</v>
      </c>
      <c r="O2798">
        <v>25.242567374490001</v>
      </c>
      <c r="P2798">
        <v>0.98508071971779898</v>
      </c>
      <c r="Q2798" t="s">
        <v>170</v>
      </c>
    </row>
    <row r="2799" spans="1:17" ht="16" x14ac:dyDescent="0.2">
      <c r="A2799">
        <v>176</v>
      </c>
      <c r="B2799" t="s">
        <v>169</v>
      </c>
      <c r="C2799" t="s">
        <v>168</v>
      </c>
      <c r="D2799">
        <v>61.5</v>
      </c>
      <c r="H2799" s="7">
        <v>1</v>
      </c>
      <c r="I2799" t="s">
        <v>24</v>
      </c>
      <c r="J2799">
        <v>6.6666666666666666E-2</v>
      </c>
      <c r="K2799">
        <v>26</v>
      </c>
      <c r="L2799">
        <v>0.47499999999999998</v>
      </c>
      <c r="M2799">
        <v>7.6</v>
      </c>
      <c r="N2799">
        <v>0</v>
      </c>
      <c r="O2799">
        <v>28.089933507987901</v>
      </c>
      <c r="P2799">
        <v>0.99332198318609299</v>
      </c>
      <c r="Q2799" t="s">
        <v>170</v>
      </c>
    </row>
    <row r="2800" spans="1:17" ht="16" x14ac:dyDescent="0.2">
      <c r="A2800">
        <v>176</v>
      </c>
      <c r="B2800" t="s">
        <v>169</v>
      </c>
      <c r="C2800" t="s">
        <v>168</v>
      </c>
      <c r="D2800">
        <v>61.5</v>
      </c>
      <c r="H2800" s="7">
        <v>1</v>
      </c>
      <c r="I2800" t="s">
        <v>24</v>
      </c>
      <c r="J2800">
        <v>6.6666666666666666E-2</v>
      </c>
      <c r="K2800">
        <v>26</v>
      </c>
      <c r="L2800">
        <v>0.47499999999999998</v>
      </c>
      <c r="M2800">
        <v>7.6</v>
      </c>
      <c r="N2800">
        <v>0</v>
      </c>
      <c r="O2800">
        <v>32.1230618502981</v>
      </c>
      <c r="P2800">
        <v>0.99150179737345701</v>
      </c>
      <c r="Q2800" t="s">
        <v>170</v>
      </c>
    </row>
    <row r="2801" spans="1:17" ht="16" x14ac:dyDescent="0.2">
      <c r="A2801">
        <v>176</v>
      </c>
      <c r="B2801" t="s">
        <v>169</v>
      </c>
      <c r="C2801" t="s">
        <v>168</v>
      </c>
      <c r="D2801">
        <v>61.5</v>
      </c>
      <c r="H2801" s="7">
        <v>1</v>
      </c>
      <c r="I2801" t="s">
        <v>24</v>
      </c>
      <c r="J2801">
        <v>6.6666666666666666E-2</v>
      </c>
      <c r="K2801">
        <v>26</v>
      </c>
      <c r="L2801">
        <v>0.47499999999999998</v>
      </c>
      <c r="M2801">
        <v>7.6</v>
      </c>
      <c r="N2801">
        <v>0</v>
      </c>
      <c r="O2801">
        <v>35.112873132088303</v>
      </c>
      <c r="P2801">
        <v>1.0017745611022899</v>
      </c>
      <c r="Q2801" t="s">
        <v>170</v>
      </c>
    </row>
    <row r="2802" spans="1:17" ht="16" x14ac:dyDescent="0.2">
      <c r="A2802">
        <v>177</v>
      </c>
      <c r="B2802" t="s">
        <v>127</v>
      </c>
      <c r="C2802" t="s">
        <v>126</v>
      </c>
      <c r="D2802">
        <v>10.5</v>
      </c>
      <c r="E2802">
        <v>6.1</v>
      </c>
      <c r="G2802">
        <v>1.71</v>
      </c>
      <c r="H2802" s="7">
        <v>1</v>
      </c>
      <c r="I2802" t="s">
        <v>5</v>
      </c>
      <c r="J2802">
        <f>100/100</f>
        <v>1</v>
      </c>
      <c r="K2802">
        <v>2.7</v>
      </c>
      <c r="L2802">
        <v>34.200000000000003</v>
      </c>
      <c r="M2802">
        <v>68.5</v>
      </c>
      <c r="N2802">
        <v>0</v>
      </c>
      <c r="O2802">
        <v>0</v>
      </c>
      <c r="P2802">
        <v>0</v>
      </c>
      <c r="Q2802" t="s">
        <v>171</v>
      </c>
    </row>
    <row r="2803" spans="1:17" ht="16" x14ac:dyDescent="0.2">
      <c r="A2803">
        <v>177</v>
      </c>
      <c r="B2803" t="s">
        <v>127</v>
      </c>
      <c r="C2803" t="s">
        <v>126</v>
      </c>
      <c r="D2803">
        <v>10.5</v>
      </c>
      <c r="E2803">
        <v>6.1</v>
      </c>
      <c r="G2803">
        <v>1.71</v>
      </c>
      <c r="H2803" s="7">
        <v>1</v>
      </c>
      <c r="I2803" t="s">
        <v>5</v>
      </c>
      <c r="J2803">
        <v>1</v>
      </c>
      <c r="K2803">
        <v>2.7</v>
      </c>
      <c r="L2803">
        <v>34.200000000000003</v>
      </c>
      <c r="M2803">
        <v>68.5</v>
      </c>
      <c r="N2803">
        <v>0</v>
      </c>
      <c r="O2803">
        <v>2.5062656641616499E-2</v>
      </c>
      <c r="P2803">
        <v>2.8022642813931398E-2</v>
      </c>
      <c r="Q2803" t="s">
        <v>171</v>
      </c>
    </row>
    <row r="2804" spans="1:17" ht="16" x14ac:dyDescent="0.2">
      <c r="A2804">
        <v>177</v>
      </c>
      <c r="B2804" t="s">
        <v>127</v>
      </c>
      <c r="C2804" t="s">
        <v>126</v>
      </c>
      <c r="D2804">
        <v>10.5</v>
      </c>
      <c r="E2804">
        <v>6.1</v>
      </c>
      <c r="G2804">
        <v>1.71</v>
      </c>
      <c r="H2804" s="7">
        <v>1</v>
      </c>
      <c r="I2804" t="s">
        <v>5</v>
      </c>
      <c r="J2804">
        <v>1</v>
      </c>
      <c r="K2804">
        <v>2.7</v>
      </c>
      <c r="L2804">
        <v>34.200000000000003</v>
      </c>
      <c r="M2804">
        <v>68.5</v>
      </c>
      <c r="N2804">
        <v>0</v>
      </c>
      <c r="O2804">
        <v>0.11695906432754299</v>
      </c>
      <c r="P2804">
        <v>8.8397178290554004E-2</v>
      </c>
      <c r="Q2804" t="s">
        <v>171</v>
      </c>
    </row>
    <row r="2805" spans="1:17" ht="16" x14ac:dyDescent="0.2">
      <c r="A2805">
        <v>177</v>
      </c>
      <c r="B2805" t="s">
        <v>127</v>
      </c>
      <c r="C2805" t="s">
        <v>126</v>
      </c>
      <c r="D2805">
        <v>10.5</v>
      </c>
      <c r="E2805">
        <v>6.1</v>
      </c>
      <c r="G2805">
        <v>1.71</v>
      </c>
      <c r="H2805" s="7">
        <v>1</v>
      </c>
      <c r="I2805" t="s">
        <v>5</v>
      </c>
      <c r="J2805">
        <v>1</v>
      </c>
      <c r="K2805">
        <v>2.7</v>
      </c>
      <c r="L2805">
        <v>34.200000000000003</v>
      </c>
      <c r="M2805">
        <v>68.5</v>
      </c>
      <c r="N2805">
        <v>0</v>
      </c>
      <c r="O2805">
        <v>0.25062656641616499</v>
      </c>
      <c r="P2805">
        <v>0.157405907008901</v>
      </c>
      <c r="Q2805" t="s">
        <v>171</v>
      </c>
    </row>
    <row r="2806" spans="1:17" ht="16" x14ac:dyDescent="0.2">
      <c r="A2806">
        <v>177</v>
      </c>
      <c r="B2806" t="s">
        <v>127</v>
      </c>
      <c r="C2806" t="s">
        <v>126</v>
      </c>
      <c r="D2806">
        <v>10.5</v>
      </c>
      <c r="E2806">
        <v>6.1</v>
      </c>
      <c r="G2806">
        <v>1.71</v>
      </c>
      <c r="H2806" s="7">
        <v>1</v>
      </c>
      <c r="I2806" t="s">
        <v>5</v>
      </c>
      <c r="J2806">
        <v>1</v>
      </c>
      <c r="K2806">
        <v>2.7</v>
      </c>
      <c r="L2806">
        <v>34.200000000000003</v>
      </c>
      <c r="M2806">
        <v>68.5</v>
      </c>
      <c r="N2806">
        <v>0</v>
      </c>
      <c r="O2806">
        <v>0.50960735171286897</v>
      </c>
      <c r="P2806">
        <v>0.22214480165931999</v>
      </c>
      <c r="Q2806" t="s">
        <v>171</v>
      </c>
    </row>
    <row r="2807" spans="1:17" ht="16" x14ac:dyDescent="0.2">
      <c r="A2807">
        <v>177</v>
      </c>
      <c r="B2807" t="s">
        <v>127</v>
      </c>
      <c r="C2807" t="s">
        <v>126</v>
      </c>
      <c r="D2807">
        <v>10.5</v>
      </c>
      <c r="E2807">
        <v>6.1</v>
      </c>
      <c r="G2807">
        <v>1.71</v>
      </c>
      <c r="H2807" s="7">
        <v>1</v>
      </c>
      <c r="I2807" t="s">
        <v>5</v>
      </c>
      <c r="J2807">
        <v>1</v>
      </c>
      <c r="K2807">
        <v>2.7</v>
      </c>
      <c r="L2807">
        <v>34.200000000000003</v>
      </c>
      <c r="M2807">
        <v>68.5</v>
      </c>
      <c r="N2807">
        <v>0</v>
      </c>
      <c r="O2807">
        <v>0.98579782790358395</v>
      </c>
      <c r="P2807">
        <v>0.28910908737360602</v>
      </c>
      <c r="Q2807" t="s">
        <v>171</v>
      </c>
    </row>
    <row r="2808" spans="1:17" ht="16" x14ac:dyDescent="0.2">
      <c r="A2808">
        <v>177</v>
      </c>
      <c r="B2808" t="s">
        <v>127</v>
      </c>
      <c r="C2808" t="s">
        <v>126</v>
      </c>
      <c r="D2808">
        <v>10.5</v>
      </c>
      <c r="E2808">
        <v>6.1</v>
      </c>
      <c r="G2808">
        <v>1.71</v>
      </c>
      <c r="H2808" s="7">
        <v>1</v>
      </c>
      <c r="I2808" t="s">
        <v>5</v>
      </c>
      <c r="J2808">
        <v>1</v>
      </c>
      <c r="K2808">
        <v>2.7</v>
      </c>
      <c r="L2808">
        <v>34.200000000000003</v>
      </c>
      <c r="M2808">
        <v>68.5</v>
      </c>
      <c r="N2808">
        <v>0</v>
      </c>
      <c r="O2808">
        <v>1.5037593984969899</v>
      </c>
      <c r="P2808">
        <v>0.36686273874341002</v>
      </c>
      <c r="Q2808" t="s">
        <v>171</v>
      </c>
    </row>
    <row r="2809" spans="1:17" ht="16" x14ac:dyDescent="0.2">
      <c r="A2809">
        <v>177</v>
      </c>
      <c r="B2809" t="s">
        <v>127</v>
      </c>
      <c r="C2809" t="s">
        <v>126</v>
      </c>
      <c r="D2809">
        <v>10.5</v>
      </c>
      <c r="E2809">
        <v>6.1</v>
      </c>
      <c r="G2809">
        <v>1.71</v>
      </c>
      <c r="H2809" s="7">
        <v>1</v>
      </c>
      <c r="I2809" t="s">
        <v>5</v>
      </c>
      <c r="J2809">
        <v>1</v>
      </c>
      <c r="K2809">
        <v>2.7</v>
      </c>
      <c r="L2809">
        <v>34.200000000000003</v>
      </c>
      <c r="M2809">
        <v>68.5</v>
      </c>
      <c r="N2809">
        <v>0</v>
      </c>
      <c r="O2809">
        <v>1.99665831244878</v>
      </c>
      <c r="P2809">
        <v>0.395039322444041</v>
      </c>
      <c r="Q2809" t="s">
        <v>171</v>
      </c>
    </row>
    <row r="2810" spans="1:17" ht="16" x14ac:dyDescent="0.2">
      <c r="A2810">
        <v>177</v>
      </c>
      <c r="B2810" t="s">
        <v>127</v>
      </c>
      <c r="C2810" t="s">
        <v>126</v>
      </c>
      <c r="D2810">
        <v>10.5</v>
      </c>
      <c r="E2810">
        <v>6.1</v>
      </c>
      <c r="G2810">
        <v>1.71</v>
      </c>
      <c r="H2810" s="7">
        <v>1</v>
      </c>
      <c r="I2810" t="s">
        <v>5</v>
      </c>
      <c r="J2810">
        <v>1</v>
      </c>
      <c r="K2810">
        <v>2.7</v>
      </c>
      <c r="L2810">
        <v>34.200000000000003</v>
      </c>
      <c r="M2810">
        <v>68.5</v>
      </c>
      <c r="N2810">
        <v>0</v>
      </c>
      <c r="O2810">
        <v>2.4895572264005699</v>
      </c>
      <c r="P2810">
        <v>0.468474526834327</v>
      </c>
      <c r="Q2810" t="s">
        <v>171</v>
      </c>
    </row>
    <row r="2811" spans="1:17" ht="16" x14ac:dyDescent="0.2">
      <c r="A2811">
        <v>177</v>
      </c>
      <c r="B2811" t="s">
        <v>127</v>
      </c>
      <c r="C2811" t="s">
        <v>126</v>
      </c>
      <c r="D2811">
        <v>10.5</v>
      </c>
      <c r="E2811">
        <v>6.1</v>
      </c>
      <c r="G2811">
        <v>1.71</v>
      </c>
      <c r="H2811" s="7">
        <v>1</v>
      </c>
      <c r="I2811" t="s">
        <v>5</v>
      </c>
      <c r="J2811">
        <v>1</v>
      </c>
      <c r="K2811">
        <v>2.7</v>
      </c>
      <c r="L2811">
        <v>34.200000000000003</v>
      </c>
      <c r="M2811">
        <v>68.5</v>
      </c>
      <c r="N2811">
        <v>0</v>
      </c>
      <c r="O2811">
        <v>2.9991645781134402</v>
      </c>
      <c r="P2811">
        <v>0.55269099472819905</v>
      </c>
      <c r="Q2811" t="s">
        <v>171</v>
      </c>
    </row>
    <row r="2812" spans="1:17" ht="16" x14ac:dyDescent="0.2">
      <c r="A2812">
        <v>177</v>
      </c>
      <c r="B2812" t="s">
        <v>127</v>
      </c>
      <c r="C2812" t="s">
        <v>126</v>
      </c>
      <c r="D2812">
        <v>10.5</v>
      </c>
      <c r="E2812">
        <v>6.1</v>
      </c>
      <c r="G2812">
        <v>1.71</v>
      </c>
      <c r="H2812" s="7">
        <v>1</v>
      </c>
      <c r="I2812" t="s">
        <v>5</v>
      </c>
      <c r="J2812">
        <v>1</v>
      </c>
      <c r="K2812">
        <v>2.7</v>
      </c>
      <c r="L2812">
        <v>34.200000000000003</v>
      </c>
      <c r="M2812">
        <v>68.5</v>
      </c>
      <c r="N2812">
        <v>0</v>
      </c>
      <c r="O2812">
        <v>4.0016708437780997</v>
      </c>
      <c r="P2812">
        <v>0.63491163252959903</v>
      </c>
      <c r="Q2812" t="s">
        <v>171</v>
      </c>
    </row>
    <row r="2813" spans="1:17" ht="16" x14ac:dyDescent="0.2">
      <c r="A2813">
        <v>177</v>
      </c>
      <c r="B2813" t="s">
        <v>127</v>
      </c>
      <c r="C2813" t="s">
        <v>126</v>
      </c>
      <c r="D2813">
        <v>10.5</v>
      </c>
      <c r="E2813">
        <v>6.1</v>
      </c>
      <c r="G2813">
        <v>1.71</v>
      </c>
      <c r="H2813" s="7">
        <v>1</v>
      </c>
      <c r="I2813" t="s">
        <v>5</v>
      </c>
      <c r="J2813">
        <v>1</v>
      </c>
      <c r="K2813">
        <v>2.7</v>
      </c>
      <c r="L2813">
        <v>34.200000000000003</v>
      </c>
      <c r="M2813">
        <v>68.5</v>
      </c>
      <c r="N2813">
        <v>0</v>
      </c>
      <c r="O2813">
        <v>5.5054302422751</v>
      </c>
      <c r="P2813">
        <v>0.66125983061101001</v>
      </c>
      <c r="Q2813" t="s">
        <v>171</v>
      </c>
    </row>
    <row r="2814" spans="1:17" ht="16" x14ac:dyDescent="0.2">
      <c r="A2814">
        <v>177</v>
      </c>
      <c r="B2814" t="s">
        <v>127</v>
      </c>
      <c r="C2814" t="s">
        <v>126</v>
      </c>
      <c r="D2814">
        <v>10.5</v>
      </c>
      <c r="E2814">
        <v>6.1</v>
      </c>
      <c r="G2814">
        <v>1.71</v>
      </c>
      <c r="H2814" s="7">
        <v>1</v>
      </c>
      <c r="I2814" t="s">
        <v>5</v>
      </c>
      <c r="J2814">
        <v>1</v>
      </c>
      <c r="K2814">
        <v>2.7</v>
      </c>
      <c r="L2814">
        <v>34.200000000000003</v>
      </c>
      <c r="M2814">
        <v>68.5</v>
      </c>
      <c r="N2814">
        <v>0</v>
      </c>
      <c r="O2814">
        <v>5.98997493734635</v>
      </c>
      <c r="P2814">
        <v>0.70883026531846804</v>
      </c>
      <c r="Q2814" t="s">
        <v>171</v>
      </c>
    </row>
    <row r="2815" spans="1:17" ht="16" x14ac:dyDescent="0.2">
      <c r="A2815">
        <v>178</v>
      </c>
      <c r="B2815" t="s">
        <v>173</v>
      </c>
      <c r="C2815" t="s">
        <v>172</v>
      </c>
      <c r="D2815">
        <v>43</v>
      </c>
      <c r="E2815">
        <v>32</v>
      </c>
      <c r="G2815">
        <v>1.3</v>
      </c>
      <c r="H2815" s="7">
        <v>1</v>
      </c>
      <c r="I2815" t="s">
        <v>5</v>
      </c>
      <c r="J2815">
        <f>0.2/200</f>
        <v>1E-3</v>
      </c>
      <c r="K2815">
        <v>2.1</v>
      </c>
      <c r="L2815">
        <f>M2815*((J2815*100)/(1+J2815))/100</f>
        <v>3.9960039960039967E-2</v>
      </c>
      <c r="M2815">
        <v>40</v>
      </c>
      <c r="N2815">
        <v>0</v>
      </c>
      <c r="O2815">
        <v>0</v>
      </c>
      <c r="P2815">
        <v>0</v>
      </c>
      <c r="Q2815" t="s">
        <v>174</v>
      </c>
    </row>
    <row r="2816" spans="1:17" ht="16" x14ac:dyDescent="0.2">
      <c r="A2816">
        <v>178</v>
      </c>
      <c r="B2816" t="s">
        <v>173</v>
      </c>
      <c r="C2816" t="s">
        <v>172</v>
      </c>
      <c r="D2816">
        <v>43</v>
      </c>
      <c r="E2816">
        <v>32</v>
      </c>
      <c r="G2816">
        <v>1.3</v>
      </c>
      <c r="H2816" s="7">
        <v>1</v>
      </c>
      <c r="I2816" t="s">
        <v>5</v>
      </c>
      <c r="J2816">
        <v>1E-3</v>
      </c>
      <c r="K2816">
        <v>2.1</v>
      </c>
      <c r="L2816">
        <v>3.9960039960039967E-2</v>
      </c>
      <c r="M2816">
        <v>40</v>
      </c>
      <c r="N2816">
        <v>0</v>
      </c>
      <c r="O2816">
        <v>0.18331755941268801</v>
      </c>
      <c r="P2816">
        <v>0.19500907362224201</v>
      </c>
      <c r="Q2816" t="s">
        <v>174</v>
      </c>
    </row>
    <row r="2817" spans="1:17" ht="16" x14ac:dyDescent="0.2">
      <c r="A2817">
        <v>178</v>
      </c>
      <c r="B2817" t="s">
        <v>173</v>
      </c>
      <c r="C2817" t="s">
        <v>172</v>
      </c>
      <c r="D2817">
        <v>43</v>
      </c>
      <c r="E2817">
        <v>32</v>
      </c>
      <c r="G2817">
        <v>1.3</v>
      </c>
      <c r="H2817" s="7">
        <v>1</v>
      </c>
      <c r="I2817" t="s">
        <v>5</v>
      </c>
      <c r="J2817">
        <v>1E-3</v>
      </c>
      <c r="K2817">
        <v>2.1</v>
      </c>
      <c r="L2817">
        <v>3.9960039960039967E-2</v>
      </c>
      <c r="M2817">
        <v>40</v>
      </c>
      <c r="N2817">
        <v>0</v>
      </c>
      <c r="O2817">
        <v>0.97161562573261795</v>
      </c>
      <c r="P2817">
        <v>0.38989658675511601</v>
      </c>
      <c r="Q2817" t="s">
        <v>174</v>
      </c>
    </row>
    <row r="2818" spans="1:17" ht="16" x14ac:dyDescent="0.2">
      <c r="A2818">
        <v>178</v>
      </c>
      <c r="B2818" t="s">
        <v>173</v>
      </c>
      <c r="C2818" t="s">
        <v>172</v>
      </c>
      <c r="D2818">
        <v>43</v>
      </c>
      <c r="E2818">
        <v>32</v>
      </c>
      <c r="G2818">
        <v>1.3</v>
      </c>
      <c r="H2818" s="7">
        <v>1</v>
      </c>
      <c r="I2818" t="s">
        <v>5</v>
      </c>
      <c r="J2818">
        <v>1E-3</v>
      </c>
      <c r="K2818">
        <v>2.1</v>
      </c>
      <c r="L2818">
        <v>3.9960039960039967E-2</v>
      </c>
      <c r="M2818">
        <v>40</v>
      </c>
      <c r="N2818">
        <v>0</v>
      </c>
      <c r="O2818">
        <v>1.95234828816782</v>
      </c>
      <c r="P2818">
        <v>0.52950880879403295</v>
      </c>
      <c r="Q2818" t="s">
        <v>174</v>
      </c>
    </row>
    <row r="2819" spans="1:17" ht="16" x14ac:dyDescent="0.2">
      <c r="A2819">
        <v>178</v>
      </c>
      <c r="B2819" t="s">
        <v>173</v>
      </c>
      <c r="C2819" t="s">
        <v>172</v>
      </c>
      <c r="D2819">
        <v>43</v>
      </c>
      <c r="E2819">
        <v>32</v>
      </c>
      <c r="G2819">
        <v>1.3</v>
      </c>
      <c r="H2819" s="7">
        <v>1</v>
      </c>
      <c r="I2819" t="s">
        <v>5</v>
      </c>
      <c r="J2819">
        <v>1E-3</v>
      </c>
      <c r="K2819">
        <v>2.1</v>
      </c>
      <c r="L2819">
        <v>3.9960039960039967E-2</v>
      </c>
      <c r="M2819">
        <v>40</v>
      </c>
      <c r="N2819">
        <v>0</v>
      </c>
      <c r="O2819">
        <v>2.9023435125771599</v>
      </c>
      <c r="P2819">
        <v>0.63632574737993697</v>
      </c>
      <c r="Q2819" t="s">
        <v>174</v>
      </c>
    </row>
    <row r="2820" spans="1:17" ht="16" x14ac:dyDescent="0.2">
      <c r="A2820">
        <v>178</v>
      </c>
      <c r="B2820" t="s">
        <v>173</v>
      </c>
      <c r="C2820" t="s">
        <v>172</v>
      </c>
      <c r="D2820">
        <v>43</v>
      </c>
      <c r="E2820">
        <v>32</v>
      </c>
      <c r="G2820">
        <v>1.3</v>
      </c>
      <c r="H2820" s="7">
        <v>1</v>
      </c>
      <c r="I2820" t="s">
        <v>5</v>
      </c>
      <c r="J2820">
        <v>1E-3</v>
      </c>
      <c r="K2820">
        <v>2.1</v>
      </c>
      <c r="L2820">
        <v>3.9960039960039967E-2</v>
      </c>
      <c r="M2820">
        <v>40</v>
      </c>
      <c r="N2820">
        <v>0</v>
      </c>
      <c r="O2820">
        <v>3.91622311559534</v>
      </c>
      <c r="P2820">
        <v>0.73291423907475095</v>
      </c>
      <c r="Q2820" t="s">
        <v>174</v>
      </c>
    </row>
    <row r="2821" spans="1:17" ht="16" x14ac:dyDescent="0.2">
      <c r="A2821">
        <v>178</v>
      </c>
      <c r="B2821" t="s">
        <v>173</v>
      </c>
      <c r="C2821" t="s">
        <v>172</v>
      </c>
      <c r="D2821">
        <v>43</v>
      </c>
      <c r="E2821">
        <v>32</v>
      </c>
      <c r="G2821">
        <v>1.3</v>
      </c>
      <c r="H2821" s="7">
        <v>1</v>
      </c>
      <c r="I2821" t="s">
        <v>5</v>
      </c>
      <c r="J2821">
        <v>1E-3</v>
      </c>
      <c r="K2821">
        <v>2.1</v>
      </c>
      <c r="L2821">
        <v>3.9960039960039967E-2</v>
      </c>
      <c r="M2821">
        <v>40</v>
      </c>
      <c r="N2821">
        <v>0</v>
      </c>
      <c r="O2821">
        <v>4.8993652805876504</v>
      </c>
      <c r="P2821">
        <v>0.79670744731655196</v>
      </c>
      <c r="Q2821" t="s">
        <v>174</v>
      </c>
    </row>
    <row r="2822" spans="1:17" ht="16" x14ac:dyDescent="0.2">
      <c r="A2822">
        <v>178</v>
      </c>
      <c r="B2822" t="s">
        <v>173</v>
      </c>
      <c r="C2822" t="s">
        <v>172</v>
      </c>
      <c r="D2822">
        <v>43</v>
      </c>
      <c r="E2822">
        <v>32</v>
      </c>
      <c r="G2822">
        <v>1.3</v>
      </c>
      <c r="H2822" s="7">
        <v>1</v>
      </c>
      <c r="I2822" t="s">
        <v>5</v>
      </c>
      <c r="J2822">
        <v>1E-3</v>
      </c>
      <c r="K2822">
        <v>2.1</v>
      </c>
      <c r="L2822">
        <v>3.9960039960039967E-2</v>
      </c>
      <c r="M2822">
        <v>40</v>
      </c>
      <c r="N2822">
        <v>0</v>
      </c>
      <c r="O2822">
        <v>5.9465220675702604</v>
      </c>
      <c r="P2822">
        <v>0.84617388359714796</v>
      </c>
      <c r="Q2822" t="s">
        <v>174</v>
      </c>
    </row>
    <row r="2823" spans="1:17" ht="16" x14ac:dyDescent="0.2">
      <c r="A2823">
        <v>178</v>
      </c>
      <c r="B2823" t="s">
        <v>173</v>
      </c>
      <c r="C2823" t="s">
        <v>172</v>
      </c>
      <c r="D2823">
        <v>43</v>
      </c>
      <c r="E2823">
        <v>32</v>
      </c>
      <c r="G2823">
        <v>1.3</v>
      </c>
      <c r="H2823" s="7">
        <v>1</v>
      </c>
      <c r="I2823" t="s">
        <v>5</v>
      </c>
      <c r="J2823">
        <v>1E-3</v>
      </c>
      <c r="K2823">
        <v>2.1</v>
      </c>
      <c r="L2823">
        <v>3.9960039960039967E-2</v>
      </c>
      <c r="M2823">
        <v>40</v>
      </c>
      <c r="N2823">
        <v>0</v>
      </c>
      <c r="O2823">
        <v>6.9309015446864999</v>
      </c>
      <c r="P2823">
        <v>0.87103300367286296</v>
      </c>
      <c r="Q2823" t="s">
        <v>174</v>
      </c>
    </row>
    <row r="2824" spans="1:17" ht="16" x14ac:dyDescent="0.2">
      <c r="A2824">
        <v>178</v>
      </c>
      <c r="B2824" t="s">
        <v>173</v>
      </c>
      <c r="C2824" t="s">
        <v>172</v>
      </c>
      <c r="D2824">
        <v>43</v>
      </c>
      <c r="E2824">
        <v>32</v>
      </c>
      <c r="G2824">
        <v>1.3</v>
      </c>
      <c r="H2824" s="7">
        <v>1</v>
      </c>
      <c r="I2824" t="s">
        <v>5</v>
      </c>
      <c r="J2824">
        <v>1E-3</v>
      </c>
      <c r="K2824">
        <v>2.1</v>
      </c>
      <c r="L2824">
        <v>3.9960039960039967E-2</v>
      </c>
      <c r="M2824">
        <v>40</v>
      </c>
      <c r="N2824">
        <v>0</v>
      </c>
      <c r="O2824">
        <v>7.9789049136486296</v>
      </c>
      <c r="P2824">
        <v>0.893860326997716</v>
      </c>
      <c r="Q2824" t="s">
        <v>174</v>
      </c>
    </row>
    <row r="2825" spans="1:17" ht="16" x14ac:dyDescent="0.2">
      <c r="A2825">
        <v>178</v>
      </c>
      <c r="B2825" t="s">
        <v>173</v>
      </c>
      <c r="C2825" t="s">
        <v>172</v>
      </c>
      <c r="D2825">
        <v>43</v>
      </c>
      <c r="E2825">
        <v>32</v>
      </c>
      <c r="G2825">
        <v>1.3</v>
      </c>
      <c r="H2825" s="7">
        <v>1</v>
      </c>
      <c r="I2825" t="s">
        <v>5</v>
      </c>
      <c r="J2825">
        <v>1E-3</v>
      </c>
      <c r="K2825">
        <v>2.1</v>
      </c>
      <c r="L2825">
        <v>3.9960039960039967E-2</v>
      </c>
      <c r="M2825">
        <v>40</v>
      </c>
      <c r="N2825">
        <v>0</v>
      </c>
      <c r="O2825">
        <v>8.9954545059868494</v>
      </c>
      <c r="P2825">
        <v>0.90643315475518504</v>
      </c>
      <c r="Q2825" t="s">
        <v>174</v>
      </c>
    </row>
    <row r="2826" spans="1:17" ht="16" x14ac:dyDescent="0.2">
      <c r="A2826">
        <v>178</v>
      </c>
      <c r="B2826" t="s">
        <v>173</v>
      </c>
      <c r="C2826" t="s">
        <v>172</v>
      </c>
      <c r="D2826">
        <v>43</v>
      </c>
      <c r="E2826">
        <v>32</v>
      </c>
      <c r="G2826">
        <v>1.3</v>
      </c>
      <c r="H2826" s="7">
        <v>1</v>
      </c>
      <c r="I2826" t="s">
        <v>5</v>
      </c>
      <c r="J2826">
        <v>1E-3</v>
      </c>
      <c r="K2826">
        <v>2.1</v>
      </c>
      <c r="L2826">
        <v>3.9960039960039967E-2</v>
      </c>
      <c r="M2826">
        <v>40</v>
      </c>
      <c r="N2826">
        <v>0</v>
      </c>
      <c r="O2826">
        <v>10.9653856506525</v>
      </c>
      <c r="P2826">
        <v>0.91926646927558597</v>
      </c>
      <c r="Q2826" t="s">
        <v>174</v>
      </c>
    </row>
    <row r="2827" spans="1:17" ht="16" x14ac:dyDescent="0.2">
      <c r="A2827">
        <v>178</v>
      </c>
      <c r="B2827" t="s">
        <v>173</v>
      </c>
      <c r="C2827" t="s">
        <v>172</v>
      </c>
      <c r="D2827">
        <v>43</v>
      </c>
      <c r="E2827">
        <v>32</v>
      </c>
      <c r="G2827">
        <v>1.3</v>
      </c>
      <c r="H2827" s="7">
        <v>1</v>
      </c>
      <c r="I2827" t="s">
        <v>5</v>
      </c>
      <c r="J2827">
        <v>1E-3</v>
      </c>
      <c r="K2827">
        <v>2.1</v>
      </c>
      <c r="L2827">
        <v>3.9960039960039967E-2</v>
      </c>
      <c r="M2827">
        <v>40</v>
      </c>
      <c r="N2827">
        <v>0</v>
      </c>
      <c r="O2827">
        <v>12.9356424037718</v>
      </c>
      <c r="P2827">
        <v>0.9218539711207</v>
      </c>
      <c r="Q2827" t="s">
        <v>174</v>
      </c>
    </row>
    <row r="2828" spans="1:17" ht="16" x14ac:dyDescent="0.2">
      <c r="A2828">
        <v>178</v>
      </c>
      <c r="B2828" t="s">
        <v>173</v>
      </c>
      <c r="C2828" t="s">
        <v>172</v>
      </c>
      <c r="D2828">
        <v>43</v>
      </c>
      <c r="E2828">
        <v>32</v>
      </c>
      <c r="G2828">
        <v>1.3</v>
      </c>
      <c r="H2828" s="7">
        <v>1</v>
      </c>
      <c r="I2828" t="s">
        <v>5</v>
      </c>
      <c r="J2828">
        <v>1E-3</v>
      </c>
      <c r="K2828">
        <v>2.1</v>
      </c>
      <c r="L2828">
        <v>3.9960039960039967E-2</v>
      </c>
      <c r="M2828">
        <v>40</v>
      </c>
      <c r="N2828">
        <v>0</v>
      </c>
      <c r="O2828">
        <v>17.956589880957502</v>
      </c>
      <c r="P2828">
        <v>0.92937335567730806</v>
      </c>
      <c r="Q2828" t="s">
        <v>174</v>
      </c>
    </row>
    <row r="2829" spans="1:17" ht="16" x14ac:dyDescent="0.2">
      <c r="A2829">
        <v>179</v>
      </c>
      <c r="B2829" t="s">
        <v>173</v>
      </c>
      <c r="C2829" t="s">
        <v>172</v>
      </c>
      <c r="D2829">
        <v>103</v>
      </c>
      <c r="E2829">
        <v>49</v>
      </c>
      <c r="G2829">
        <v>2.1</v>
      </c>
      <c r="H2829" s="7">
        <v>1</v>
      </c>
      <c r="I2829" t="s">
        <v>5</v>
      </c>
      <c r="J2829">
        <f>1/200</f>
        <v>5.0000000000000001E-3</v>
      </c>
      <c r="K2829">
        <f t="shared" ref="K2829" si="28">(2+5)/2</f>
        <v>3.5</v>
      </c>
      <c r="L2829">
        <f>M2829*((J2829*100)/(1+J2829))/100</f>
        <v>2.7860696517412936E-2</v>
      </c>
      <c r="M2829">
        <v>5.6</v>
      </c>
      <c r="N2829">
        <v>0</v>
      </c>
      <c r="O2829">
        <v>0</v>
      </c>
      <c r="P2829">
        <v>0</v>
      </c>
      <c r="Q2829" t="s">
        <v>174</v>
      </c>
    </row>
    <row r="2830" spans="1:17" ht="16" x14ac:dyDescent="0.2">
      <c r="A2830">
        <v>179</v>
      </c>
      <c r="B2830" t="s">
        <v>173</v>
      </c>
      <c r="C2830" t="s">
        <v>172</v>
      </c>
      <c r="D2830">
        <v>103</v>
      </c>
      <c r="E2830">
        <v>49</v>
      </c>
      <c r="G2830">
        <v>2.1</v>
      </c>
      <c r="H2830" s="7">
        <v>1</v>
      </c>
      <c r="I2830" t="s">
        <v>5</v>
      </c>
      <c r="J2830">
        <v>5.0000000000000001E-3</v>
      </c>
      <c r="K2830">
        <v>3.5</v>
      </c>
      <c r="L2830">
        <v>2.7860696517412936E-2</v>
      </c>
      <c r="M2830">
        <v>5.6</v>
      </c>
      <c r="N2830">
        <v>0</v>
      </c>
      <c r="O2830">
        <v>0.992706237424549</v>
      </c>
      <c r="P2830">
        <v>0.23238095238095199</v>
      </c>
      <c r="Q2830" t="s">
        <v>174</v>
      </c>
    </row>
    <row r="2831" spans="1:17" ht="16" x14ac:dyDescent="0.2">
      <c r="A2831">
        <v>179</v>
      </c>
      <c r="B2831" t="s">
        <v>173</v>
      </c>
      <c r="C2831" t="s">
        <v>172</v>
      </c>
      <c r="D2831">
        <v>103</v>
      </c>
      <c r="E2831">
        <v>49</v>
      </c>
      <c r="G2831">
        <v>2.1</v>
      </c>
      <c r="H2831" s="7">
        <v>1</v>
      </c>
      <c r="I2831" t="s">
        <v>5</v>
      </c>
      <c r="J2831">
        <v>5.0000000000000001E-3</v>
      </c>
      <c r="K2831">
        <v>3.5</v>
      </c>
      <c r="L2831">
        <v>2.7860696517412936E-2</v>
      </c>
      <c r="M2831">
        <v>5.6</v>
      </c>
      <c r="N2831">
        <v>0</v>
      </c>
      <c r="O2831">
        <v>1.9590040241448601</v>
      </c>
      <c r="P2831">
        <v>0.35047619047619</v>
      </c>
      <c r="Q2831" t="s">
        <v>174</v>
      </c>
    </row>
    <row r="2832" spans="1:17" ht="16" x14ac:dyDescent="0.2">
      <c r="A2832">
        <v>179</v>
      </c>
      <c r="B2832" t="s">
        <v>173</v>
      </c>
      <c r="C2832" t="s">
        <v>172</v>
      </c>
      <c r="D2832">
        <v>103</v>
      </c>
      <c r="E2832">
        <v>49</v>
      </c>
      <c r="G2832">
        <v>2.1</v>
      </c>
      <c r="H2832" s="7">
        <v>1</v>
      </c>
      <c r="I2832" t="s">
        <v>5</v>
      </c>
      <c r="J2832">
        <v>5.0000000000000001E-3</v>
      </c>
      <c r="K2832">
        <v>3.5</v>
      </c>
      <c r="L2832">
        <v>2.7860696517412936E-2</v>
      </c>
      <c r="M2832">
        <v>5.6</v>
      </c>
      <c r="N2832">
        <v>0</v>
      </c>
      <c r="O2832">
        <v>3.0251509054325898</v>
      </c>
      <c r="P2832">
        <v>0.42476190476190401</v>
      </c>
      <c r="Q2832" t="s">
        <v>174</v>
      </c>
    </row>
    <row r="2833" spans="1:17" ht="16" x14ac:dyDescent="0.2">
      <c r="A2833">
        <v>179</v>
      </c>
      <c r="B2833" t="s">
        <v>173</v>
      </c>
      <c r="C2833" t="s">
        <v>172</v>
      </c>
      <c r="D2833">
        <v>103</v>
      </c>
      <c r="E2833">
        <v>49</v>
      </c>
      <c r="G2833">
        <v>2.1</v>
      </c>
      <c r="H2833" s="7">
        <v>1</v>
      </c>
      <c r="I2833" t="s">
        <v>5</v>
      </c>
      <c r="J2833">
        <v>5.0000000000000001E-3</v>
      </c>
      <c r="K2833">
        <v>3.5</v>
      </c>
      <c r="L2833">
        <v>2.7860696517412936E-2</v>
      </c>
      <c r="M2833">
        <v>5.6</v>
      </c>
      <c r="N2833">
        <v>0</v>
      </c>
      <c r="O2833">
        <v>3.9781187122736399</v>
      </c>
      <c r="P2833">
        <v>0.44190476190476102</v>
      </c>
      <c r="Q2833" t="s">
        <v>174</v>
      </c>
    </row>
    <row r="2834" spans="1:17" ht="16" x14ac:dyDescent="0.2">
      <c r="A2834">
        <v>179</v>
      </c>
      <c r="B2834" t="s">
        <v>173</v>
      </c>
      <c r="C2834" t="s">
        <v>172</v>
      </c>
      <c r="D2834">
        <v>103</v>
      </c>
      <c r="E2834">
        <v>49</v>
      </c>
      <c r="G2834">
        <v>2.1</v>
      </c>
      <c r="H2834" s="7">
        <v>1</v>
      </c>
      <c r="I2834" t="s">
        <v>5</v>
      </c>
      <c r="J2834">
        <v>5.0000000000000001E-3</v>
      </c>
      <c r="K2834">
        <v>3.5</v>
      </c>
      <c r="L2834">
        <v>2.7860696517412936E-2</v>
      </c>
      <c r="M2834">
        <v>5.6</v>
      </c>
      <c r="N2834">
        <v>0</v>
      </c>
      <c r="O2834">
        <v>4.8274647887323896</v>
      </c>
      <c r="P2834">
        <v>0.47428571428571398</v>
      </c>
      <c r="Q2834" t="s">
        <v>174</v>
      </c>
    </row>
    <row r="2835" spans="1:17" ht="16" x14ac:dyDescent="0.2">
      <c r="A2835">
        <v>179</v>
      </c>
      <c r="B2835" t="s">
        <v>173</v>
      </c>
      <c r="C2835" t="s">
        <v>172</v>
      </c>
      <c r="D2835">
        <v>103</v>
      </c>
      <c r="E2835">
        <v>49</v>
      </c>
      <c r="G2835">
        <v>2.1</v>
      </c>
      <c r="H2835" s="7">
        <v>1</v>
      </c>
      <c r="I2835" t="s">
        <v>5</v>
      </c>
      <c r="J2835">
        <v>5.0000000000000001E-3</v>
      </c>
      <c r="K2835">
        <v>3.5</v>
      </c>
      <c r="L2835">
        <v>2.7860696517412936E-2</v>
      </c>
      <c r="M2835">
        <v>5.6</v>
      </c>
      <c r="N2835">
        <v>0</v>
      </c>
      <c r="O2835">
        <v>6.0477867203219304</v>
      </c>
      <c r="P2835">
        <v>0.51619047619047598</v>
      </c>
      <c r="Q2835" t="s">
        <v>174</v>
      </c>
    </row>
    <row r="2836" spans="1:17" ht="16" x14ac:dyDescent="0.2">
      <c r="A2836">
        <v>179</v>
      </c>
      <c r="B2836" t="s">
        <v>173</v>
      </c>
      <c r="C2836" t="s">
        <v>172</v>
      </c>
      <c r="D2836">
        <v>103</v>
      </c>
      <c r="E2836">
        <v>49</v>
      </c>
      <c r="G2836">
        <v>2.1</v>
      </c>
      <c r="H2836" s="7">
        <v>1</v>
      </c>
      <c r="I2836" t="s">
        <v>5</v>
      </c>
      <c r="J2836">
        <v>5.0000000000000001E-3</v>
      </c>
      <c r="K2836">
        <v>3.5</v>
      </c>
      <c r="L2836">
        <v>2.7860696517412936E-2</v>
      </c>
      <c r="M2836">
        <v>5.6</v>
      </c>
      <c r="N2836">
        <v>0</v>
      </c>
      <c r="O2836">
        <v>7.0553319919517001</v>
      </c>
      <c r="P2836">
        <v>0.54666666666666597</v>
      </c>
      <c r="Q2836" t="s">
        <v>174</v>
      </c>
    </row>
    <row r="2837" spans="1:17" ht="16" x14ac:dyDescent="0.2">
      <c r="A2837">
        <v>179</v>
      </c>
      <c r="B2837" t="s">
        <v>173</v>
      </c>
      <c r="C2837" t="s">
        <v>172</v>
      </c>
      <c r="D2837">
        <v>103</v>
      </c>
      <c r="E2837">
        <v>49</v>
      </c>
      <c r="G2837">
        <v>2.1</v>
      </c>
      <c r="H2837" s="7">
        <v>1</v>
      </c>
      <c r="I2837" t="s">
        <v>5</v>
      </c>
      <c r="J2837">
        <v>5.0000000000000001E-3</v>
      </c>
      <c r="K2837">
        <v>3.5</v>
      </c>
      <c r="L2837">
        <v>2.7860696517412936E-2</v>
      </c>
      <c r="M2837">
        <v>5.6</v>
      </c>
      <c r="N2837">
        <v>0</v>
      </c>
      <c r="O2837">
        <v>8.0077967806840995</v>
      </c>
      <c r="P2837">
        <v>0.55999999999999905</v>
      </c>
      <c r="Q2837" t="s">
        <v>174</v>
      </c>
    </row>
    <row r="2838" spans="1:17" ht="16" x14ac:dyDescent="0.2">
      <c r="A2838">
        <v>179</v>
      </c>
      <c r="B2838" t="s">
        <v>173</v>
      </c>
      <c r="C2838" t="s">
        <v>172</v>
      </c>
      <c r="D2838">
        <v>103</v>
      </c>
      <c r="E2838">
        <v>49</v>
      </c>
      <c r="G2838">
        <v>2.1</v>
      </c>
      <c r="H2838" s="7">
        <v>1</v>
      </c>
      <c r="I2838" t="s">
        <v>5</v>
      </c>
      <c r="J2838">
        <v>5.0000000000000001E-3</v>
      </c>
      <c r="K2838">
        <v>3.5</v>
      </c>
      <c r="L2838">
        <v>2.7860696517412936E-2</v>
      </c>
      <c r="M2838">
        <v>5.6</v>
      </c>
      <c r="N2838">
        <v>0</v>
      </c>
      <c r="O2838">
        <v>9.0661468812877199</v>
      </c>
      <c r="P2838">
        <v>0.57523809523809499</v>
      </c>
      <c r="Q2838" t="s">
        <v>174</v>
      </c>
    </row>
    <row r="2839" spans="1:17" ht="16" x14ac:dyDescent="0.2">
      <c r="A2839">
        <v>179</v>
      </c>
      <c r="B2839" t="s">
        <v>173</v>
      </c>
      <c r="C2839" t="s">
        <v>172</v>
      </c>
      <c r="D2839">
        <v>103</v>
      </c>
      <c r="E2839">
        <v>49</v>
      </c>
      <c r="G2839">
        <v>2.1</v>
      </c>
      <c r="H2839" s="7">
        <v>1</v>
      </c>
      <c r="I2839" t="s">
        <v>5</v>
      </c>
      <c r="J2839">
        <v>5.0000000000000001E-3</v>
      </c>
      <c r="K2839">
        <v>3.5</v>
      </c>
      <c r="L2839">
        <v>2.7860696517412936E-2</v>
      </c>
      <c r="M2839">
        <v>5.6</v>
      </c>
      <c r="N2839">
        <v>0</v>
      </c>
      <c r="O2839">
        <v>9.9657947686116604</v>
      </c>
      <c r="P2839">
        <v>0.58857142857142797</v>
      </c>
      <c r="Q2839" t="s">
        <v>174</v>
      </c>
    </row>
    <row r="2840" spans="1:17" ht="16" x14ac:dyDescent="0.2">
      <c r="A2840">
        <v>179</v>
      </c>
      <c r="B2840" t="s">
        <v>173</v>
      </c>
      <c r="C2840" t="s">
        <v>172</v>
      </c>
      <c r="D2840">
        <v>103</v>
      </c>
      <c r="E2840">
        <v>49</v>
      </c>
      <c r="G2840">
        <v>2.1</v>
      </c>
      <c r="H2840" s="7">
        <v>1</v>
      </c>
      <c r="I2840" t="s">
        <v>5</v>
      </c>
      <c r="J2840">
        <v>5.0000000000000001E-3</v>
      </c>
      <c r="K2840">
        <v>3.5</v>
      </c>
      <c r="L2840">
        <v>2.7860696517412936E-2</v>
      </c>
      <c r="M2840">
        <v>5.6</v>
      </c>
      <c r="N2840">
        <v>0</v>
      </c>
      <c r="O2840">
        <v>12.0829979879275</v>
      </c>
      <c r="P2840">
        <v>0.622857142857142</v>
      </c>
      <c r="Q2840" t="s">
        <v>174</v>
      </c>
    </row>
    <row r="2841" spans="1:17" ht="16" x14ac:dyDescent="0.2">
      <c r="A2841">
        <v>179</v>
      </c>
      <c r="B2841" t="s">
        <v>173</v>
      </c>
      <c r="C2841" t="s">
        <v>172</v>
      </c>
      <c r="D2841">
        <v>103</v>
      </c>
      <c r="E2841">
        <v>49</v>
      </c>
      <c r="G2841">
        <v>2.1</v>
      </c>
      <c r="H2841" s="7">
        <v>1</v>
      </c>
      <c r="I2841" t="s">
        <v>5</v>
      </c>
      <c r="J2841">
        <v>5.0000000000000001E-3</v>
      </c>
      <c r="K2841">
        <v>3.5</v>
      </c>
      <c r="L2841">
        <v>2.7860696517412936E-2</v>
      </c>
      <c r="M2841">
        <v>5.6</v>
      </c>
      <c r="N2841">
        <v>0</v>
      </c>
      <c r="O2841">
        <v>14.1453722334004</v>
      </c>
      <c r="P2841">
        <v>0.64190476190476098</v>
      </c>
      <c r="Q2841" t="s">
        <v>174</v>
      </c>
    </row>
    <row r="2842" spans="1:17" ht="16" x14ac:dyDescent="0.2">
      <c r="A2842">
        <v>179</v>
      </c>
      <c r="B2842" t="s">
        <v>173</v>
      </c>
      <c r="C2842" t="s">
        <v>172</v>
      </c>
      <c r="D2842">
        <v>103</v>
      </c>
      <c r="E2842">
        <v>49</v>
      </c>
      <c r="G2842">
        <v>2.1</v>
      </c>
      <c r="H2842" s="7">
        <v>1</v>
      </c>
      <c r="I2842" t="s">
        <v>5</v>
      </c>
      <c r="J2842">
        <v>5.0000000000000001E-3</v>
      </c>
      <c r="K2842">
        <v>3.5</v>
      </c>
      <c r="L2842">
        <v>2.7860696517412936E-2</v>
      </c>
      <c r="M2842">
        <v>5.6</v>
      </c>
      <c r="N2842">
        <v>0</v>
      </c>
      <c r="O2842">
        <v>16.154929577464699</v>
      </c>
      <c r="P2842">
        <v>0.66095238095238096</v>
      </c>
      <c r="Q2842" t="s">
        <v>174</v>
      </c>
    </row>
    <row r="2843" spans="1:17" ht="16" x14ac:dyDescent="0.2">
      <c r="A2843">
        <v>179</v>
      </c>
      <c r="B2843" t="s">
        <v>173</v>
      </c>
      <c r="C2843" t="s">
        <v>172</v>
      </c>
      <c r="D2843">
        <v>103</v>
      </c>
      <c r="E2843">
        <v>49</v>
      </c>
      <c r="G2843">
        <v>2.1</v>
      </c>
      <c r="H2843" s="7">
        <v>1</v>
      </c>
      <c r="I2843" t="s">
        <v>5</v>
      </c>
      <c r="J2843">
        <v>5.0000000000000001E-3</v>
      </c>
      <c r="K2843">
        <v>3.5</v>
      </c>
      <c r="L2843">
        <v>2.7860696517412936E-2</v>
      </c>
      <c r="M2843">
        <v>5.6</v>
      </c>
      <c r="N2843">
        <v>0</v>
      </c>
      <c r="O2843">
        <v>18.1114185110664</v>
      </c>
      <c r="P2843">
        <v>0.67809523809523797</v>
      </c>
      <c r="Q2843" t="s">
        <v>174</v>
      </c>
    </row>
    <row r="2844" spans="1:17" ht="16" x14ac:dyDescent="0.2">
      <c r="A2844">
        <v>179</v>
      </c>
      <c r="B2844" t="s">
        <v>173</v>
      </c>
      <c r="C2844" t="s">
        <v>172</v>
      </c>
      <c r="D2844">
        <v>103</v>
      </c>
      <c r="E2844">
        <v>49</v>
      </c>
      <c r="G2844">
        <v>2.1</v>
      </c>
      <c r="H2844" s="7">
        <v>1</v>
      </c>
      <c r="I2844" t="s">
        <v>5</v>
      </c>
      <c r="J2844">
        <v>5.0000000000000001E-3</v>
      </c>
      <c r="K2844">
        <v>3.5</v>
      </c>
      <c r="L2844">
        <v>2.7860696517412936E-2</v>
      </c>
      <c r="M2844">
        <v>5.6</v>
      </c>
      <c r="N2844">
        <v>0</v>
      </c>
      <c r="O2844">
        <v>20.1730382293762</v>
      </c>
      <c r="P2844">
        <v>0.69142857142857095</v>
      </c>
      <c r="Q2844" t="s">
        <v>174</v>
      </c>
    </row>
    <row r="2845" spans="1:17" ht="16" x14ac:dyDescent="0.2">
      <c r="A2845">
        <v>179</v>
      </c>
      <c r="B2845" t="s">
        <v>173</v>
      </c>
      <c r="C2845" t="s">
        <v>172</v>
      </c>
      <c r="D2845">
        <v>103</v>
      </c>
      <c r="E2845">
        <v>49</v>
      </c>
      <c r="G2845">
        <v>2.1</v>
      </c>
      <c r="H2845" s="7">
        <v>1</v>
      </c>
      <c r="I2845" t="s">
        <v>5</v>
      </c>
      <c r="J2845">
        <v>5.0000000000000001E-3</v>
      </c>
      <c r="K2845">
        <v>3.5</v>
      </c>
      <c r="L2845">
        <v>2.7860696517412936E-2</v>
      </c>
      <c r="M2845">
        <v>5.6</v>
      </c>
      <c r="N2845">
        <v>0</v>
      </c>
      <c r="O2845">
        <v>23.027162977867199</v>
      </c>
      <c r="P2845">
        <v>0.706666666666666</v>
      </c>
      <c r="Q2845" t="s">
        <v>174</v>
      </c>
    </row>
    <row r="2846" spans="1:17" ht="16" x14ac:dyDescent="0.2">
      <c r="A2846">
        <v>179</v>
      </c>
      <c r="B2846" t="s">
        <v>173</v>
      </c>
      <c r="C2846" t="s">
        <v>172</v>
      </c>
      <c r="D2846">
        <v>103</v>
      </c>
      <c r="E2846">
        <v>49</v>
      </c>
      <c r="G2846">
        <v>2.1</v>
      </c>
      <c r="H2846" s="7">
        <v>1</v>
      </c>
      <c r="I2846" t="s">
        <v>5</v>
      </c>
      <c r="J2846">
        <v>5.0000000000000001E-3</v>
      </c>
      <c r="K2846">
        <v>3.5</v>
      </c>
      <c r="L2846">
        <v>2.7860696517412936E-2</v>
      </c>
      <c r="M2846">
        <v>5.6</v>
      </c>
      <c r="N2846">
        <v>0</v>
      </c>
      <c r="O2846">
        <v>26.090794768611602</v>
      </c>
      <c r="P2846">
        <v>0.70857142857142796</v>
      </c>
      <c r="Q2846" t="s">
        <v>174</v>
      </c>
    </row>
    <row r="2847" spans="1:17" ht="16" x14ac:dyDescent="0.2">
      <c r="A2847">
        <v>179</v>
      </c>
      <c r="B2847" t="s">
        <v>173</v>
      </c>
      <c r="C2847" t="s">
        <v>172</v>
      </c>
      <c r="D2847">
        <v>103</v>
      </c>
      <c r="E2847">
        <v>49</v>
      </c>
      <c r="G2847">
        <v>2.1</v>
      </c>
      <c r="H2847" s="7">
        <v>1</v>
      </c>
      <c r="I2847" t="s">
        <v>5</v>
      </c>
      <c r="J2847">
        <v>5.0000000000000001E-3</v>
      </c>
      <c r="K2847">
        <v>3.5</v>
      </c>
      <c r="L2847">
        <v>2.7860696517412936E-2</v>
      </c>
      <c r="M2847">
        <v>5.6</v>
      </c>
      <c r="N2847">
        <v>0</v>
      </c>
      <c r="O2847">
        <v>30.106891348088499</v>
      </c>
      <c r="P2847">
        <v>0.72380952380952301</v>
      </c>
      <c r="Q2847" t="s">
        <v>174</v>
      </c>
    </row>
    <row r="2848" spans="1:17" ht="16" x14ac:dyDescent="0.2">
      <c r="A2848">
        <v>180</v>
      </c>
      <c r="B2848" t="s">
        <v>173</v>
      </c>
      <c r="C2848" t="s">
        <v>172</v>
      </c>
      <c r="D2848">
        <v>43</v>
      </c>
      <c r="E2848">
        <v>32</v>
      </c>
      <c r="G2848">
        <v>1.3</v>
      </c>
      <c r="H2848" s="7">
        <v>1</v>
      </c>
      <c r="I2848" t="s">
        <v>5</v>
      </c>
      <c r="J2848">
        <f>0.1/200</f>
        <v>5.0000000000000001E-4</v>
      </c>
      <c r="K2848">
        <v>2.1</v>
      </c>
      <c r="L2848">
        <f>M2848*((J2848*100)/(1+J2848))/100</f>
        <v>2.9985007496251877E-2</v>
      </c>
      <c r="M2848">
        <v>60</v>
      </c>
      <c r="N2848">
        <v>0</v>
      </c>
      <c r="O2848">
        <v>0</v>
      </c>
      <c r="P2848">
        <v>0</v>
      </c>
      <c r="Q2848" t="s">
        <v>174</v>
      </c>
    </row>
    <row r="2849" spans="1:17" ht="16" x14ac:dyDescent="0.2">
      <c r="A2849">
        <v>180</v>
      </c>
      <c r="B2849" t="s">
        <v>173</v>
      </c>
      <c r="C2849" t="s">
        <v>172</v>
      </c>
      <c r="D2849">
        <v>43</v>
      </c>
      <c r="E2849">
        <v>32</v>
      </c>
      <c r="G2849">
        <v>1.3</v>
      </c>
      <c r="H2849" s="7">
        <v>1</v>
      </c>
      <c r="I2849" t="s">
        <v>5</v>
      </c>
      <c r="J2849">
        <v>5.0000000000000001E-4</v>
      </c>
      <c r="K2849">
        <v>2.1</v>
      </c>
      <c r="L2849">
        <v>2.9985007496251877E-2</v>
      </c>
      <c r="M2849">
        <v>60</v>
      </c>
      <c r="N2849">
        <v>0</v>
      </c>
      <c r="O2849">
        <v>0.95347082494969904</v>
      </c>
      <c r="P2849">
        <v>0.335238095238095</v>
      </c>
      <c r="Q2849" t="s">
        <v>174</v>
      </c>
    </row>
    <row r="2850" spans="1:17" ht="16" x14ac:dyDescent="0.2">
      <c r="A2850">
        <v>180</v>
      </c>
      <c r="B2850" t="s">
        <v>173</v>
      </c>
      <c r="C2850" t="s">
        <v>172</v>
      </c>
      <c r="D2850">
        <v>43</v>
      </c>
      <c r="E2850">
        <v>32</v>
      </c>
      <c r="G2850">
        <v>1.3</v>
      </c>
      <c r="H2850" s="7">
        <v>1</v>
      </c>
      <c r="I2850" t="s">
        <v>5</v>
      </c>
      <c r="J2850">
        <v>5.0000000000000001E-4</v>
      </c>
      <c r="K2850">
        <v>2.1</v>
      </c>
      <c r="L2850">
        <v>2.9985007496251877E-2</v>
      </c>
      <c r="M2850">
        <v>60</v>
      </c>
      <c r="N2850">
        <v>0</v>
      </c>
      <c r="O2850">
        <v>2.0409959758551302</v>
      </c>
      <c r="P2850">
        <v>0.57142857142857095</v>
      </c>
      <c r="Q2850" t="s">
        <v>174</v>
      </c>
    </row>
    <row r="2851" spans="1:17" ht="16" x14ac:dyDescent="0.2">
      <c r="A2851">
        <v>180</v>
      </c>
      <c r="B2851" t="s">
        <v>173</v>
      </c>
      <c r="C2851" t="s">
        <v>172</v>
      </c>
      <c r="D2851">
        <v>43</v>
      </c>
      <c r="E2851">
        <v>32</v>
      </c>
      <c r="G2851">
        <v>1.3</v>
      </c>
      <c r="H2851" s="7">
        <v>1</v>
      </c>
      <c r="I2851" t="s">
        <v>5</v>
      </c>
      <c r="J2851">
        <v>5.0000000000000001E-4</v>
      </c>
      <c r="K2851">
        <v>2.1</v>
      </c>
      <c r="L2851">
        <v>2.9985007496251877E-2</v>
      </c>
      <c r="M2851">
        <v>60</v>
      </c>
      <c r="N2851">
        <v>0</v>
      </c>
      <c r="O2851">
        <v>3.0623742454728302</v>
      </c>
      <c r="P2851">
        <v>0.706666666666666</v>
      </c>
      <c r="Q2851" t="s">
        <v>174</v>
      </c>
    </row>
    <row r="2852" spans="1:17" ht="16" x14ac:dyDescent="0.2">
      <c r="A2852">
        <v>180</v>
      </c>
      <c r="B2852" t="s">
        <v>173</v>
      </c>
      <c r="C2852" t="s">
        <v>172</v>
      </c>
      <c r="D2852">
        <v>43</v>
      </c>
      <c r="E2852">
        <v>32</v>
      </c>
      <c r="G2852">
        <v>1.3</v>
      </c>
      <c r="H2852" s="7">
        <v>1</v>
      </c>
      <c r="I2852" t="s">
        <v>5</v>
      </c>
      <c r="J2852">
        <v>5.0000000000000001E-4</v>
      </c>
      <c r="K2852">
        <v>2.1</v>
      </c>
      <c r="L2852">
        <v>2.9985007496251877E-2</v>
      </c>
      <c r="M2852">
        <v>60</v>
      </c>
      <c r="N2852">
        <v>0</v>
      </c>
      <c r="O2852">
        <v>3.9119718309859102</v>
      </c>
      <c r="P2852">
        <v>0.74095238095238003</v>
      </c>
      <c r="Q2852" t="s">
        <v>174</v>
      </c>
    </row>
    <row r="2853" spans="1:17" ht="16" x14ac:dyDescent="0.2">
      <c r="A2853">
        <v>180</v>
      </c>
      <c r="B2853" t="s">
        <v>173</v>
      </c>
      <c r="C2853" t="s">
        <v>172</v>
      </c>
      <c r="D2853">
        <v>43</v>
      </c>
      <c r="E2853">
        <v>32</v>
      </c>
      <c r="G2853">
        <v>1.3</v>
      </c>
      <c r="H2853" s="7">
        <v>1</v>
      </c>
      <c r="I2853" t="s">
        <v>5</v>
      </c>
      <c r="J2853">
        <v>5.0000000000000001E-4</v>
      </c>
      <c r="K2853">
        <v>2.1</v>
      </c>
      <c r="L2853">
        <v>2.9985007496251877E-2</v>
      </c>
      <c r="M2853">
        <v>60</v>
      </c>
      <c r="N2853">
        <v>0</v>
      </c>
      <c r="O2853">
        <v>4.9720824949698201</v>
      </c>
      <c r="P2853">
        <v>0.76952380952380905</v>
      </c>
      <c r="Q2853" t="s">
        <v>174</v>
      </c>
    </row>
    <row r="2854" spans="1:17" ht="16" x14ac:dyDescent="0.2">
      <c r="A2854">
        <v>180</v>
      </c>
      <c r="B2854" t="s">
        <v>173</v>
      </c>
      <c r="C2854" t="s">
        <v>172</v>
      </c>
      <c r="D2854">
        <v>43</v>
      </c>
      <c r="E2854">
        <v>32</v>
      </c>
      <c r="G2854">
        <v>1.3</v>
      </c>
      <c r="H2854" s="7">
        <v>1</v>
      </c>
      <c r="I2854" t="s">
        <v>5</v>
      </c>
      <c r="J2854">
        <v>5.0000000000000001E-4</v>
      </c>
      <c r="K2854">
        <v>2.1</v>
      </c>
      <c r="L2854">
        <v>2.9985007496251877E-2</v>
      </c>
      <c r="M2854">
        <v>60</v>
      </c>
      <c r="N2854">
        <v>0</v>
      </c>
      <c r="O2854">
        <v>6.13556338028169</v>
      </c>
      <c r="P2854">
        <v>0.78095238095237995</v>
      </c>
      <c r="Q2854" t="s">
        <v>174</v>
      </c>
    </row>
    <row r="2855" spans="1:17" ht="16" x14ac:dyDescent="0.2">
      <c r="A2855">
        <v>180</v>
      </c>
      <c r="B2855" t="s">
        <v>173</v>
      </c>
      <c r="C2855" t="s">
        <v>172</v>
      </c>
      <c r="D2855">
        <v>43</v>
      </c>
      <c r="E2855">
        <v>32</v>
      </c>
      <c r="G2855">
        <v>1.3</v>
      </c>
      <c r="H2855" s="7">
        <v>1</v>
      </c>
      <c r="I2855" t="s">
        <v>5</v>
      </c>
      <c r="J2855">
        <v>5.0000000000000001E-4</v>
      </c>
      <c r="K2855">
        <v>2.1</v>
      </c>
      <c r="L2855">
        <v>2.9985007496251877E-2</v>
      </c>
      <c r="M2855">
        <v>60</v>
      </c>
      <c r="N2855">
        <v>0</v>
      </c>
      <c r="O2855">
        <v>6.9305835010060299</v>
      </c>
      <c r="P2855">
        <v>0.80190476190476101</v>
      </c>
      <c r="Q2855" t="s">
        <v>174</v>
      </c>
    </row>
    <row r="2856" spans="1:17" ht="16" x14ac:dyDescent="0.2">
      <c r="A2856">
        <v>180</v>
      </c>
      <c r="B2856" t="s">
        <v>173</v>
      </c>
      <c r="C2856" t="s">
        <v>172</v>
      </c>
      <c r="D2856">
        <v>43</v>
      </c>
      <c r="E2856">
        <v>32</v>
      </c>
      <c r="G2856">
        <v>1.3</v>
      </c>
      <c r="H2856" s="7">
        <v>1</v>
      </c>
      <c r="I2856" t="s">
        <v>5</v>
      </c>
      <c r="J2856">
        <v>5.0000000000000001E-4</v>
      </c>
      <c r="K2856">
        <v>2.1</v>
      </c>
      <c r="L2856">
        <v>2.9985007496251877E-2</v>
      </c>
      <c r="M2856">
        <v>60</v>
      </c>
      <c r="N2856">
        <v>0</v>
      </c>
      <c r="O2856">
        <v>8.0407444668008008</v>
      </c>
      <c r="P2856">
        <v>0.80952380952380898</v>
      </c>
      <c r="Q2856" t="s">
        <v>174</v>
      </c>
    </row>
    <row r="2857" spans="1:17" ht="16" x14ac:dyDescent="0.2">
      <c r="A2857">
        <v>180</v>
      </c>
      <c r="B2857" t="s">
        <v>173</v>
      </c>
      <c r="C2857" t="s">
        <v>172</v>
      </c>
      <c r="D2857">
        <v>43</v>
      </c>
      <c r="E2857">
        <v>32</v>
      </c>
      <c r="G2857">
        <v>1.3</v>
      </c>
      <c r="H2857" s="7">
        <v>1</v>
      </c>
      <c r="I2857" t="s">
        <v>5</v>
      </c>
      <c r="J2857">
        <v>5.0000000000000001E-4</v>
      </c>
      <c r="K2857">
        <v>2.1</v>
      </c>
      <c r="L2857">
        <v>2.9985007496251877E-2</v>
      </c>
      <c r="M2857">
        <v>60</v>
      </c>
      <c r="N2857">
        <v>0</v>
      </c>
      <c r="O2857">
        <v>9.0980885311871198</v>
      </c>
      <c r="P2857">
        <v>0.81714285714285695</v>
      </c>
      <c r="Q2857" t="s">
        <v>174</v>
      </c>
    </row>
    <row r="2858" spans="1:17" ht="16" x14ac:dyDescent="0.2">
      <c r="A2858">
        <v>180</v>
      </c>
      <c r="B2858" t="s">
        <v>173</v>
      </c>
      <c r="C2858" t="s">
        <v>172</v>
      </c>
      <c r="D2858">
        <v>43</v>
      </c>
      <c r="E2858">
        <v>32</v>
      </c>
      <c r="G2858">
        <v>1.3</v>
      </c>
      <c r="H2858" s="7">
        <v>1</v>
      </c>
      <c r="I2858" t="s">
        <v>5</v>
      </c>
      <c r="J2858">
        <v>5.0000000000000001E-4</v>
      </c>
      <c r="K2858">
        <v>2.1</v>
      </c>
      <c r="L2858">
        <v>2.9985007496251877E-2</v>
      </c>
      <c r="M2858">
        <v>60</v>
      </c>
      <c r="N2858">
        <v>0</v>
      </c>
      <c r="O2858">
        <v>10.260814889336</v>
      </c>
      <c r="P2858">
        <v>0.82285714285714195</v>
      </c>
      <c r="Q2858" t="s">
        <v>174</v>
      </c>
    </row>
    <row r="2859" spans="1:17" ht="16" x14ac:dyDescent="0.2">
      <c r="A2859">
        <v>180</v>
      </c>
      <c r="B2859" t="s">
        <v>173</v>
      </c>
      <c r="C2859" t="s">
        <v>172</v>
      </c>
      <c r="D2859">
        <v>43</v>
      </c>
      <c r="E2859">
        <v>32</v>
      </c>
      <c r="G2859">
        <v>1.3</v>
      </c>
      <c r="H2859" s="7">
        <v>1</v>
      </c>
      <c r="I2859" t="s">
        <v>5</v>
      </c>
      <c r="J2859">
        <v>5.0000000000000001E-4</v>
      </c>
      <c r="K2859">
        <v>2.1</v>
      </c>
      <c r="L2859">
        <v>2.9985007496251877E-2</v>
      </c>
      <c r="M2859">
        <v>60</v>
      </c>
      <c r="N2859">
        <v>0</v>
      </c>
      <c r="O2859">
        <v>12.057344064386299</v>
      </c>
      <c r="P2859">
        <v>0.82857142857142796</v>
      </c>
      <c r="Q2859" t="s">
        <v>174</v>
      </c>
    </row>
    <row r="2860" spans="1:17" ht="16" x14ac:dyDescent="0.2">
      <c r="A2860">
        <v>180</v>
      </c>
      <c r="B2860" t="s">
        <v>173</v>
      </c>
      <c r="C2860" t="s">
        <v>172</v>
      </c>
      <c r="D2860">
        <v>43</v>
      </c>
      <c r="E2860">
        <v>32</v>
      </c>
      <c r="G2860">
        <v>1.3</v>
      </c>
      <c r="H2860" s="7">
        <v>1</v>
      </c>
      <c r="I2860" t="s">
        <v>5</v>
      </c>
      <c r="J2860">
        <v>5.0000000000000001E-4</v>
      </c>
      <c r="K2860">
        <v>2.1</v>
      </c>
      <c r="L2860">
        <v>2.9985007496251877E-2</v>
      </c>
      <c r="M2860">
        <v>60</v>
      </c>
      <c r="N2860">
        <v>0</v>
      </c>
      <c r="O2860">
        <v>14.1174547283702</v>
      </c>
      <c r="P2860">
        <v>0.83047619047619003</v>
      </c>
      <c r="Q2860" t="s">
        <v>174</v>
      </c>
    </row>
    <row r="2861" spans="1:17" ht="16" x14ac:dyDescent="0.2">
      <c r="A2861">
        <v>180</v>
      </c>
      <c r="B2861" t="s">
        <v>173</v>
      </c>
      <c r="C2861" t="s">
        <v>172</v>
      </c>
      <c r="D2861">
        <v>43</v>
      </c>
      <c r="E2861">
        <v>32</v>
      </c>
      <c r="G2861">
        <v>1.3</v>
      </c>
      <c r="H2861" s="7">
        <v>1</v>
      </c>
      <c r="I2861" t="s">
        <v>5</v>
      </c>
      <c r="J2861">
        <v>5.0000000000000001E-4</v>
      </c>
      <c r="K2861">
        <v>2.1</v>
      </c>
      <c r="L2861">
        <v>2.9985007496251877E-2</v>
      </c>
      <c r="M2861">
        <v>60</v>
      </c>
      <c r="N2861">
        <v>0</v>
      </c>
      <c r="O2861">
        <v>16.018863179074401</v>
      </c>
      <c r="P2861">
        <v>0.83047619047619003</v>
      </c>
      <c r="Q2861" t="s">
        <v>174</v>
      </c>
    </row>
    <row r="2862" spans="1:17" ht="16" x14ac:dyDescent="0.2">
      <c r="A2862">
        <v>180</v>
      </c>
      <c r="B2862" t="s">
        <v>173</v>
      </c>
      <c r="C2862" t="s">
        <v>172</v>
      </c>
      <c r="D2862">
        <v>43</v>
      </c>
      <c r="E2862">
        <v>32</v>
      </c>
      <c r="G2862">
        <v>1.3</v>
      </c>
      <c r="H2862" s="7">
        <v>1</v>
      </c>
      <c r="I2862" t="s">
        <v>5</v>
      </c>
      <c r="J2862">
        <v>5.0000000000000001E-4</v>
      </c>
      <c r="K2862">
        <v>2.1</v>
      </c>
      <c r="L2862">
        <v>2.9985007496251877E-2</v>
      </c>
      <c r="M2862">
        <v>60</v>
      </c>
      <c r="N2862">
        <v>0</v>
      </c>
      <c r="O2862">
        <v>18.078722334003999</v>
      </c>
      <c r="P2862">
        <v>0.83047619047619003</v>
      </c>
      <c r="Q2862" t="s">
        <v>174</v>
      </c>
    </row>
    <row r="2863" spans="1:17" ht="16" x14ac:dyDescent="0.2">
      <c r="A2863">
        <v>180</v>
      </c>
      <c r="B2863" t="s">
        <v>173</v>
      </c>
      <c r="C2863" t="s">
        <v>172</v>
      </c>
      <c r="D2863">
        <v>43</v>
      </c>
      <c r="E2863">
        <v>32</v>
      </c>
      <c r="G2863">
        <v>1.3</v>
      </c>
      <c r="H2863" s="7">
        <v>1</v>
      </c>
      <c r="I2863" t="s">
        <v>5</v>
      </c>
      <c r="J2863">
        <v>5.0000000000000001E-4</v>
      </c>
      <c r="K2863">
        <v>2.1</v>
      </c>
      <c r="L2863">
        <v>2.9985007496251877E-2</v>
      </c>
      <c r="M2863">
        <v>60</v>
      </c>
      <c r="N2863">
        <v>0</v>
      </c>
      <c r="O2863">
        <v>20.0855130784708</v>
      </c>
      <c r="P2863">
        <v>0.82857142857142796</v>
      </c>
      <c r="Q2863" t="s">
        <v>174</v>
      </c>
    </row>
    <row r="2864" spans="1:17" ht="16" x14ac:dyDescent="0.2">
      <c r="A2864">
        <v>180</v>
      </c>
      <c r="B2864" t="s">
        <v>173</v>
      </c>
      <c r="C2864" t="s">
        <v>172</v>
      </c>
      <c r="D2864">
        <v>43</v>
      </c>
      <c r="E2864">
        <v>32</v>
      </c>
      <c r="G2864">
        <v>1.3</v>
      </c>
      <c r="H2864" s="7">
        <v>1</v>
      </c>
      <c r="I2864" t="s">
        <v>5</v>
      </c>
      <c r="J2864">
        <v>5.0000000000000001E-4</v>
      </c>
      <c r="K2864">
        <v>2.1</v>
      </c>
      <c r="L2864">
        <v>2.9985007496251877E-2</v>
      </c>
      <c r="M2864">
        <v>60</v>
      </c>
      <c r="N2864">
        <v>0</v>
      </c>
      <c r="O2864">
        <v>23.0430080482897</v>
      </c>
      <c r="P2864">
        <v>0.82666666666666599</v>
      </c>
      <c r="Q2864" t="s">
        <v>174</v>
      </c>
    </row>
    <row r="2865" spans="1:17" ht="16" x14ac:dyDescent="0.2">
      <c r="A2865">
        <v>180</v>
      </c>
      <c r="B2865" t="s">
        <v>173</v>
      </c>
      <c r="C2865" t="s">
        <v>172</v>
      </c>
      <c r="D2865">
        <v>43</v>
      </c>
      <c r="E2865">
        <v>32</v>
      </c>
      <c r="G2865">
        <v>1.3</v>
      </c>
      <c r="H2865" s="7">
        <v>1</v>
      </c>
      <c r="I2865" t="s">
        <v>5</v>
      </c>
      <c r="J2865">
        <v>5.0000000000000001E-4</v>
      </c>
      <c r="K2865">
        <v>2.1</v>
      </c>
      <c r="L2865">
        <v>2.9985007496251877E-2</v>
      </c>
      <c r="M2865">
        <v>60</v>
      </c>
      <c r="N2865">
        <v>0</v>
      </c>
      <c r="O2865">
        <v>26.106639839034202</v>
      </c>
      <c r="P2865">
        <v>0.82857142857142796</v>
      </c>
      <c r="Q2865" t="s">
        <v>174</v>
      </c>
    </row>
    <row r="2866" spans="1:17" ht="16" x14ac:dyDescent="0.2">
      <c r="A2866">
        <v>180</v>
      </c>
      <c r="B2866" t="s">
        <v>173</v>
      </c>
      <c r="C2866" t="s">
        <v>172</v>
      </c>
      <c r="D2866">
        <v>43</v>
      </c>
      <c r="E2866">
        <v>32</v>
      </c>
      <c r="G2866">
        <v>1.3</v>
      </c>
      <c r="H2866" s="7">
        <v>1</v>
      </c>
      <c r="I2866" t="s">
        <v>5</v>
      </c>
      <c r="J2866">
        <v>5.0000000000000001E-4</v>
      </c>
      <c r="K2866">
        <v>2.1</v>
      </c>
      <c r="L2866">
        <v>2.9985007496251877E-2</v>
      </c>
      <c r="M2866">
        <v>60</v>
      </c>
      <c r="N2866">
        <v>0</v>
      </c>
      <c r="O2866">
        <v>30.1207243460764</v>
      </c>
      <c r="P2866">
        <v>0.82857142857142796</v>
      </c>
      <c r="Q2866" t="s">
        <v>174</v>
      </c>
    </row>
    <row r="2867" spans="1:17" ht="16" x14ac:dyDescent="0.2">
      <c r="A2867">
        <v>181</v>
      </c>
      <c r="B2867" t="s">
        <v>173</v>
      </c>
      <c r="C2867" t="s">
        <v>172</v>
      </c>
      <c r="D2867">
        <v>43</v>
      </c>
      <c r="E2867">
        <v>32</v>
      </c>
      <c r="G2867">
        <v>1.3</v>
      </c>
      <c r="H2867" s="7">
        <v>1</v>
      </c>
      <c r="I2867" t="s">
        <v>5</v>
      </c>
      <c r="J2867">
        <f>1/200</f>
        <v>5.0000000000000001E-3</v>
      </c>
      <c r="K2867">
        <v>2.1</v>
      </c>
      <c r="L2867">
        <f>M2867*((J2867*100)/(1+J2867))/100</f>
        <v>5.4726368159203981E-2</v>
      </c>
      <c r="M2867">
        <v>11</v>
      </c>
      <c r="N2867">
        <v>0</v>
      </c>
      <c r="O2867">
        <v>0</v>
      </c>
      <c r="P2867">
        <v>0</v>
      </c>
      <c r="Q2867" t="s">
        <v>174</v>
      </c>
    </row>
    <row r="2868" spans="1:17" ht="16" x14ac:dyDescent="0.2">
      <c r="A2868">
        <v>181</v>
      </c>
      <c r="B2868" t="s">
        <v>173</v>
      </c>
      <c r="C2868" t="s">
        <v>172</v>
      </c>
      <c r="D2868">
        <v>43</v>
      </c>
      <c r="E2868">
        <v>32</v>
      </c>
      <c r="G2868">
        <v>1.3</v>
      </c>
      <c r="H2868" s="7">
        <v>1</v>
      </c>
      <c r="I2868" t="s">
        <v>5</v>
      </c>
      <c r="J2868">
        <v>5.0000000000000001E-3</v>
      </c>
      <c r="K2868">
        <v>2.1</v>
      </c>
      <c r="L2868">
        <v>5.4726368159203981E-2</v>
      </c>
      <c r="M2868">
        <v>11</v>
      </c>
      <c r="N2868">
        <v>0</v>
      </c>
      <c r="O2868">
        <v>1.0027665995975801</v>
      </c>
      <c r="P2868">
        <v>0.308571428571428</v>
      </c>
      <c r="Q2868" t="s">
        <v>174</v>
      </c>
    </row>
    <row r="2869" spans="1:17" ht="16" x14ac:dyDescent="0.2">
      <c r="A2869">
        <v>181</v>
      </c>
      <c r="B2869" t="s">
        <v>173</v>
      </c>
      <c r="C2869" t="s">
        <v>172</v>
      </c>
      <c r="D2869">
        <v>43</v>
      </c>
      <c r="E2869">
        <v>32</v>
      </c>
      <c r="G2869">
        <v>1.3</v>
      </c>
      <c r="H2869" s="7">
        <v>1</v>
      </c>
      <c r="I2869" t="s">
        <v>5</v>
      </c>
      <c r="J2869">
        <v>5.0000000000000001E-3</v>
      </c>
      <c r="K2869">
        <v>2.1</v>
      </c>
      <c r="L2869">
        <v>5.4726368159203981E-2</v>
      </c>
      <c r="M2869">
        <v>11</v>
      </c>
      <c r="N2869">
        <v>0</v>
      </c>
      <c r="O2869">
        <v>2.08501006036217</v>
      </c>
      <c r="P2869">
        <v>0.50476190476190397</v>
      </c>
      <c r="Q2869" t="s">
        <v>174</v>
      </c>
    </row>
    <row r="2870" spans="1:17" ht="16" x14ac:dyDescent="0.2">
      <c r="A2870">
        <v>181</v>
      </c>
      <c r="B2870" t="s">
        <v>173</v>
      </c>
      <c r="C2870" t="s">
        <v>172</v>
      </c>
      <c r="D2870">
        <v>43</v>
      </c>
      <c r="E2870">
        <v>32</v>
      </c>
      <c r="G2870">
        <v>1.3</v>
      </c>
      <c r="H2870" s="7">
        <v>1</v>
      </c>
      <c r="I2870" t="s">
        <v>5</v>
      </c>
      <c r="J2870">
        <v>5.0000000000000001E-3</v>
      </c>
      <c r="K2870">
        <v>2.1</v>
      </c>
      <c r="L2870">
        <v>5.4726368159203981E-2</v>
      </c>
      <c r="M2870">
        <v>11</v>
      </c>
      <c r="N2870">
        <v>0</v>
      </c>
      <c r="O2870">
        <v>3.0528169014084501</v>
      </c>
      <c r="P2870">
        <v>0.63428571428571401</v>
      </c>
      <c r="Q2870" t="s">
        <v>174</v>
      </c>
    </row>
    <row r="2871" spans="1:17" ht="16" x14ac:dyDescent="0.2">
      <c r="A2871">
        <v>181</v>
      </c>
      <c r="B2871" t="s">
        <v>173</v>
      </c>
      <c r="C2871" t="s">
        <v>172</v>
      </c>
      <c r="D2871">
        <v>43</v>
      </c>
      <c r="E2871">
        <v>32</v>
      </c>
      <c r="G2871">
        <v>1.3</v>
      </c>
      <c r="H2871" s="7">
        <v>1</v>
      </c>
      <c r="I2871" t="s">
        <v>5</v>
      </c>
      <c r="J2871">
        <v>5.0000000000000001E-3</v>
      </c>
      <c r="K2871">
        <v>2.1</v>
      </c>
      <c r="L2871">
        <v>5.4726368159203981E-2</v>
      </c>
      <c r="M2871">
        <v>11</v>
      </c>
      <c r="N2871">
        <v>0</v>
      </c>
      <c r="O2871">
        <v>3.9635311871227299</v>
      </c>
      <c r="P2871">
        <v>0.73142857142857098</v>
      </c>
      <c r="Q2871" t="s">
        <v>174</v>
      </c>
    </row>
    <row r="2872" spans="1:17" ht="16" x14ac:dyDescent="0.2">
      <c r="A2872">
        <v>181</v>
      </c>
      <c r="B2872" t="s">
        <v>173</v>
      </c>
      <c r="C2872" t="s">
        <v>172</v>
      </c>
      <c r="D2872">
        <v>43</v>
      </c>
      <c r="E2872">
        <v>32</v>
      </c>
      <c r="G2872">
        <v>1.3</v>
      </c>
      <c r="H2872" s="7">
        <v>1</v>
      </c>
      <c r="I2872" t="s">
        <v>5</v>
      </c>
      <c r="J2872">
        <v>5.0000000000000001E-3</v>
      </c>
      <c r="K2872">
        <v>2.1</v>
      </c>
      <c r="L2872">
        <v>5.4726368159203981E-2</v>
      </c>
      <c r="M2872">
        <v>11</v>
      </c>
      <c r="N2872">
        <v>0</v>
      </c>
      <c r="O2872">
        <v>5.1267605633802802</v>
      </c>
      <c r="P2872">
        <v>0.74095238095238003</v>
      </c>
      <c r="Q2872" t="s">
        <v>174</v>
      </c>
    </row>
    <row r="2873" spans="1:17" ht="16" x14ac:dyDescent="0.2">
      <c r="A2873">
        <v>181</v>
      </c>
      <c r="B2873" t="s">
        <v>173</v>
      </c>
      <c r="C2873" t="s">
        <v>172</v>
      </c>
      <c r="D2873">
        <v>43</v>
      </c>
      <c r="E2873">
        <v>32</v>
      </c>
      <c r="G2873">
        <v>1.3</v>
      </c>
      <c r="H2873" s="7">
        <v>1</v>
      </c>
      <c r="I2873" t="s">
        <v>5</v>
      </c>
      <c r="J2873">
        <v>5.0000000000000001E-3</v>
      </c>
      <c r="K2873">
        <v>2.1</v>
      </c>
      <c r="L2873">
        <v>5.4726368159203981E-2</v>
      </c>
      <c r="M2873">
        <v>11</v>
      </c>
      <c r="N2873">
        <v>0</v>
      </c>
      <c r="O2873">
        <v>6.1883802816901401</v>
      </c>
      <c r="P2873">
        <v>0.78095238095237995</v>
      </c>
      <c r="Q2873" t="s">
        <v>174</v>
      </c>
    </row>
    <row r="2874" spans="1:17" ht="16" x14ac:dyDescent="0.2">
      <c r="A2874">
        <v>181</v>
      </c>
      <c r="B2874" t="s">
        <v>173</v>
      </c>
      <c r="C2874" t="s">
        <v>172</v>
      </c>
      <c r="D2874">
        <v>43</v>
      </c>
      <c r="E2874">
        <v>32</v>
      </c>
      <c r="G2874">
        <v>1.3</v>
      </c>
      <c r="H2874" s="7">
        <v>1</v>
      </c>
      <c r="I2874" t="s">
        <v>5</v>
      </c>
      <c r="J2874">
        <v>5.0000000000000001E-3</v>
      </c>
      <c r="K2874">
        <v>2.1</v>
      </c>
      <c r="L2874">
        <v>5.4726368159203981E-2</v>
      </c>
      <c r="M2874">
        <v>11</v>
      </c>
      <c r="N2874">
        <v>0</v>
      </c>
      <c r="O2874">
        <v>7.1436116700201202</v>
      </c>
      <c r="P2874">
        <v>0.81523809523809498</v>
      </c>
      <c r="Q2874" t="s">
        <v>174</v>
      </c>
    </row>
    <row r="2875" spans="1:17" ht="16" x14ac:dyDescent="0.2">
      <c r="A2875">
        <v>181</v>
      </c>
      <c r="B2875" t="s">
        <v>173</v>
      </c>
      <c r="C2875" t="s">
        <v>172</v>
      </c>
      <c r="D2875">
        <v>43</v>
      </c>
      <c r="E2875">
        <v>32</v>
      </c>
      <c r="G2875">
        <v>1.3</v>
      </c>
      <c r="H2875" s="7">
        <v>1</v>
      </c>
      <c r="I2875" t="s">
        <v>5</v>
      </c>
      <c r="J2875">
        <v>5.0000000000000001E-3</v>
      </c>
      <c r="K2875">
        <v>2.1</v>
      </c>
      <c r="L2875">
        <v>5.4726368159203981E-2</v>
      </c>
      <c r="M2875">
        <v>11</v>
      </c>
      <c r="N2875">
        <v>0</v>
      </c>
      <c r="O2875">
        <v>8.09582494969818</v>
      </c>
      <c r="P2875">
        <v>0.82666666666666599</v>
      </c>
      <c r="Q2875" t="s">
        <v>174</v>
      </c>
    </row>
    <row r="2876" spans="1:17" ht="16" x14ac:dyDescent="0.2">
      <c r="A2876">
        <v>181</v>
      </c>
      <c r="B2876" t="s">
        <v>173</v>
      </c>
      <c r="C2876" t="s">
        <v>172</v>
      </c>
      <c r="D2876">
        <v>43</v>
      </c>
      <c r="E2876">
        <v>32</v>
      </c>
      <c r="G2876">
        <v>1.3</v>
      </c>
      <c r="H2876" s="7">
        <v>1</v>
      </c>
      <c r="I2876" t="s">
        <v>5</v>
      </c>
      <c r="J2876">
        <v>5.0000000000000001E-3</v>
      </c>
      <c r="K2876">
        <v>2.1</v>
      </c>
      <c r="L2876">
        <v>5.4726368159203981E-2</v>
      </c>
      <c r="M2876">
        <v>11</v>
      </c>
      <c r="N2876">
        <v>0</v>
      </c>
      <c r="O2876">
        <v>9.1534205231388306</v>
      </c>
      <c r="P2876">
        <v>0.83619047619047604</v>
      </c>
      <c r="Q2876" t="s">
        <v>174</v>
      </c>
    </row>
    <row r="2877" spans="1:17" ht="16" x14ac:dyDescent="0.2">
      <c r="A2877">
        <v>181</v>
      </c>
      <c r="B2877" t="s">
        <v>173</v>
      </c>
      <c r="C2877" t="s">
        <v>172</v>
      </c>
      <c r="D2877">
        <v>43</v>
      </c>
      <c r="E2877">
        <v>32</v>
      </c>
      <c r="G2877">
        <v>1.3</v>
      </c>
      <c r="H2877" s="7">
        <v>1</v>
      </c>
      <c r="I2877" t="s">
        <v>5</v>
      </c>
      <c r="J2877">
        <v>5.0000000000000001E-3</v>
      </c>
      <c r="K2877">
        <v>2.1</v>
      </c>
      <c r="L2877">
        <v>5.4726368159203981E-2</v>
      </c>
      <c r="M2877">
        <v>11</v>
      </c>
      <c r="N2877">
        <v>0</v>
      </c>
      <c r="O2877">
        <v>10.0520623742454</v>
      </c>
      <c r="P2877">
        <v>0.84190476190476105</v>
      </c>
      <c r="Q2877" t="s">
        <v>174</v>
      </c>
    </row>
    <row r="2878" spans="1:17" ht="16" x14ac:dyDescent="0.2">
      <c r="A2878">
        <v>181</v>
      </c>
      <c r="B2878" t="s">
        <v>173</v>
      </c>
      <c r="C2878" t="s">
        <v>172</v>
      </c>
      <c r="D2878">
        <v>43</v>
      </c>
      <c r="E2878">
        <v>32</v>
      </c>
      <c r="G2878">
        <v>1.3</v>
      </c>
      <c r="H2878" s="7">
        <v>1</v>
      </c>
      <c r="I2878" t="s">
        <v>5</v>
      </c>
      <c r="J2878">
        <v>5.0000000000000001E-3</v>
      </c>
      <c r="K2878">
        <v>2.1</v>
      </c>
      <c r="L2878">
        <v>5.4726368159203981E-2</v>
      </c>
      <c r="M2878">
        <v>11</v>
      </c>
      <c r="N2878">
        <v>0</v>
      </c>
      <c r="O2878">
        <v>12.112927565392299</v>
      </c>
      <c r="P2878">
        <v>0.84952380952380901</v>
      </c>
      <c r="Q2878" t="s">
        <v>174</v>
      </c>
    </row>
    <row r="2879" spans="1:17" ht="16" x14ac:dyDescent="0.2">
      <c r="A2879">
        <v>181</v>
      </c>
      <c r="B2879" t="s">
        <v>173</v>
      </c>
      <c r="C2879" t="s">
        <v>172</v>
      </c>
      <c r="D2879">
        <v>43</v>
      </c>
      <c r="E2879">
        <v>32</v>
      </c>
      <c r="G2879">
        <v>1.3</v>
      </c>
      <c r="H2879" s="7">
        <v>1</v>
      </c>
      <c r="I2879" t="s">
        <v>5</v>
      </c>
      <c r="J2879">
        <v>5.0000000000000001E-3</v>
      </c>
      <c r="K2879">
        <v>2.1</v>
      </c>
      <c r="L2879">
        <v>5.4726368159203981E-2</v>
      </c>
      <c r="M2879">
        <v>11</v>
      </c>
      <c r="N2879">
        <v>0</v>
      </c>
      <c r="O2879">
        <v>14.119718309859101</v>
      </c>
      <c r="P2879">
        <v>0.84761904761904705</v>
      </c>
      <c r="Q2879" t="s">
        <v>174</v>
      </c>
    </row>
    <row r="2880" spans="1:17" ht="16" x14ac:dyDescent="0.2">
      <c r="A2880">
        <v>181</v>
      </c>
      <c r="B2880" t="s">
        <v>173</v>
      </c>
      <c r="C2880" t="s">
        <v>172</v>
      </c>
      <c r="D2880">
        <v>43</v>
      </c>
      <c r="E2880">
        <v>32</v>
      </c>
      <c r="G2880">
        <v>1.3</v>
      </c>
      <c r="H2880" s="7">
        <v>1</v>
      </c>
      <c r="I2880" t="s">
        <v>5</v>
      </c>
      <c r="J2880">
        <v>5.0000000000000001E-3</v>
      </c>
      <c r="K2880">
        <v>2.1</v>
      </c>
      <c r="L2880">
        <v>5.4726368159203981E-2</v>
      </c>
      <c r="M2880">
        <v>11</v>
      </c>
      <c r="N2880">
        <v>0</v>
      </c>
      <c r="O2880">
        <v>16.0739436619718</v>
      </c>
      <c r="P2880">
        <v>0.84761904761904705</v>
      </c>
      <c r="Q2880" t="s">
        <v>174</v>
      </c>
    </row>
    <row r="2881" spans="1:17" ht="16" x14ac:dyDescent="0.2">
      <c r="A2881">
        <v>181</v>
      </c>
      <c r="B2881" t="s">
        <v>173</v>
      </c>
      <c r="C2881" t="s">
        <v>172</v>
      </c>
      <c r="D2881">
        <v>43</v>
      </c>
      <c r="E2881">
        <v>32</v>
      </c>
      <c r="G2881">
        <v>1.3</v>
      </c>
      <c r="H2881" s="7">
        <v>1</v>
      </c>
      <c r="I2881" t="s">
        <v>5</v>
      </c>
      <c r="J2881">
        <v>5.0000000000000001E-3</v>
      </c>
      <c r="K2881">
        <v>2.1</v>
      </c>
      <c r="L2881">
        <v>5.4726368159203981E-2</v>
      </c>
      <c r="M2881">
        <v>11</v>
      </c>
      <c r="N2881">
        <v>0</v>
      </c>
      <c r="O2881">
        <v>18.028420523138799</v>
      </c>
      <c r="P2881">
        <v>0.84952380952380901</v>
      </c>
      <c r="Q2881" t="s">
        <v>174</v>
      </c>
    </row>
    <row r="2882" spans="1:17" ht="16" x14ac:dyDescent="0.2">
      <c r="A2882">
        <v>181</v>
      </c>
      <c r="B2882" t="s">
        <v>173</v>
      </c>
      <c r="C2882" t="s">
        <v>172</v>
      </c>
      <c r="D2882">
        <v>43</v>
      </c>
      <c r="E2882">
        <v>32</v>
      </c>
      <c r="G2882">
        <v>1.3</v>
      </c>
      <c r="H2882" s="7">
        <v>1</v>
      </c>
      <c r="I2882" t="s">
        <v>5</v>
      </c>
      <c r="J2882">
        <v>5.0000000000000001E-3</v>
      </c>
      <c r="K2882">
        <v>2.1</v>
      </c>
      <c r="L2882">
        <v>5.4726368159203981E-2</v>
      </c>
      <c r="M2882">
        <v>11</v>
      </c>
      <c r="N2882">
        <v>0</v>
      </c>
      <c r="O2882">
        <v>20.088782696176999</v>
      </c>
      <c r="P2882">
        <v>0.85333333333333306</v>
      </c>
      <c r="Q2882" t="s">
        <v>174</v>
      </c>
    </row>
    <row r="2883" spans="1:17" ht="16" x14ac:dyDescent="0.2">
      <c r="A2883">
        <v>181</v>
      </c>
      <c r="B2883" t="s">
        <v>173</v>
      </c>
      <c r="C2883" t="s">
        <v>172</v>
      </c>
      <c r="D2883">
        <v>43</v>
      </c>
      <c r="E2883">
        <v>32</v>
      </c>
      <c r="G2883">
        <v>1.3</v>
      </c>
      <c r="H2883" s="7">
        <v>1</v>
      </c>
      <c r="I2883" t="s">
        <v>5</v>
      </c>
      <c r="J2883">
        <v>5.0000000000000001E-3</v>
      </c>
      <c r="K2883">
        <v>2.1</v>
      </c>
      <c r="L2883">
        <v>5.4726368159203981E-2</v>
      </c>
      <c r="M2883">
        <v>11</v>
      </c>
      <c r="N2883">
        <v>0</v>
      </c>
      <c r="O2883">
        <v>23.099597585512999</v>
      </c>
      <c r="P2883">
        <v>0.85523809523809502</v>
      </c>
      <c r="Q2883" t="s">
        <v>174</v>
      </c>
    </row>
    <row r="2884" spans="1:17" ht="16" x14ac:dyDescent="0.2">
      <c r="A2884">
        <v>181</v>
      </c>
      <c r="B2884" t="s">
        <v>173</v>
      </c>
      <c r="C2884" t="s">
        <v>172</v>
      </c>
      <c r="D2884">
        <v>43</v>
      </c>
      <c r="E2884">
        <v>32</v>
      </c>
      <c r="G2884">
        <v>1.3</v>
      </c>
      <c r="H2884" s="7">
        <v>1</v>
      </c>
      <c r="I2884" t="s">
        <v>5</v>
      </c>
      <c r="J2884">
        <v>5.0000000000000001E-3</v>
      </c>
      <c r="K2884">
        <v>2.1</v>
      </c>
      <c r="L2884">
        <v>5.4726368159203981E-2</v>
      </c>
      <c r="M2884">
        <v>11</v>
      </c>
      <c r="N2884">
        <v>0</v>
      </c>
      <c r="O2884">
        <v>26.110412474849099</v>
      </c>
      <c r="P2884">
        <v>0.85714285714285698</v>
      </c>
      <c r="Q2884" t="s">
        <v>174</v>
      </c>
    </row>
    <row r="2885" spans="1:17" ht="16" x14ac:dyDescent="0.2">
      <c r="A2885">
        <v>181</v>
      </c>
      <c r="B2885" t="s">
        <v>173</v>
      </c>
      <c r="C2885" t="s">
        <v>172</v>
      </c>
      <c r="D2885">
        <v>43</v>
      </c>
      <c r="E2885">
        <v>32</v>
      </c>
      <c r="G2885">
        <v>1.3</v>
      </c>
      <c r="H2885" s="7">
        <v>1</v>
      </c>
      <c r="I2885" t="s">
        <v>5</v>
      </c>
      <c r="J2885">
        <v>5.0000000000000001E-3</v>
      </c>
      <c r="K2885">
        <v>2.1</v>
      </c>
      <c r="L2885">
        <v>5.4726368159203981E-2</v>
      </c>
      <c r="M2885">
        <v>11</v>
      </c>
      <c r="N2885">
        <v>0</v>
      </c>
      <c r="O2885">
        <v>30.124496981891301</v>
      </c>
      <c r="P2885">
        <v>0.85714285714285698</v>
      </c>
      <c r="Q2885" t="s">
        <v>174</v>
      </c>
    </row>
    <row r="2886" spans="1:17" ht="16" x14ac:dyDescent="0.2">
      <c r="A2886">
        <v>182</v>
      </c>
      <c r="B2886" t="s">
        <v>147</v>
      </c>
      <c r="C2886" s="10" t="s">
        <v>146</v>
      </c>
      <c r="D2886">
        <f>(7+17)/2</f>
        <v>12</v>
      </c>
      <c r="H2886" s="7">
        <v>1</v>
      </c>
      <c r="I2886" t="s">
        <v>5</v>
      </c>
      <c r="J2886">
        <f>46/1000</f>
        <v>4.5999999999999999E-2</v>
      </c>
      <c r="K2886">
        <v>68</v>
      </c>
      <c r="L2886">
        <v>3.3</v>
      </c>
      <c r="M2886">
        <f>L2886/4*100</f>
        <v>82.5</v>
      </c>
      <c r="N2886">
        <v>0</v>
      </c>
      <c r="O2886">
        <v>0</v>
      </c>
      <c r="P2886">
        <v>0</v>
      </c>
      <c r="Q2886" t="s">
        <v>175</v>
      </c>
    </row>
    <row r="2887" spans="1:17" ht="16" x14ac:dyDescent="0.2">
      <c r="A2887">
        <v>182</v>
      </c>
      <c r="B2887" t="s">
        <v>147</v>
      </c>
      <c r="C2887" s="10" t="s">
        <v>146</v>
      </c>
      <c r="D2887">
        <v>12</v>
      </c>
      <c r="H2887" s="7">
        <v>1</v>
      </c>
      <c r="I2887" t="s">
        <v>5</v>
      </c>
      <c r="J2887">
        <v>4.5999999999999999E-2</v>
      </c>
      <c r="K2887">
        <v>68</v>
      </c>
      <c r="L2887">
        <v>3.3</v>
      </c>
      <c r="M2887">
        <v>82.5</v>
      </c>
      <c r="N2887">
        <v>0</v>
      </c>
      <c r="O2887">
        <v>0.246535610699323</v>
      </c>
      <c r="P2887">
        <v>0.160812117305833</v>
      </c>
      <c r="Q2887" t="s">
        <v>175</v>
      </c>
    </row>
    <row r="2888" spans="1:17" ht="16" x14ac:dyDescent="0.2">
      <c r="A2888">
        <v>182</v>
      </c>
      <c r="B2888" t="s">
        <v>147</v>
      </c>
      <c r="C2888" s="10" t="s">
        <v>146</v>
      </c>
      <c r="D2888">
        <v>12</v>
      </c>
      <c r="H2888" s="7">
        <v>1</v>
      </c>
      <c r="I2888" t="s">
        <v>5</v>
      </c>
      <c r="J2888">
        <v>4.5999999999999999E-2</v>
      </c>
      <c r="K2888">
        <v>68</v>
      </c>
      <c r="L2888">
        <v>3.3</v>
      </c>
      <c r="M2888">
        <v>82.5</v>
      </c>
      <c r="N2888">
        <v>0</v>
      </c>
      <c r="O2888">
        <v>0.77884779435460905</v>
      </c>
      <c r="P2888">
        <v>0.30388049515648902</v>
      </c>
      <c r="Q2888" t="s">
        <v>175</v>
      </c>
    </row>
    <row r="2889" spans="1:17" ht="16" x14ac:dyDescent="0.2">
      <c r="A2889">
        <v>182</v>
      </c>
      <c r="B2889" t="s">
        <v>147</v>
      </c>
      <c r="C2889" s="10" t="s">
        <v>146</v>
      </c>
      <c r="D2889">
        <v>12</v>
      </c>
      <c r="H2889" s="7">
        <v>1</v>
      </c>
      <c r="I2889" t="s">
        <v>5</v>
      </c>
      <c r="J2889">
        <v>4.5999999999999999E-2</v>
      </c>
      <c r="K2889">
        <v>68</v>
      </c>
      <c r="L2889">
        <v>3.3</v>
      </c>
      <c r="M2889">
        <v>82.5</v>
      </c>
      <c r="N2889">
        <v>0</v>
      </c>
      <c r="O2889">
        <v>1.11623476332202</v>
      </c>
      <c r="P2889">
        <v>0.36651437887433402</v>
      </c>
      <c r="Q2889" t="s">
        <v>175</v>
      </c>
    </row>
    <row r="2890" spans="1:17" ht="16" x14ac:dyDescent="0.2">
      <c r="A2890">
        <v>182</v>
      </c>
      <c r="B2890" t="s">
        <v>147</v>
      </c>
      <c r="C2890" s="10" t="s">
        <v>146</v>
      </c>
      <c r="D2890">
        <v>12</v>
      </c>
      <c r="H2890" s="7">
        <v>1</v>
      </c>
      <c r="I2890" t="s">
        <v>5</v>
      </c>
      <c r="J2890">
        <v>4.5999999999999999E-2</v>
      </c>
      <c r="K2890">
        <v>68</v>
      </c>
      <c r="L2890">
        <v>3.3</v>
      </c>
      <c r="M2890">
        <v>82.5</v>
      </c>
      <c r="N2890">
        <v>0</v>
      </c>
      <c r="O2890">
        <v>1.79171958825425</v>
      </c>
      <c r="P2890">
        <v>0.50666338078898898</v>
      </c>
      <c r="Q2890" t="s">
        <v>175</v>
      </c>
    </row>
    <row r="2891" spans="1:17" ht="16" x14ac:dyDescent="0.2">
      <c r="A2891">
        <v>182</v>
      </c>
      <c r="B2891" t="s">
        <v>147</v>
      </c>
      <c r="C2891" s="10" t="s">
        <v>146</v>
      </c>
      <c r="D2891">
        <v>12</v>
      </c>
      <c r="H2891" s="7">
        <v>1</v>
      </c>
      <c r="I2891" t="s">
        <v>5</v>
      </c>
      <c r="J2891">
        <v>4.5999999999999999E-2</v>
      </c>
      <c r="K2891">
        <v>68</v>
      </c>
      <c r="L2891">
        <v>3.3</v>
      </c>
      <c r="M2891">
        <v>82.5</v>
      </c>
      <c r="N2891">
        <v>0</v>
      </c>
      <c r="O2891">
        <v>2.2243654148736498</v>
      </c>
      <c r="P2891">
        <v>0.56338268468844099</v>
      </c>
      <c r="Q2891" t="s">
        <v>175</v>
      </c>
    </row>
    <row r="2892" spans="1:17" ht="16" x14ac:dyDescent="0.2">
      <c r="A2892">
        <v>182</v>
      </c>
      <c r="B2892" t="s">
        <v>147</v>
      </c>
      <c r="C2892" s="10" t="s">
        <v>146</v>
      </c>
      <c r="D2892">
        <v>12</v>
      </c>
      <c r="H2892" s="7">
        <v>1</v>
      </c>
      <c r="I2892" t="s">
        <v>5</v>
      </c>
      <c r="J2892">
        <v>4.5999999999999999E-2</v>
      </c>
      <c r="K2892">
        <v>68</v>
      </c>
      <c r="L2892">
        <v>3.3</v>
      </c>
      <c r="M2892">
        <v>82.5</v>
      </c>
      <c r="N2892">
        <v>0</v>
      </c>
      <c r="O2892">
        <v>2.7074842183086498</v>
      </c>
      <c r="P2892">
        <v>0.67666963659456603</v>
      </c>
      <c r="Q2892" t="s">
        <v>175</v>
      </c>
    </row>
    <row r="2893" spans="1:17" ht="16" x14ac:dyDescent="0.2">
      <c r="A2893">
        <v>182</v>
      </c>
      <c r="B2893" t="s">
        <v>147</v>
      </c>
      <c r="C2893" s="10" t="s">
        <v>146</v>
      </c>
      <c r="D2893">
        <v>12</v>
      </c>
      <c r="H2893" s="7">
        <v>1</v>
      </c>
      <c r="I2893" t="s">
        <v>5</v>
      </c>
      <c r="J2893">
        <v>4.5999999999999999E-2</v>
      </c>
      <c r="K2893">
        <v>68</v>
      </c>
      <c r="L2893">
        <v>3.3</v>
      </c>
      <c r="M2893">
        <v>82.5</v>
      </c>
      <c r="N2893">
        <v>0</v>
      </c>
      <c r="O2893">
        <v>3.1395613353301299</v>
      </c>
      <c r="P2893">
        <v>0.72148395291084499</v>
      </c>
      <c r="Q2893" t="s">
        <v>175</v>
      </c>
    </row>
    <row r="2894" spans="1:17" ht="16" x14ac:dyDescent="0.2">
      <c r="A2894">
        <v>182</v>
      </c>
      <c r="B2894" t="s">
        <v>147</v>
      </c>
      <c r="C2894" s="10" t="s">
        <v>146</v>
      </c>
      <c r="D2894">
        <v>12</v>
      </c>
      <c r="H2894" s="7">
        <v>1</v>
      </c>
      <c r="I2894" t="s">
        <v>5</v>
      </c>
      <c r="J2894">
        <v>4.5999999999999999E-2</v>
      </c>
      <c r="K2894">
        <v>68</v>
      </c>
      <c r="L2894">
        <v>3.3</v>
      </c>
      <c r="M2894">
        <v>82.5</v>
      </c>
      <c r="N2894">
        <v>0</v>
      </c>
      <c r="O2894">
        <v>3.8589789767018599</v>
      </c>
      <c r="P2894">
        <v>0.78129324562567504</v>
      </c>
      <c r="Q2894" t="s">
        <v>175</v>
      </c>
    </row>
    <row r="2895" spans="1:17" ht="16" x14ac:dyDescent="0.2">
      <c r="A2895">
        <v>182</v>
      </c>
      <c r="B2895" t="s">
        <v>147</v>
      </c>
      <c r="C2895" s="10" t="s">
        <v>146</v>
      </c>
      <c r="D2895">
        <v>12</v>
      </c>
      <c r="H2895" s="7">
        <v>1</v>
      </c>
      <c r="I2895" t="s">
        <v>5</v>
      </c>
      <c r="J2895">
        <v>4.5999999999999999E-2</v>
      </c>
      <c r="K2895">
        <v>68</v>
      </c>
      <c r="L2895">
        <v>3.3</v>
      </c>
      <c r="M2895">
        <v>82.5</v>
      </c>
      <c r="N2895">
        <v>0</v>
      </c>
      <c r="O2895">
        <v>4.1939489298780996</v>
      </c>
      <c r="P2895">
        <v>0.79333093211503003</v>
      </c>
      <c r="Q2895" t="s">
        <v>175</v>
      </c>
    </row>
    <row r="2896" spans="1:17" ht="16" x14ac:dyDescent="0.2">
      <c r="A2896">
        <v>182</v>
      </c>
      <c r="B2896" t="s">
        <v>147</v>
      </c>
      <c r="C2896" s="10" t="s">
        <v>146</v>
      </c>
      <c r="D2896">
        <v>12</v>
      </c>
      <c r="H2896" s="7">
        <v>1</v>
      </c>
      <c r="I2896" t="s">
        <v>5</v>
      </c>
      <c r="J2896">
        <v>4.5999999999999999E-2</v>
      </c>
      <c r="K2896">
        <v>68</v>
      </c>
      <c r="L2896">
        <v>3.3</v>
      </c>
      <c r="M2896">
        <v>82.5</v>
      </c>
      <c r="N2896">
        <v>0</v>
      </c>
      <c r="O2896">
        <v>6.7758905044454103</v>
      </c>
      <c r="P2896">
        <v>0.84197455972398605</v>
      </c>
      <c r="Q2896" t="s">
        <v>175</v>
      </c>
    </row>
    <row r="2897" spans="1:17" ht="16" x14ac:dyDescent="0.2">
      <c r="A2897">
        <v>182</v>
      </c>
      <c r="B2897" t="s">
        <v>147</v>
      </c>
      <c r="C2897" s="10" t="s">
        <v>146</v>
      </c>
      <c r="D2897">
        <v>12</v>
      </c>
      <c r="H2897" s="7">
        <v>1</v>
      </c>
      <c r="I2897" t="s">
        <v>5</v>
      </c>
      <c r="J2897">
        <v>4.5999999999999999E-2</v>
      </c>
      <c r="K2897">
        <v>68</v>
      </c>
      <c r="L2897">
        <v>3.3</v>
      </c>
      <c r="M2897">
        <v>82.5</v>
      </c>
      <c r="N2897">
        <v>0</v>
      </c>
      <c r="O2897">
        <v>7.2064036700726</v>
      </c>
      <c r="P2897">
        <v>0.85405016018653601</v>
      </c>
      <c r="Q2897" t="s">
        <v>175</v>
      </c>
    </row>
    <row r="2898" spans="1:17" ht="16" x14ac:dyDescent="0.2">
      <c r="A2898">
        <v>182</v>
      </c>
      <c r="B2898" t="s">
        <v>147</v>
      </c>
      <c r="C2898" s="10" t="s">
        <v>146</v>
      </c>
      <c r="D2898">
        <v>12</v>
      </c>
      <c r="H2898" s="7">
        <v>1</v>
      </c>
      <c r="I2898" t="s">
        <v>5</v>
      </c>
      <c r="J2898">
        <v>4.5999999999999999E-2</v>
      </c>
      <c r="K2898">
        <v>68</v>
      </c>
      <c r="L2898">
        <v>3.3</v>
      </c>
      <c r="M2898">
        <v>82.5</v>
      </c>
      <c r="N2898">
        <v>0</v>
      </c>
      <c r="O2898">
        <v>7.7800894769767401</v>
      </c>
      <c r="P2898">
        <v>0.86320638471308597</v>
      </c>
      <c r="Q2898" t="s">
        <v>175</v>
      </c>
    </row>
    <row r="2899" spans="1:17" ht="16" x14ac:dyDescent="0.2">
      <c r="A2899">
        <v>182</v>
      </c>
      <c r="B2899" t="s">
        <v>147</v>
      </c>
      <c r="C2899" s="10" t="s">
        <v>146</v>
      </c>
      <c r="D2899">
        <v>12</v>
      </c>
      <c r="H2899" s="7">
        <v>1</v>
      </c>
      <c r="I2899" t="s">
        <v>5</v>
      </c>
      <c r="J2899">
        <v>4.5999999999999999E-2</v>
      </c>
      <c r="K2899">
        <v>68</v>
      </c>
      <c r="L2899">
        <v>3.3</v>
      </c>
      <c r="M2899">
        <v>82.5</v>
      </c>
      <c r="N2899">
        <v>0</v>
      </c>
      <c r="O2899">
        <v>8.2573790070330393</v>
      </c>
      <c r="P2899">
        <v>0.85446721389167901</v>
      </c>
      <c r="Q2899" t="s">
        <v>175</v>
      </c>
    </row>
    <row r="2900" spans="1:17" ht="16" x14ac:dyDescent="0.2">
      <c r="A2900">
        <v>182</v>
      </c>
      <c r="B2900" t="s">
        <v>147</v>
      </c>
      <c r="C2900" s="10" t="s">
        <v>146</v>
      </c>
      <c r="D2900">
        <v>12</v>
      </c>
      <c r="H2900" s="7">
        <v>1</v>
      </c>
      <c r="I2900" t="s">
        <v>5</v>
      </c>
      <c r="J2900">
        <v>4.5999999999999999E-2</v>
      </c>
      <c r="K2900">
        <v>68</v>
      </c>
      <c r="L2900">
        <v>3.3</v>
      </c>
      <c r="M2900">
        <v>82.5</v>
      </c>
      <c r="N2900">
        <v>0</v>
      </c>
      <c r="O2900">
        <v>8.7828666755132492</v>
      </c>
      <c r="P2900">
        <v>0.85467574074425101</v>
      </c>
      <c r="Q2900" t="s">
        <v>175</v>
      </c>
    </row>
    <row r="2901" spans="1:17" ht="16" x14ac:dyDescent="0.2">
      <c r="A2901">
        <v>182</v>
      </c>
      <c r="B2901" t="s">
        <v>147</v>
      </c>
      <c r="C2901" s="10" t="s">
        <v>146</v>
      </c>
      <c r="D2901">
        <v>12</v>
      </c>
      <c r="H2901" s="7">
        <v>1</v>
      </c>
      <c r="I2901" t="s">
        <v>5</v>
      </c>
      <c r="J2901">
        <v>4.5999999999999999E-2</v>
      </c>
      <c r="K2901">
        <v>68</v>
      </c>
      <c r="L2901">
        <v>3.3</v>
      </c>
      <c r="M2901">
        <v>82.5</v>
      </c>
      <c r="N2901">
        <v>0</v>
      </c>
      <c r="O2901">
        <v>9.8332733028757708</v>
      </c>
      <c r="P2901">
        <v>0.84318780686621997</v>
      </c>
      <c r="Q2901" t="s">
        <v>175</v>
      </c>
    </row>
    <row r="2902" spans="1:17" ht="16" x14ac:dyDescent="0.2">
      <c r="A2902">
        <v>182</v>
      </c>
      <c r="B2902" t="s">
        <v>147</v>
      </c>
      <c r="C2902" s="10" t="s">
        <v>146</v>
      </c>
      <c r="D2902">
        <v>12</v>
      </c>
      <c r="H2902" s="7">
        <v>1</v>
      </c>
      <c r="I2902" t="s">
        <v>5</v>
      </c>
      <c r="J2902">
        <v>4.5999999999999999E-2</v>
      </c>
      <c r="K2902">
        <v>68</v>
      </c>
      <c r="L2902">
        <v>3.3</v>
      </c>
      <c r="M2902">
        <v>82.5</v>
      </c>
      <c r="N2902">
        <v>0</v>
      </c>
      <c r="O2902">
        <v>10.167958901253</v>
      </c>
      <c r="P2902">
        <v>0.84927299956398905</v>
      </c>
      <c r="Q2902" t="s">
        <v>175</v>
      </c>
    </row>
    <row r="2903" spans="1:17" ht="16" x14ac:dyDescent="0.2">
      <c r="A2903">
        <v>182</v>
      </c>
      <c r="B2903" t="s">
        <v>147</v>
      </c>
      <c r="C2903" s="10" t="s">
        <v>146</v>
      </c>
      <c r="D2903">
        <v>12</v>
      </c>
      <c r="H2903" s="7">
        <v>1</v>
      </c>
      <c r="I2903" t="s">
        <v>5</v>
      </c>
      <c r="J2903">
        <v>4.5999999999999999E-2</v>
      </c>
      <c r="K2903">
        <v>68</v>
      </c>
      <c r="L2903">
        <v>3.3</v>
      </c>
      <c r="M2903">
        <v>82.5</v>
      </c>
      <c r="N2903">
        <v>0</v>
      </c>
      <c r="O2903">
        <v>10.7412181759587</v>
      </c>
      <c r="P2903">
        <v>0.84950048340315798</v>
      </c>
      <c r="Q2903" t="s">
        <v>175</v>
      </c>
    </row>
    <row r="2904" spans="1:17" ht="16" x14ac:dyDescent="0.2">
      <c r="A2904">
        <v>182</v>
      </c>
      <c r="B2904" t="s">
        <v>147</v>
      </c>
      <c r="C2904" s="10" t="s">
        <v>146</v>
      </c>
      <c r="D2904">
        <v>12</v>
      </c>
      <c r="H2904" s="7">
        <v>1</v>
      </c>
      <c r="I2904" t="s">
        <v>5</v>
      </c>
      <c r="J2904">
        <v>4.5999999999999999E-2</v>
      </c>
      <c r="K2904">
        <v>68</v>
      </c>
      <c r="L2904">
        <v>3.3</v>
      </c>
      <c r="M2904">
        <v>82.5</v>
      </c>
      <c r="N2904">
        <v>0</v>
      </c>
      <c r="O2904">
        <v>11.075619419537</v>
      </c>
      <c r="P2904">
        <v>0.84963318230934004</v>
      </c>
      <c r="Q2904" t="s">
        <v>175</v>
      </c>
    </row>
    <row r="2905" spans="1:17" ht="16" x14ac:dyDescent="0.2">
      <c r="A2905">
        <v>182</v>
      </c>
      <c r="B2905" t="s">
        <v>147</v>
      </c>
      <c r="C2905" s="10" t="s">
        <v>146</v>
      </c>
      <c r="D2905">
        <v>12</v>
      </c>
      <c r="H2905" s="7">
        <v>1</v>
      </c>
      <c r="I2905" t="s">
        <v>5</v>
      </c>
      <c r="J2905">
        <v>4.5999999999999999E-2</v>
      </c>
      <c r="K2905">
        <v>68</v>
      </c>
      <c r="L2905">
        <v>3.3</v>
      </c>
      <c r="M2905">
        <v>82.5</v>
      </c>
      <c r="N2905">
        <v>0</v>
      </c>
      <c r="O2905">
        <v>13.846372580614499</v>
      </c>
      <c r="P2905">
        <v>0.85073268753198905</v>
      </c>
      <c r="Q2905" t="s">
        <v>175</v>
      </c>
    </row>
    <row r="2906" spans="1:17" ht="16" x14ac:dyDescent="0.2">
      <c r="A2906">
        <v>183</v>
      </c>
      <c r="B2906" t="s">
        <v>147</v>
      </c>
      <c r="C2906" s="10" t="s">
        <v>146</v>
      </c>
      <c r="D2906">
        <f t="shared" ref="D2906:D2919" si="29">(7+17)/2</f>
        <v>12</v>
      </c>
      <c r="H2906" s="7">
        <v>1</v>
      </c>
      <c r="I2906" t="s">
        <v>5</v>
      </c>
      <c r="J2906">
        <f>210/836</f>
        <v>0.25119617224880381</v>
      </c>
      <c r="K2906">
        <v>73</v>
      </c>
      <c r="L2906">
        <v>14.2</v>
      </c>
      <c r="M2906">
        <f>L2906/20*100</f>
        <v>71</v>
      </c>
      <c r="N2906">
        <v>0</v>
      </c>
      <c r="O2906">
        <v>0</v>
      </c>
      <c r="P2906">
        <v>0</v>
      </c>
      <c r="Q2906" t="s">
        <v>175</v>
      </c>
    </row>
    <row r="2907" spans="1:17" ht="16" x14ac:dyDescent="0.2">
      <c r="A2907">
        <v>183</v>
      </c>
      <c r="B2907" t="s">
        <v>147</v>
      </c>
      <c r="C2907" s="10" t="s">
        <v>146</v>
      </c>
      <c r="D2907">
        <v>12</v>
      </c>
      <c r="H2907" s="7">
        <v>1</v>
      </c>
      <c r="I2907" t="s">
        <v>5</v>
      </c>
      <c r="J2907">
        <v>0.25119617224880381</v>
      </c>
      <c r="K2907">
        <v>73</v>
      </c>
      <c r="L2907">
        <v>14.2</v>
      </c>
      <c r="M2907">
        <v>71</v>
      </c>
      <c r="N2907">
        <v>0</v>
      </c>
      <c r="O2907">
        <v>0.21238168823643</v>
      </c>
      <c r="P2907">
        <v>0.38622754491017902</v>
      </c>
      <c r="Q2907" t="s">
        <v>175</v>
      </c>
    </row>
    <row r="2908" spans="1:17" ht="16" x14ac:dyDescent="0.2">
      <c r="A2908">
        <v>183</v>
      </c>
      <c r="B2908" t="s">
        <v>147</v>
      </c>
      <c r="C2908" s="10" t="s">
        <v>146</v>
      </c>
      <c r="D2908">
        <v>12</v>
      </c>
      <c r="H2908" s="7">
        <v>1</v>
      </c>
      <c r="I2908" t="s">
        <v>5</v>
      </c>
      <c r="J2908">
        <v>0.25119617224880381</v>
      </c>
      <c r="K2908">
        <v>73</v>
      </c>
      <c r="L2908">
        <v>14.2</v>
      </c>
      <c r="M2908">
        <v>71</v>
      </c>
      <c r="N2908">
        <v>0</v>
      </c>
      <c r="O2908">
        <v>0.80852810508016404</v>
      </c>
      <c r="P2908">
        <v>0.70658682634730496</v>
      </c>
      <c r="Q2908" t="s">
        <v>175</v>
      </c>
    </row>
    <row r="2909" spans="1:17" ht="16" x14ac:dyDescent="0.2">
      <c r="A2909">
        <v>183</v>
      </c>
      <c r="B2909" t="s">
        <v>147</v>
      </c>
      <c r="C2909" s="10" t="s">
        <v>146</v>
      </c>
      <c r="D2909">
        <v>12</v>
      </c>
      <c r="H2909" s="7">
        <v>1</v>
      </c>
      <c r="I2909" t="s">
        <v>5</v>
      </c>
      <c r="J2909">
        <v>0.25119617224880381</v>
      </c>
      <c r="K2909">
        <v>73</v>
      </c>
      <c r="L2909">
        <v>14.2</v>
      </c>
      <c r="M2909">
        <v>71</v>
      </c>
      <c r="N2909">
        <v>0</v>
      </c>
      <c r="O2909">
        <v>1.1002994011975999</v>
      </c>
      <c r="P2909">
        <v>0.73652694610778402</v>
      </c>
      <c r="Q2909" t="s">
        <v>175</v>
      </c>
    </row>
    <row r="2910" spans="1:17" ht="16" x14ac:dyDescent="0.2">
      <c r="A2910">
        <v>183</v>
      </c>
      <c r="B2910" t="s">
        <v>147</v>
      </c>
      <c r="C2910" s="10" t="s">
        <v>146</v>
      </c>
      <c r="D2910">
        <v>12</v>
      </c>
      <c r="H2910" s="7">
        <v>1</v>
      </c>
      <c r="I2910" t="s">
        <v>5</v>
      </c>
      <c r="J2910">
        <v>0.25119617224880381</v>
      </c>
      <c r="K2910">
        <v>73</v>
      </c>
      <c r="L2910">
        <v>14.2</v>
      </c>
      <c r="M2910">
        <v>71</v>
      </c>
      <c r="N2910">
        <v>0</v>
      </c>
      <c r="O2910">
        <v>1.8757967935097499</v>
      </c>
      <c r="P2910">
        <v>0.76347305389221498</v>
      </c>
      <c r="Q2910" t="s">
        <v>175</v>
      </c>
    </row>
    <row r="2911" spans="1:17" ht="16" x14ac:dyDescent="0.2">
      <c r="A2911">
        <v>183</v>
      </c>
      <c r="B2911" t="s">
        <v>147</v>
      </c>
      <c r="C2911" s="10" t="s">
        <v>146</v>
      </c>
      <c r="D2911">
        <v>12</v>
      </c>
      <c r="H2911" s="7">
        <v>1</v>
      </c>
      <c r="I2911" t="s">
        <v>5</v>
      </c>
      <c r="J2911">
        <v>0.25119617224880381</v>
      </c>
      <c r="K2911">
        <v>73</v>
      </c>
      <c r="L2911">
        <v>14.2</v>
      </c>
      <c r="M2911">
        <v>71</v>
      </c>
      <c r="N2911">
        <v>0</v>
      </c>
      <c r="O2911">
        <v>5.7495170948425596</v>
      </c>
      <c r="P2911">
        <v>0.820359281437125</v>
      </c>
      <c r="Q2911" t="s">
        <v>175</v>
      </c>
    </row>
    <row r="2912" spans="1:17" ht="16" x14ac:dyDescent="0.2">
      <c r="A2912">
        <v>183</v>
      </c>
      <c r="B2912" t="s">
        <v>147</v>
      </c>
      <c r="C2912" s="10" t="s">
        <v>146</v>
      </c>
      <c r="D2912">
        <v>12</v>
      </c>
      <c r="H2912" s="7">
        <v>1</v>
      </c>
      <c r="I2912" t="s">
        <v>5</v>
      </c>
      <c r="J2912">
        <v>0.25119617224880381</v>
      </c>
      <c r="K2912">
        <v>73</v>
      </c>
      <c r="L2912">
        <v>14.2</v>
      </c>
      <c r="M2912">
        <v>71</v>
      </c>
      <c r="N2912">
        <v>0</v>
      </c>
      <c r="O2912">
        <v>6.2819200309059298</v>
      </c>
      <c r="P2912">
        <v>0.82335329341317298</v>
      </c>
      <c r="Q2912" t="s">
        <v>175</v>
      </c>
    </row>
    <row r="2913" spans="1:17" ht="16" x14ac:dyDescent="0.2">
      <c r="A2913">
        <v>183</v>
      </c>
      <c r="B2913" t="s">
        <v>147</v>
      </c>
      <c r="C2913" s="10" t="s">
        <v>146</v>
      </c>
      <c r="D2913">
        <v>12</v>
      </c>
      <c r="H2913" s="7">
        <v>1</v>
      </c>
      <c r="I2913" t="s">
        <v>5</v>
      </c>
      <c r="J2913">
        <v>0.25119617224880381</v>
      </c>
      <c r="K2913">
        <v>73</v>
      </c>
      <c r="L2913">
        <v>14.2</v>
      </c>
      <c r="M2913">
        <v>71</v>
      </c>
      <c r="N2913">
        <v>0</v>
      </c>
      <c r="O2913">
        <v>6.8628549352906996</v>
      </c>
      <c r="P2913">
        <v>0.82934131736526895</v>
      </c>
      <c r="Q2913" t="s">
        <v>175</v>
      </c>
    </row>
    <row r="2914" spans="1:17" ht="16" x14ac:dyDescent="0.2">
      <c r="A2914">
        <v>183</v>
      </c>
      <c r="B2914" t="s">
        <v>147</v>
      </c>
      <c r="C2914" s="10" t="s">
        <v>146</v>
      </c>
      <c r="D2914">
        <v>12</v>
      </c>
      <c r="H2914" s="7">
        <v>1</v>
      </c>
      <c r="I2914" t="s">
        <v>5</v>
      </c>
      <c r="J2914">
        <v>0.25119617224880381</v>
      </c>
      <c r="K2914">
        <v>73</v>
      </c>
      <c r="L2914">
        <v>14.2</v>
      </c>
      <c r="M2914">
        <v>71</v>
      </c>
      <c r="N2914">
        <v>0</v>
      </c>
      <c r="O2914">
        <v>7.9759030326443803</v>
      </c>
      <c r="P2914">
        <v>0.83233532934131704</v>
      </c>
      <c r="Q2914" t="s">
        <v>175</v>
      </c>
    </row>
    <row r="2915" spans="1:17" ht="16" x14ac:dyDescent="0.2">
      <c r="A2915">
        <v>183</v>
      </c>
      <c r="B2915" t="s">
        <v>147</v>
      </c>
      <c r="C2915" s="10" t="s">
        <v>146</v>
      </c>
      <c r="D2915">
        <v>12</v>
      </c>
      <c r="H2915" s="7">
        <v>1</v>
      </c>
      <c r="I2915" t="s">
        <v>5</v>
      </c>
      <c r="J2915">
        <v>0.25119617224880381</v>
      </c>
      <c r="K2915">
        <v>73</v>
      </c>
      <c r="L2915">
        <v>14.2</v>
      </c>
      <c r="M2915">
        <v>71</v>
      </c>
      <c r="N2915">
        <v>0</v>
      </c>
      <c r="O2915">
        <v>8.94378983967548</v>
      </c>
      <c r="P2915">
        <v>0.83532934131736503</v>
      </c>
      <c r="Q2915" t="s">
        <v>175</v>
      </c>
    </row>
    <row r="2916" spans="1:17" ht="16" x14ac:dyDescent="0.2">
      <c r="A2916">
        <v>183</v>
      </c>
      <c r="B2916" t="s">
        <v>147</v>
      </c>
      <c r="C2916" s="10" t="s">
        <v>146</v>
      </c>
      <c r="D2916">
        <v>12</v>
      </c>
      <c r="H2916" s="7">
        <v>1</v>
      </c>
      <c r="I2916" t="s">
        <v>5</v>
      </c>
      <c r="J2916">
        <v>0.25119617224880381</v>
      </c>
      <c r="K2916">
        <v>73</v>
      </c>
      <c r="L2916">
        <v>14.2</v>
      </c>
      <c r="M2916">
        <v>71</v>
      </c>
      <c r="N2916">
        <v>0</v>
      </c>
      <c r="O2916">
        <v>11.9924666795441</v>
      </c>
      <c r="P2916">
        <v>0.84131736526946099</v>
      </c>
      <c r="Q2916" t="s">
        <v>175</v>
      </c>
    </row>
    <row r="2917" spans="1:17" ht="16" x14ac:dyDescent="0.2">
      <c r="A2917">
        <v>183</v>
      </c>
      <c r="B2917" t="s">
        <v>147</v>
      </c>
      <c r="C2917" s="10" t="s">
        <v>146</v>
      </c>
      <c r="D2917">
        <v>12</v>
      </c>
      <c r="H2917" s="7">
        <v>1</v>
      </c>
      <c r="I2917" t="s">
        <v>5</v>
      </c>
      <c r="J2917">
        <v>0.25119617224880381</v>
      </c>
      <c r="K2917">
        <v>73</v>
      </c>
      <c r="L2917">
        <v>14.2</v>
      </c>
      <c r="M2917">
        <v>71</v>
      </c>
      <c r="N2917">
        <v>0</v>
      </c>
      <c r="O2917">
        <v>12.911821518253801</v>
      </c>
      <c r="P2917">
        <v>0.84131736526946099</v>
      </c>
      <c r="Q2917" t="s">
        <v>175</v>
      </c>
    </row>
    <row r="2918" spans="1:17" ht="16" x14ac:dyDescent="0.2">
      <c r="A2918">
        <v>183</v>
      </c>
      <c r="B2918" t="s">
        <v>147</v>
      </c>
      <c r="C2918" s="10" t="s">
        <v>146</v>
      </c>
      <c r="D2918">
        <v>12</v>
      </c>
      <c r="H2918" s="7">
        <v>1</v>
      </c>
      <c r="I2918" t="s">
        <v>5</v>
      </c>
      <c r="J2918">
        <v>0.25119617224880381</v>
      </c>
      <c r="K2918">
        <v>73</v>
      </c>
      <c r="L2918">
        <v>14.2</v>
      </c>
      <c r="M2918">
        <v>71</v>
      </c>
      <c r="N2918">
        <v>0</v>
      </c>
      <c r="O2918">
        <v>13.8797083252849</v>
      </c>
      <c r="P2918">
        <v>0.84431137724550898</v>
      </c>
      <c r="Q2918" t="s">
        <v>175</v>
      </c>
    </row>
    <row r="2919" spans="1:17" ht="16" x14ac:dyDescent="0.2">
      <c r="A2919">
        <v>184</v>
      </c>
      <c r="B2919" t="s">
        <v>8</v>
      </c>
      <c r="C2919" s="10" t="s">
        <v>7</v>
      </c>
      <c r="D2919">
        <f t="shared" si="29"/>
        <v>12</v>
      </c>
      <c r="H2919" s="7">
        <v>1</v>
      </c>
      <c r="I2919" t="s">
        <v>9</v>
      </c>
      <c r="J2919">
        <f>80/320</f>
        <v>0.25</v>
      </c>
      <c r="K2919">
        <v>35</v>
      </c>
      <c r="L2919">
        <v>16.899999999999999</v>
      </c>
      <c r="M2919">
        <f>L2919/(80/(80+320)*100)*100</f>
        <v>84.5</v>
      </c>
      <c r="N2919">
        <v>0</v>
      </c>
      <c r="O2919">
        <v>0</v>
      </c>
      <c r="P2919">
        <v>0</v>
      </c>
      <c r="Q2919" t="s">
        <v>175</v>
      </c>
    </row>
    <row r="2920" spans="1:17" ht="16" x14ac:dyDescent="0.2">
      <c r="A2920">
        <v>184</v>
      </c>
      <c r="B2920" t="s">
        <v>8</v>
      </c>
      <c r="C2920" s="10" t="s">
        <v>7</v>
      </c>
      <c r="D2920">
        <v>12</v>
      </c>
      <c r="H2920" s="7">
        <v>1</v>
      </c>
      <c r="I2920" t="s">
        <v>9</v>
      </c>
      <c r="J2920">
        <v>0.25</v>
      </c>
      <c r="K2920">
        <v>35</v>
      </c>
      <c r="L2920">
        <v>16.899999999999999</v>
      </c>
      <c r="M2920">
        <v>84.5</v>
      </c>
      <c r="N2920">
        <v>0</v>
      </c>
      <c r="O2920">
        <v>0.3125</v>
      </c>
      <c r="P2920">
        <v>5.5282925041875999E-2</v>
      </c>
      <c r="Q2920" t="s">
        <v>175</v>
      </c>
    </row>
    <row r="2921" spans="1:17" ht="16" x14ac:dyDescent="0.2">
      <c r="A2921">
        <v>184</v>
      </c>
      <c r="B2921" t="s">
        <v>8</v>
      </c>
      <c r="C2921" s="10" t="s">
        <v>7</v>
      </c>
      <c r="D2921">
        <v>12</v>
      </c>
      <c r="H2921" s="7">
        <v>1</v>
      </c>
      <c r="I2921" t="s">
        <v>9</v>
      </c>
      <c r="J2921">
        <v>0.25</v>
      </c>
      <c r="K2921">
        <v>35</v>
      </c>
      <c r="L2921">
        <v>16.899999999999999</v>
      </c>
      <c r="M2921">
        <v>84.5</v>
      </c>
      <c r="N2921">
        <v>0</v>
      </c>
      <c r="O2921">
        <v>2.5</v>
      </c>
      <c r="P2921">
        <v>7.5429229480737006E-2</v>
      </c>
      <c r="Q2921" t="s">
        <v>175</v>
      </c>
    </row>
    <row r="2922" spans="1:17" ht="16" x14ac:dyDescent="0.2">
      <c r="A2922">
        <v>184</v>
      </c>
      <c r="B2922" t="s">
        <v>8</v>
      </c>
      <c r="C2922" s="10" t="s">
        <v>7</v>
      </c>
      <c r="D2922">
        <v>12</v>
      </c>
      <c r="H2922" s="7">
        <v>1</v>
      </c>
      <c r="I2922" t="s">
        <v>9</v>
      </c>
      <c r="J2922">
        <v>0.25</v>
      </c>
      <c r="K2922">
        <v>35</v>
      </c>
      <c r="L2922">
        <v>16.899999999999999</v>
      </c>
      <c r="M2922">
        <v>84.5</v>
      </c>
      <c r="N2922">
        <v>0</v>
      </c>
      <c r="O2922">
        <v>5.3125</v>
      </c>
      <c r="P2922">
        <v>9.0563494556113705E-2</v>
      </c>
      <c r="Q2922" t="s">
        <v>175</v>
      </c>
    </row>
    <row r="2923" spans="1:17" ht="16" x14ac:dyDescent="0.2">
      <c r="A2923">
        <v>184</v>
      </c>
      <c r="B2923" t="s">
        <v>8</v>
      </c>
      <c r="C2923" s="10" t="s">
        <v>7</v>
      </c>
      <c r="D2923">
        <v>12</v>
      </c>
      <c r="H2923" s="7">
        <v>1</v>
      </c>
      <c r="I2923" t="s">
        <v>9</v>
      </c>
      <c r="J2923">
        <v>0.25</v>
      </c>
      <c r="K2923">
        <v>35</v>
      </c>
      <c r="L2923">
        <v>16.899999999999999</v>
      </c>
      <c r="M2923">
        <v>84.5</v>
      </c>
      <c r="N2923">
        <v>0</v>
      </c>
      <c r="O2923">
        <v>7.5</v>
      </c>
      <c r="P2923">
        <v>0.11573492462311499</v>
      </c>
      <c r="Q2923" t="s">
        <v>175</v>
      </c>
    </row>
    <row r="2924" spans="1:17" ht="16" x14ac:dyDescent="0.2">
      <c r="A2924">
        <v>184</v>
      </c>
      <c r="B2924" t="s">
        <v>8</v>
      </c>
      <c r="C2924" s="10" t="s">
        <v>7</v>
      </c>
      <c r="D2924">
        <v>12</v>
      </c>
      <c r="H2924" s="7">
        <v>1</v>
      </c>
      <c r="I2924" t="s">
        <v>9</v>
      </c>
      <c r="J2924">
        <v>0.25</v>
      </c>
      <c r="K2924">
        <v>35</v>
      </c>
      <c r="L2924">
        <v>16.899999999999999</v>
      </c>
      <c r="M2924">
        <v>84.5</v>
      </c>
      <c r="N2924">
        <v>0</v>
      </c>
      <c r="O2924">
        <v>8.75</v>
      </c>
      <c r="P2924">
        <v>0.133349036850921</v>
      </c>
      <c r="Q2924" t="s">
        <v>175</v>
      </c>
    </row>
    <row r="2925" spans="1:17" ht="16" x14ac:dyDescent="0.2">
      <c r="A2925">
        <v>184</v>
      </c>
      <c r="B2925" t="s">
        <v>8</v>
      </c>
      <c r="C2925" s="10" t="s">
        <v>7</v>
      </c>
      <c r="D2925">
        <v>12</v>
      </c>
      <c r="H2925" s="7">
        <v>1</v>
      </c>
      <c r="I2925" t="s">
        <v>9</v>
      </c>
      <c r="J2925">
        <v>0.25</v>
      </c>
      <c r="K2925">
        <v>35</v>
      </c>
      <c r="L2925">
        <v>16.899999999999999</v>
      </c>
      <c r="M2925">
        <v>84.5</v>
      </c>
      <c r="N2925">
        <v>0</v>
      </c>
      <c r="O2925">
        <v>9.0625</v>
      </c>
      <c r="P2925">
        <v>0.16853145938023401</v>
      </c>
      <c r="Q2925" t="s">
        <v>175</v>
      </c>
    </row>
    <row r="2926" spans="1:17" ht="16" x14ac:dyDescent="0.2">
      <c r="A2926">
        <v>184</v>
      </c>
      <c r="B2926" t="s">
        <v>8</v>
      </c>
      <c r="C2926" s="10" t="s">
        <v>7</v>
      </c>
      <c r="D2926">
        <v>12</v>
      </c>
      <c r="H2926" s="7">
        <v>1</v>
      </c>
      <c r="I2926" t="s">
        <v>9</v>
      </c>
      <c r="J2926">
        <v>0.25</v>
      </c>
      <c r="K2926">
        <v>35</v>
      </c>
      <c r="L2926">
        <v>16.899999999999999</v>
      </c>
      <c r="M2926">
        <v>84.5</v>
      </c>
      <c r="N2926">
        <v>0</v>
      </c>
      <c r="O2926">
        <v>10.3125</v>
      </c>
      <c r="P2926">
        <v>0.196195822864321</v>
      </c>
      <c r="Q2926" t="s">
        <v>175</v>
      </c>
    </row>
    <row r="2927" spans="1:17" ht="16" x14ac:dyDescent="0.2">
      <c r="A2927">
        <v>184</v>
      </c>
      <c r="B2927" t="s">
        <v>8</v>
      </c>
      <c r="C2927" s="10" t="s">
        <v>7</v>
      </c>
      <c r="D2927">
        <v>12</v>
      </c>
      <c r="H2927" s="7">
        <v>1</v>
      </c>
      <c r="I2927" t="s">
        <v>9</v>
      </c>
      <c r="J2927">
        <v>0.25</v>
      </c>
      <c r="K2927">
        <v>35</v>
      </c>
      <c r="L2927">
        <v>16.899999999999999</v>
      </c>
      <c r="M2927">
        <v>84.5</v>
      </c>
      <c r="N2927">
        <v>0</v>
      </c>
      <c r="O2927">
        <v>12.8125</v>
      </c>
      <c r="P2927">
        <v>0.21383610762144001</v>
      </c>
      <c r="Q2927" t="s">
        <v>175</v>
      </c>
    </row>
    <row r="2928" spans="1:17" ht="16" x14ac:dyDescent="0.2">
      <c r="A2928">
        <v>184</v>
      </c>
      <c r="B2928" t="s">
        <v>8</v>
      </c>
      <c r="C2928" s="10" t="s">
        <v>7</v>
      </c>
      <c r="D2928">
        <v>12</v>
      </c>
      <c r="H2928" s="7">
        <v>1</v>
      </c>
      <c r="I2928" t="s">
        <v>9</v>
      </c>
      <c r="J2928">
        <v>0.25</v>
      </c>
      <c r="K2928">
        <v>35</v>
      </c>
      <c r="L2928">
        <v>16.899999999999999</v>
      </c>
      <c r="M2928">
        <v>84.5</v>
      </c>
      <c r="N2928">
        <v>0</v>
      </c>
      <c r="O2928">
        <v>14.6875</v>
      </c>
      <c r="P2928">
        <v>0.23648843174204301</v>
      </c>
      <c r="Q2928" t="s">
        <v>175</v>
      </c>
    </row>
    <row r="2929" spans="1:17" ht="16" x14ac:dyDescent="0.2">
      <c r="A2929">
        <v>184</v>
      </c>
      <c r="B2929" t="s">
        <v>8</v>
      </c>
      <c r="C2929" s="10" t="s">
        <v>7</v>
      </c>
      <c r="D2929">
        <v>12</v>
      </c>
      <c r="H2929" s="7">
        <v>1</v>
      </c>
      <c r="I2929" t="s">
        <v>9</v>
      </c>
      <c r="J2929">
        <v>0.25</v>
      </c>
      <c r="K2929">
        <v>35</v>
      </c>
      <c r="L2929">
        <v>16.899999999999999</v>
      </c>
      <c r="M2929">
        <v>84.5</v>
      </c>
      <c r="N2929">
        <v>0</v>
      </c>
      <c r="O2929">
        <v>17.8125</v>
      </c>
      <c r="P2929">
        <v>0.25414180276381898</v>
      </c>
      <c r="Q2929" t="s">
        <v>175</v>
      </c>
    </row>
    <row r="2930" spans="1:17" ht="16" x14ac:dyDescent="0.2">
      <c r="A2930">
        <v>184</v>
      </c>
      <c r="B2930" t="s">
        <v>8</v>
      </c>
      <c r="C2930" s="10" t="s">
        <v>7</v>
      </c>
      <c r="D2930">
        <v>12</v>
      </c>
      <c r="H2930" s="7">
        <v>1</v>
      </c>
      <c r="I2930" t="s">
        <v>9</v>
      </c>
      <c r="J2930">
        <v>0.25</v>
      </c>
      <c r="K2930">
        <v>35</v>
      </c>
      <c r="L2930">
        <v>16.899999999999999</v>
      </c>
      <c r="M2930">
        <v>84.5</v>
      </c>
      <c r="N2930">
        <v>0</v>
      </c>
      <c r="O2930">
        <v>19.374999999999901</v>
      </c>
      <c r="P2930">
        <v>0.271762458123953</v>
      </c>
      <c r="Q2930" t="s">
        <v>175</v>
      </c>
    </row>
    <row r="2931" spans="1:17" ht="16" x14ac:dyDescent="0.2">
      <c r="A2931">
        <v>184</v>
      </c>
      <c r="B2931" t="s">
        <v>8</v>
      </c>
      <c r="C2931" s="10" t="s">
        <v>7</v>
      </c>
      <c r="D2931">
        <v>12</v>
      </c>
      <c r="H2931" s="7">
        <v>1</v>
      </c>
      <c r="I2931" t="s">
        <v>9</v>
      </c>
      <c r="J2931">
        <v>0.25</v>
      </c>
      <c r="K2931">
        <v>35</v>
      </c>
      <c r="L2931">
        <v>16.899999999999999</v>
      </c>
      <c r="M2931">
        <v>84.5</v>
      </c>
      <c r="N2931">
        <v>0</v>
      </c>
      <c r="O2931">
        <v>21.562499999999901</v>
      </c>
      <c r="P2931">
        <v>0.28939619974874298</v>
      </c>
      <c r="Q2931" t="s">
        <v>175</v>
      </c>
    </row>
    <row r="2932" spans="1:17" ht="16" x14ac:dyDescent="0.2">
      <c r="A2932">
        <v>184</v>
      </c>
      <c r="B2932" t="s">
        <v>8</v>
      </c>
      <c r="C2932" s="10" t="s">
        <v>7</v>
      </c>
      <c r="D2932">
        <v>12</v>
      </c>
      <c r="H2932" s="7">
        <v>1</v>
      </c>
      <c r="I2932" t="s">
        <v>9</v>
      </c>
      <c r="J2932">
        <v>0.25</v>
      </c>
      <c r="K2932">
        <v>35</v>
      </c>
      <c r="L2932">
        <v>16.899999999999999</v>
      </c>
      <c r="M2932">
        <v>84.5</v>
      </c>
      <c r="N2932">
        <v>0</v>
      </c>
      <c r="O2932">
        <v>23.124999999999901</v>
      </c>
      <c r="P2932">
        <v>0.30450429229480702</v>
      </c>
      <c r="Q2932" t="s">
        <v>175</v>
      </c>
    </row>
    <row r="2933" spans="1:17" ht="16" x14ac:dyDescent="0.2">
      <c r="A2933">
        <v>184</v>
      </c>
      <c r="B2933" t="s">
        <v>8</v>
      </c>
      <c r="C2933" s="10" t="s">
        <v>7</v>
      </c>
      <c r="D2933">
        <v>12</v>
      </c>
      <c r="H2933" s="7">
        <v>1</v>
      </c>
      <c r="I2933" t="s">
        <v>9</v>
      </c>
      <c r="J2933">
        <v>0.25</v>
      </c>
      <c r="K2933">
        <v>35</v>
      </c>
      <c r="L2933">
        <v>16.899999999999999</v>
      </c>
      <c r="M2933">
        <v>84.5</v>
      </c>
      <c r="N2933">
        <v>0</v>
      </c>
      <c r="O2933">
        <v>26.875</v>
      </c>
      <c r="P2933">
        <v>0.32719587520937998</v>
      </c>
      <c r="Q2933" t="s">
        <v>175</v>
      </c>
    </row>
    <row r="2934" spans="1:17" ht="16" x14ac:dyDescent="0.2">
      <c r="A2934">
        <v>184</v>
      </c>
      <c r="B2934" t="s">
        <v>8</v>
      </c>
      <c r="C2934" s="10" t="s">
        <v>7</v>
      </c>
      <c r="D2934">
        <v>12</v>
      </c>
      <c r="H2934" s="7">
        <v>1</v>
      </c>
      <c r="I2934" t="s">
        <v>9</v>
      </c>
      <c r="J2934">
        <v>0.25</v>
      </c>
      <c r="K2934">
        <v>35</v>
      </c>
      <c r="L2934">
        <v>16.899999999999999</v>
      </c>
      <c r="M2934">
        <v>84.5</v>
      </c>
      <c r="N2934">
        <v>0</v>
      </c>
      <c r="O2934">
        <v>28.437499999999901</v>
      </c>
      <c r="P2934">
        <v>0.344816530569514</v>
      </c>
      <c r="Q2934" t="s">
        <v>175</v>
      </c>
    </row>
    <row r="2935" spans="1:17" ht="16" x14ac:dyDescent="0.2">
      <c r="A2935">
        <v>184</v>
      </c>
      <c r="B2935" t="s">
        <v>8</v>
      </c>
      <c r="C2935" s="10" t="s">
        <v>7</v>
      </c>
      <c r="D2935">
        <v>12</v>
      </c>
      <c r="H2935" s="7">
        <v>1</v>
      </c>
      <c r="I2935" t="s">
        <v>9</v>
      </c>
      <c r="J2935">
        <v>0.25</v>
      </c>
      <c r="K2935">
        <v>35</v>
      </c>
      <c r="L2935">
        <v>16.899999999999999</v>
      </c>
      <c r="M2935">
        <v>84.5</v>
      </c>
      <c r="N2935">
        <v>0</v>
      </c>
      <c r="O2935">
        <v>30.937499999999901</v>
      </c>
      <c r="P2935">
        <v>0.35491912688442201</v>
      </c>
      <c r="Q2935" t="s">
        <v>175</v>
      </c>
    </row>
    <row r="2936" spans="1:17" ht="16" x14ac:dyDescent="0.2">
      <c r="A2936">
        <v>184</v>
      </c>
      <c r="B2936" t="s">
        <v>8</v>
      </c>
      <c r="C2936" s="10" t="s">
        <v>7</v>
      </c>
      <c r="D2936">
        <v>12</v>
      </c>
      <c r="H2936" s="7">
        <v>1</v>
      </c>
      <c r="I2936" t="s">
        <v>9</v>
      </c>
      <c r="J2936">
        <v>0.25</v>
      </c>
      <c r="K2936">
        <v>35</v>
      </c>
      <c r="L2936">
        <v>16.899999999999999</v>
      </c>
      <c r="M2936">
        <v>84.5</v>
      </c>
      <c r="N2936">
        <v>0</v>
      </c>
      <c r="O2936">
        <v>33.437499999999901</v>
      </c>
      <c r="P2936">
        <v>0.38512222571189197</v>
      </c>
      <c r="Q2936" t="s">
        <v>175</v>
      </c>
    </row>
    <row r="2937" spans="1:17" ht="16" x14ac:dyDescent="0.2">
      <c r="A2937">
        <v>184</v>
      </c>
      <c r="B2937" t="s">
        <v>8</v>
      </c>
      <c r="C2937" s="10" t="s">
        <v>7</v>
      </c>
      <c r="D2937">
        <v>12</v>
      </c>
      <c r="H2937" s="7">
        <v>1</v>
      </c>
      <c r="I2937" t="s">
        <v>9</v>
      </c>
      <c r="J2937">
        <v>0.25</v>
      </c>
      <c r="K2937">
        <v>35</v>
      </c>
      <c r="L2937">
        <v>16.899999999999999</v>
      </c>
      <c r="M2937">
        <v>84.5</v>
      </c>
      <c r="N2937">
        <v>0</v>
      </c>
      <c r="O2937">
        <v>36.562499999999901</v>
      </c>
      <c r="P2937">
        <v>0.39021278266331599</v>
      </c>
      <c r="Q2937" t="s">
        <v>175</v>
      </c>
    </row>
    <row r="2938" spans="1:17" ht="16" x14ac:dyDescent="0.2">
      <c r="A2938">
        <v>184</v>
      </c>
      <c r="B2938" t="s">
        <v>8</v>
      </c>
      <c r="C2938" s="10" t="s">
        <v>7</v>
      </c>
      <c r="D2938">
        <v>12</v>
      </c>
      <c r="H2938" s="7">
        <v>1</v>
      </c>
      <c r="I2938" t="s">
        <v>9</v>
      </c>
      <c r="J2938">
        <v>0.25</v>
      </c>
      <c r="K2938">
        <v>35</v>
      </c>
      <c r="L2938">
        <v>16.899999999999999</v>
      </c>
      <c r="M2938">
        <v>84.5</v>
      </c>
      <c r="N2938">
        <v>0</v>
      </c>
      <c r="O2938">
        <v>38.437499999999901</v>
      </c>
      <c r="P2938">
        <v>0.40532741834170799</v>
      </c>
      <c r="Q2938" t="s">
        <v>175</v>
      </c>
    </row>
    <row r="2939" spans="1:17" ht="16" x14ac:dyDescent="0.2">
      <c r="A2939">
        <v>184</v>
      </c>
      <c r="B2939" t="s">
        <v>8</v>
      </c>
      <c r="C2939" s="10" t="s">
        <v>7</v>
      </c>
      <c r="D2939">
        <v>12</v>
      </c>
      <c r="H2939" s="7">
        <v>1</v>
      </c>
      <c r="I2939" t="s">
        <v>9</v>
      </c>
      <c r="J2939">
        <v>0.25</v>
      </c>
      <c r="K2939">
        <v>35</v>
      </c>
      <c r="L2939">
        <v>16.899999999999999</v>
      </c>
      <c r="M2939">
        <v>84.5</v>
      </c>
      <c r="N2939">
        <v>0</v>
      </c>
      <c r="O2939">
        <v>40.937499999999901</v>
      </c>
      <c r="P2939">
        <v>0.415430014656616</v>
      </c>
      <c r="Q2939" t="s">
        <v>175</v>
      </c>
    </row>
    <row r="2940" spans="1:17" ht="16" x14ac:dyDescent="0.2">
      <c r="A2940">
        <v>184</v>
      </c>
      <c r="B2940" t="s">
        <v>8</v>
      </c>
      <c r="C2940" s="10" t="s">
        <v>7</v>
      </c>
      <c r="D2940">
        <v>12</v>
      </c>
      <c r="H2940" s="7">
        <v>1</v>
      </c>
      <c r="I2940" t="s">
        <v>9</v>
      </c>
      <c r="J2940">
        <v>0.25</v>
      </c>
      <c r="K2940">
        <v>35</v>
      </c>
      <c r="L2940">
        <v>16.899999999999999</v>
      </c>
      <c r="M2940">
        <v>84.5</v>
      </c>
      <c r="N2940">
        <v>0</v>
      </c>
      <c r="O2940">
        <v>42.187499999999901</v>
      </c>
      <c r="P2940">
        <v>0.43053156407035098</v>
      </c>
      <c r="Q2940" t="s">
        <v>175</v>
      </c>
    </row>
    <row r="2941" spans="1:17" ht="16" x14ac:dyDescent="0.2">
      <c r="A2941">
        <v>184</v>
      </c>
      <c r="B2941" t="s">
        <v>8</v>
      </c>
      <c r="C2941" s="10" t="s">
        <v>7</v>
      </c>
      <c r="D2941">
        <v>12</v>
      </c>
      <c r="H2941" s="7">
        <v>1</v>
      </c>
      <c r="I2941" t="s">
        <v>9</v>
      </c>
      <c r="J2941">
        <v>0.25</v>
      </c>
      <c r="K2941">
        <v>35</v>
      </c>
      <c r="L2941">
        <v>16.899999999999999</v>
      </c>
      <c r="M2941">
        <v>84.5</v>
      </c>
      <c r="N2941">
        <v>0</v>
      </c>
      <c r="O2941">
        <v>44.374999999999901</v>
      </c>
      <c r="P2941">
        <v>0.44565274288107098</v>
      </c>
      <c r="Q2941" t="s">
        <v>175</v>
      </c>
    </row>
    <row r="2942" spans="1:17" ht="16" x14ac:dyDescent="0.2">
      <c r="A2942">
        <v>184</v>
      </c>
      <c r="B2942" t="s">
        <v>8</v>
      </c>
      <c r="C2942" s="10" t="s">
        <v>7</v>
      </c>
      <c r="D2942">
        <v>12</v>
      </c>
      <c r="H2942" s="7">
        <v>1</v>
      </c>
      <c r="I2942" t="s">
        <v>9</v>
      </c>
      <c r="J2942">
        <v>0.25</v>
      </c>
      <c r="K2942">
        <v>35</v>
      </c>
      <c r="L2942">
        <v>16.899999999999999</v>
      </c>
      <c r="M2942">
        <v>84.5</v>
      </c>
      <c r="N2942">
        <v>0</v>
      </c>
      <c r="O2942">
        <v>49.687499999999901</v>
      </c>
      <c r="P2942">
        <v>0.46335191582914498</v>
      </c>
      <c r="Q2942" t="s">
        <v>175</v>
      </c>
    </row>
    <row r="2943" spans="1:17" ht="16" x14ac:dyDescent="0.2">
      <c r="A2943">
        <v>184</v>
      </c>
      <c r="B2943" t="s">
        <v>8</v>
      </c>
      <c r="C2943" s="10" t="s">
        <v>7</v>
      </c>
      <c r="D2943">
        <v>12</v>
      </c>
      <c r="H2943" s="7">
        <v>1</v>
      </c>
      <c r="I2943" t="s">
        <v>9</v>
      </c>
      <c r="J2943">
        <v>0.25</v>
      </c>
      <c r="K2943">
        <v>35</v>
      </c>
      <c r="L2943">
        <v>16.899999999999999</v>
      </c>
      <c r="M2943">
        <v>84.5</v>
      </c>
      <c r="N2943">
        <v>0</v>
      </c>
      <c r="O2943">
        <v>51.874999999999901</v>
      </c>
      <c r="P2943">
        <v>0.47596053182579501</v>
      </c>
      <c r="Q2943" t="s">
        <v>175</v>
      </c>
    </row>
    <row r="2944" spans="1:17" ht="16" x14ac:dyDescent="0.2">
      <c r="A2944">
        <v>184</v>
      </c>
      <c r="B2944" t="s">
        <v>8</v>
      </c>
      <c r="C2944" s="10" t="s">
        <v>7</v>
      </c>
      <c r="D2944">
        <v>12</v>
      </c>
      <c r="H2944" s="7">
        <v>1</v>
      </c>
      <c r="I2944" t="s">
        <v>9</v>
      </c>
      <c r="J2944">
        <v>0.25</v>
      </c>
      <c r="K2944">
        <v>35</v>
      </c>
      <c r="L2944">
        <v>16.899999999999999</v>
      </c>
      <c r="M2944">
        <v>84.5</v>
      </c>
      <c r="N2944">
        <v>0</v>
      </c>
      <c r="O2944">
        <v>54.999999999999901</v>
      </c>
      <c r="P2944">
        <v>0.48858877721943</v>
      </c>
      <c r="Q2944" t="s">
        <v>175</v>
      </c>
    </row>
    <row r="2945" spans="1:17" ht="16" x14ac:dyDescent="0.2">
      <c r="A2945">
        <v>184</v>
      </c>
      <c r="B2945" t="s">
        <v>8</v>
      </c>
      <c r="C2945" s="10" t="s">
        <v>7</v>
      </c>
      <c r="D2945">
        <v>12</v>
      </c>
      <c r="H2945" s="7">
        <v>1</v>
      </c>
      <c r="I2945" t="s">
        <v>9</v>
      </c>
      <c r="J2945">
        <v>0.25</v>
      </c>
      <c r="K2945">
        <v>35</v>
      </c>
      <c r="L2945">
        <v>16.899999999999999</v>
      </c>
      <c r="M2945">
        <v>84.5</v>
      </c>
      <c r="N2945">
        <v>0</v>
      </c>
      <c r="O2945">
        <v>55.937499999999901</v>
      </c>
      <c r="P2945">
        <v>0.496146095058626</v>
      </c>
      <c r="Q2945" t="s">
        <v>175</v>
      </c>
    </row>
    <row r="2946" spans="1:17" ht="16" x14ac:dyDescent="0.2">
      <c r="A2946">
        <v>184</v>
      </c>
      <c r="B2946" t="s">
        <v>8</v>
      </c>
      <c r="C2946" s="10" t="s">
        <v>7</v>
      </c>
      <c r="D2946">
        <v>12</v>
      </c>
      <c r="H2946" s="7">
        <v>1</v>
      </c>
      <c r="I2946" t="s">
        <v>9</v>
      </c>
      <c r="J2946">
        <v>0.25</v>
      </c>
      <c r="K2946">
        <v>35</v>
      </c>
      <c r="L2946">
        <v>16.899999999999999</v>
      </c>
      <c r="M2946">
        <v>84.5</v>
      </c>
      <c r="N2946">
        <v>0</v>
      </c>
      <c r="O2946">
        <v>57.812499999999901</v>
      </c>
      <c r="P2946">
        <v>0.51126073073701805</v>
      </c>
      <c r="Q2946" t="s">
        <v>175</v>
      </c>
    </row>
    <row r="2947" spans="1:17" ht="16" x14ac:dyDescent="0.2">
      <c r="A2947">
        <v>184</v>
      </c>
      <c r="B2947" t="s">
        <v>8</v>
      </c>
      <c r="C2947" s="10" t="s">
        <v>7</v>
      </c>
      <c r="D2947">
        <v>12</v>
      </c>
      <c r="H2947" s="7">
        <v>1</v>
      </c>
      <c r="I2947" t="s">
        <v>9</v>
      </c>
      <c r="J2947">
        <v>0.25</v>
      </c>
      <c r="K2947">
        <v>35</v>
      </c>
      <c r="L2947">
        <v>16.899999999999999</v>
      </c>
      <c r="M2947">
        <v>84.5</v>
      </c>
      <c r="N2947">
        <v>0</v>
      </c>
      <c r="O2947">
        <v>62.187499999999901</v>
      </c>
      <c r="P2947">
        <v>0.526427711474036</v>
      </c>
      <c r="Q2947" t="s">
        <v>175</v>
      </c>
    </row>
    <row r="2948" spans="1:17" ht="16" x14ac:dyDescent="0.2">
      <c r="A2948">
        <v>184</v>
      </c>
      <c r="B2948" t="s">
        <v>8</v>
      </c>
      <c r="C2948" s="10" t="s">
        <v>7</v>
      </c>
      <c r="D2948">
        <v>12</v>
      </c>
      <c r="H2948" s="7">
        <v>1</v>
      </c>
      <c r="I2948" t="s">
        <v>9</v>
      </c>
      <c r="J2948">
        <v>0.25</v>
      </c>
      <c r="K2948">
        <v>35</v>
      </c>
      <c r="L2948">
        <v>16.899999999999999</v>
      </c>
      <c r="M2948">
        <v>84.5</v>
      </c>
      <c r="N2948">
        <v>0</v>
      </c>
      <c r="O2948">
        <v>64.0625</v>
      </c>
      <c r="P2948">
        <v>0.53902978433835802</v>
      </c>
      <c r="Q2948" t="s">
        <v>175</v>
      </c>
    </row>
    <row r="2949" spans="1:17" ht="16" x14ac:dyDescent="0.2">
      <c r="A2949">
        <v>184</v>
      </c>
      <c r="B2949" t="s">
        <v>8</v>
      </c>
      <c r="C2949" s="10" t="s">
        <v>7</v>
      </c>
      <c r="D2949">
        <v>12</v>
      </c>
      <c r="H2949" s="7">
        <v>1</v>
      </c>
      <c r="I2949" t="s">
        <v>9</v>
      </c>
      <c r="J2949">
        <v>0.25</v>
      </c>
      <c r="K2949">
        <v>35</v>
      </c>
      <c r="L2949">
        <v>16.899999999999999</v>
      </c>
      <c r="M2949">
        <v>84.5</v>
      </c>
      <c r="N2949">
        <v>0</v>
      </c>
      <c r="O2949">
        <v>66.562499999999901</v>
      </c>
      <c r="P2949">
        <v>0.54913238065326597</v>
      </c>
      <c r="Q2949" t="s">
        <v>175</v>
      </c>
    </row>
    <row r="2950" spans="1:17" ht="16" x14ac:dyDescent="0.2">
      <c r="A2950">
        <v>184</v>
      </c>
      <c r="B2950" t="s">
        <v>8</v>
      </c>
      <c r="C2950" s="10" t="s">
        <v>7</v>
      </c>
      <c r="D2950">
        <v>12</v>
      </c>
      <c r="H2950" s="7">
        <v>1</v>
      </c>
      <c r="I2950" t="s">
        <v>9</v>
      </c>
      <c r="J2950">
        <v>0.25</v>
      </c>
      <c r="K2950">
        <v>35</v>
      </c>
      <c r="L2950">
        <v>16.899999999999999</v>
      </c>
      <c r="M2950">
        <v>84.5</v>
      </c>
      <c r="N2950">
        <v>0</v>
      </c>
      <c r="O2950">
        <v>68.749999999999901</v>
      </c>
      <c r="P2950">
        <v>0.55922843383584497</v>
      </c>
      <c r="Q2950" t="s">
        <v>175</v>
      </c>
    </row>
    <row r="2951" spans="1:17" ht="16" x14ac:dyDescent="0.2">
      <c r="A2951">
        <v>184</v>
      </c>
      <c r="B2951" t="s">
        <v>8</v>
      </c>
      <c r="C2951" s="10" t="s">
        <v>7</v>
      </c>
      <c r="D2951">
        <v>12</v>
      </c>
      <c r="H2951" s="7">
        <v>1</v>
      </c>
      <c r="I2951" t="s">
        <v>9</v>
      </c>
      <c r="J2951">
        <v>0.25</v>
      </c>
      <c r="K2951">
        <v>35</v>
      </c>
      <c r="L2951">
        <v>16.899999999999999</v>
      </c>
      <c r="M2951">
        <v>84.5</v>
      </c>
      <c r="N2951">
        <v>0</v>
      </c>
      <c r="O2951">
        <v>70.937499999999901</v>
      </c>
      <c r="P2951">
        <v>0.56932448701842497</v>
      </c>
      <c r="Q2951" t="s">
        <v>175</v>
      </c>
    </row>
    <row r="2952" spans="1:17" ht="16" x14ac:dyDescent="0.2">
      <c r="A2952">
        <v>184</v>
      </c>
      <c r="B2952" t="s">
        <v>8</v>
      </c>
      <c r="C2952" s="10" t="s">
        <v>7</v>
      </c>
      <c r="D2952">
        <v>12</v>
      </c>
      <c r="H2952" s="7">
        <v>1</v>
      </c>
      <c r="I2952" t="s">
        <v>9</v>
      </c>
      <c r="J2952">
        <v>0.25</v>
      </c>
      <c r="K2952">
        <v>35</v>
      </c>
      <c r="L2952">
        <v>16.899999999999999</v>
      </c>
      <c r="M2952">
        <v>84.5</v>
      </c>
      <c r="N2952">
        <v>0</v>
      </c>
      <c r="O2952">
        <v>72.812499999999901</v>
      </c>
      <c r="P2952">
        <v>0.57941399706867602</v>
      </c>
      <c r="Q2952" t="s">
        <v>175</v>
      </c>
    </row>
    <row r="2953" spans="1:17" ht="16" x14ac:dyDescent="0.2">
      <c r="A2953">
        <v>184</v>
      </c>
      <c r="B2953" t="s">
        <v>8</v>
      </c>
      <c r="C2953" s="10" t="s">
        <v>7</v>
      </c>
      <c r="D2953">
        <v>12</v>
      </c>
      <c r="H2953" s="7">
        <v>1</v>
      </c>
      <c r="I2953" t="s">
        <v>9</v>
      </c>
      <c r="J2953">
        <v>0.25</v>
      </c>
      <c r="K2953">
        <v>35</v>
      </c>
      <c r="L2953">
        <v>16.899999999999999</v>
      </c>
      <c r="M2953">
        <v>84.5</v>
      </c>
      <c r="N2953">
        <v>0</v>
      </c>
      <c r="O2953">
        <v>74.687499999999901</v>
      </c>
      <c r="P2953">
        <v>0.58447838149078701</v>
      </c>
      <c r="Q2953" t="s">
        <v>175</v>
      </c>
    </row>
    <row r="2954" spans="1:17" ht="16" x14ac:dyDescent="0.2">
      <c r="A2954">
        <v>184</v>
      </c>
      <c r="B2954" t="s">
        <v>8</v>
      </c>
      <c r="C2954" s="10" t="s">
        <v>7</v>
      </c>
      <c r="D2954">
        <v>12</v>
      </c>
      <c r="H2954" s="7">
        <v>1</v>
      </c>
      <c r="I2954" t="s">
        <v>9</v>
      </c>
      <c r="J2954">
        <v>0.25</v>
      </c>
      <c r="K2954">
        <v>35</v>
      </c>
      <c r="L2954">
        <v>16.899999999999999</v>
      </c>
      <c r="M2954">
        <v>84.5</v>
      </c>
      <c r="N2954">
        <v>0</v>
      </c>
      <c r="O2954">
        <v>76.874999999999901</v>
      </c>
      <c r="P2954">
        <v>0.59206187185929604</v>
      </c>
      <c r="Q2954" t="s">
        <v>175</v>
      </c>
    </row>
    <row r="2955" spans="1:17" ht="16" x14ac:dyDescent="0.2">
      <c r="A2955">
        <v>184</v>
      </c>
      <c r="B2955" t="s">
        <v>8</v>
      </c>
      <c r="C2955" s="10" t="s">
        <v>7</v>
      </c>
      <c r="D2955">
        <v>12</v>
      </c>
      <c r="H2955" s="7">
        <v>1</v>
      </c>
      <c r="I2955" t="s">
        <v>9</v>
      </c>
      <c r="J2955">
        <v>0.25</v>
      </c>
      <c r="K2955">
        <v>35</v>
      </c>
      <c r="L2955">
        <v>16.899999999999999</v>
      </c>
      <c r="M2955">
        <v>84.5</v>
      </c>
      <c r="N2955">
        <v>0</v>
      </c>
      <c r="O2955">
        <v>79.6875</v>
      </c>
      <c r="P2955">
        <v>0.607196136934673</v>
      </c>
      <c r="Q2955" t="s">
        <v>175</v>
      </c>
    </row>
    <row r="2956" spans="1:17" ht="16" x14ac:dyDescent="0.2">
      <c r="A2956">
        <v>184</v>
      </c>
      <c r="B2956" t="s">
        <v>8</v>
      </c>
      <c r="C2956" s="10" t="s">
        <v>7</v>
      </c>
      <c r="D2956">
        <v>12</v>
      </c>
      <c r="H2956" s="7">
        <v>1</v>
      </c>
      <c r="I2956" t="s">
        <v>9</v>
      </c>
      <c r="J2956">
        <v>0.25</v>
      </c>
      <c r="K2956">
        <v>35</v>
      </c>
      <c r="L2956">
        <v>16.899999999999999</v>
      </c>
      <c r="M2956">
        <v>84.5</v>
      </c>
      <c r="N2956">
        <v>0</v>
      </c>
      <c r="O2956">
        <v>81.562499999999901</v>
      </c>
      <c r="P2956">
        <v>0.60723539572864305</v>
      </c>
      <c r="Q2956" t="s">
        <v>175</v>
      </c>
    </row>
    <row r="2957" spans="1:17" ht="16" x14ac:dyDescent="0.2">
      <c r="A2957">
        <v>184</v>
      </c>
      <c r="B2957" t="s">
        <v>8</v>
      </c>
      <c r="C2957" s="10" t="s">
        <v>7</v>
      </c>
      <c r="D2957">
        <v>12</v>
      </c>
      <c r="H2957" s="7">
        <v>1</v>
      </c>
      <c r="I2957" t="s">
        <v>9</v>
      </c>
      <c r="J2957">
        <v>0.25</v>
      </c>
      <c r="K2957">
        <v>35</v>
      </c>
      <c r="L2957">
        <v>16.899999999999999</v>
      </c>
      <c r="M2957">
        <v>84.5</v>
      </c>
      <c r="N2957">
        <v>0</v>
      </c>
      <c r="O2957">
        <v>84.374999999999901</v>
      </c>
      <c r="P2957">
        <v>0.60729428391959706</v>
      </c>
      <c r="Q2957" t="s">
        <v>175</v>
      </c>
    </row>
    <row r="2958" spans="1:17" ht="16" x14ac:dyDescent="0.2">
      <c r="A2958">
        <v>184</v>
      </c>
      <c r="B2958" t="s">
        <v>8</v>
      </c>
      <c r="C2958" s="10" t="s">
        <v>7</v>
      </c>
      <c r="D2958">
        <v>12</v>
      </c>
      <c r="H2958" s="7">
        <v>1</v>
      </c>
      <c r="I2958" t="s">
        <v>9</v>
      </c>
      <c r="J2958">
        <v>0.25</v>
      </c>
      <c r="K2958">
        <v>35</v>
      </c>
      <c r="L2958">
        <v>16.899999999999999</v>
      </c>
      <c r="M2958">
        <v>84.5</v>
      </c>
      <c r="N2958">
        <v>0</v>
      </c>
      <c r="O2958">
        <v>87.499999999999901</v>
      </c>
      <c r="P2958">
        <v>0.60987227805695099</v>
      </c>
      <c r="Q2958" t="s">
        <v>175</v>
      </c>
    </row>
    <row r="2959" spans="1:17" ht="16" x14ac:dyDescent="0.2">
      <c r="A2959">
        <v>184</v>
      </c>
      <c r="B2959" t="s">
        <v>8</v>
      </c>
      <c r="C2959" s="10" t="s">
        <v>7</v>
      </c>
      <c r="D2959">
        <v>12</v>
      </c>
      <c r="H2959" s="7">
        <v>1</v>
      </c>
      <c r="I2959" t="s">
        <v>9</v>
      </c>
      <c r="J2959">
        <v>0.25</v>
      </c>
      <c r="K2959">
        <v>35</v>
      </c>
      <c r="L2959">
        <v>16.899999999999999</v>
      </c>
      <c r="M2959">
        <v>84.5</v>
      </c>
      <c r="N2959">
        <v>0</v>
      </c>
      <c r="O2959">
        <v>89.999999999999901</v>
      </c>
      <c r="P2959">
        <v>0.60992462311557705</v>
      </c>
      <c r="Q2959" t="s">
        <v>175</v>
      </c>
    </row>
    <row r="2960" spans="1:17" ht="16" x14ac:dyDescent="0.2">
      <c r="A2960">
        <v>184</v>
      </c>
      <c r="B2960" t="s">
        <v>8</v>
      </c>
      <c r="C2960" s="10" t="s">
        <v>7</v>
      </c>
      <c r="D2960">
        <v>12</v>
      </c>
      <c r="H2960" s="7">
        <v>1</v>
      </c>
      <c r="I2960" t="s">
        <v>9</v>
      </c>
      <c r="J2960">
        <v>0.25</v>
      </c>
      <c r="K2960">
        <v>35</v>
      </c>
      <c r="L2960">
        <v>16.899999999999999</v>
      </c>
      <c r="M2960">
        <v>84.5</v>
      </c>
      <c r="N2960">
        <v>0</v>
      </c>
      <c r="O2960">
        <v>92.812499999999901</v>
      </c>
      <c r="P2960">
        <v>0.62003376256281295</v>
      </c>
      <c r="Q2960" t="s">
        <v>175</v>
      </c>
    </row>
    <row r="2961" spans="1:17" ht="16" x14ac:dyDescent="0.2">
      <c r="A2961">
        <v>184</v>
      </c>
      <c r="B2961" t="s">
        <v>8</v>
      </c>
      <c r="C2961" s="10" t="s">
        <v>7</v>
      </c>
      <c r="D2961">
        <v>12</v>
      </c>
      <c r="H2961" s="7">
        <v>1</v>
      </c>
      <c r="I2961" t="s">
        <v>9</v>
      </c>
      <c r="J2961">
        <v>0.25</v>
      </c>
      <c r="K2961">
        <v>35</v>
      </c>
      <c r="L2961">
        <v>16.899999999999999</v>
      </c>
      <c r="M2961">
        <v>84.5</v>
      </c>
      <c r="N2961">
        <v>0</v>
      </c>
      <c r="O2961">
        <v>95.624999999999901</v>
      </c>
      <c r="P2961">
        <v>0.61758008793969799</v>
      </c>
      <c r="Q2961" t="s">
        <v>175</v>
      </c>
    </row>
    <row r="2962" spans="1:17" ht="16" x14ac:dyDescent="0.2">
      <c r="A2962">
        <v>184</v>
      </c>
      <c r="B2962" t="s">
        <v>8</v>
      </c>
      <c r="C2962" s="10" t="s">
        <v>7</v>
      </c>
      <c r="D2962">
        <v>12</v>
      </c>
      <c r="H2962" s="7">
        <v>1</v>
      </c>
      <c r="I2962" t="s">
        <v>9</v>
      </c>
      <c r="J2962">
        <v>0.25</v>
      </c>
      <c r="K2962">
        <v>35</v>
      </c>
      <c r="L2962">
        <v>16.899999999999999</v>
      </c>
      <c r="M2962">
        <v>84.5</v>
      </c>
      <c r="N2962">
        <v>0</v>
      </c>
      <c r="O2962">
        <v>99.999999999999901</v>
      </c>
      <c r="P2962">
        <v>0.62018425460636495</v>
      </c>
      <c r="Q2962" t="s">
        <v>175</v>
      </c>
    </row>
    <row r="2963" spans="1:17" ht="16" x14ac:dyDescent="0.2">
      <c r="A2963">
        <v>184</v>
      </c>
      <c r="B2963" t="s">
        <v>8</v>
      </c>
      <c r="C2963" s="10" t="s">
        <v>7</v>
      </c>
      <c r="D2963">
        <v>12</v>
      </c>
      <c r="H2963" s="7">
        <v>1</v>
      </c>
      <c r="I2963" t="s">
        <v>9</v>
      </c>
      <c r="J2963">
        <v>0.25</v>
      </c>
      <c r="K2963">
        <v>35</v>
      </c>
      <c r="L2963">
        <v>16.899999999999999</v>
      </c>
      <c r="M2963">
        <v>84.5</v>
      </c>
      <c r="N2963">
        <v>0</v>
      </c>
      <c r="O2963">
        <v>103.74999999999901</v>
      </c>
      <c r="P2963">
        <v>0.62026277219430404</v>
      </c>
      <c r="Q2963" t="s">
        <v>175</v>
      </c>
    </row>
    <row r="2964" spans="1:17" ht="16" x14ac:dyDescent="0.2">
      <c r="A2964">
        <v>184</v>
      </c>
      <c r="B2964" t="s">
        <v>8</v>
      </c>
      <c r="C2964" s="10" t="s">
        <v>7</v>
      </c>
      <c r="D2964">
        <v>12</v>
      </c>
      <c r="H2964" s="7">
        <v>1</v>
      </c>
      <c r="I2964" t="s">
        <v>9</v>
      </c>
      <c r="J2964">
        <v>0.25</v>
      </c>
      <c r="K2964">
        <v>35</v>
      </c>
      <c r="L2964">
        <v>16.899999999999999</v>
      </c>
      <c r="M2964">
        <v>84.5</v>
      </c>
      <c r="N2964">
        <v>0</v>
      </c>
      <c r="O2964">
        <v>108.12499999999901</v>
      </c>
      <c r="P2964">
        <v>0.62035437604690002</v>
      </c>
      <c r="Q2964" t="s">
        <v>175</v>
      </c>
    </row>
    <row r="2965" spans="1:17" ht="16" x14ac:dyDescent="0.2">
      <c r="A2965">
        <v>184</v>
      </c>
      <c r="B2965" t="s">
        <v>8</v>
      </c>
      <c r="C2965" s="10" t="s">
        <v>7</v>
      </c>
      <c r="D2965">
        <v>12</v>
      </c>
      <c r="H2965" s="7">
        <v>1</v>
      </c>
      <c r="I2965" t="s">
        <v>9</v>
      </c>
      <c r="J2965">
        <v>0.25</v>
      </c>
      <c r="K2965">
        <v>35</v>
      </c>
      <c r="L2965">
        <v>16.899999999999999</v>
      </c>
      <c r="M2965">
        <v>84.5</v>
      </c>
      <c r="N2965">
        <v>0</v>
      </c>
      <c r="O2965">
        <v>111.56249999999901</v>
      </c>
      <c r="P2965">
        <v>0.62042635050251205</v>
      </c>
      <c r="Q2965" t="s">
        <v>175</v>
      </c>
    </row>
    <row r="2966" spans="1:17" ht="16" x14ac:dyDescent="0.2">
      <c r="A2966">
        <v>184</v>
      </c>
      <c r="B2966" t="s">
        <v>8</v>
      </c>
      <c r="C2966" s="10" t="s">
        <v>7</v>
      </c>
      <c r="D2966">
        <v>12</v>
      </c>
      <c r="H2966" s="7">
        <v>1</v>
      </c>
      <c r="I2966" t="s">
        <v>9</v>
      </c>
      <c r="J2966">
        <v>0.25</v>
      </c>
      <c r="K2966">
        <v>35</v>
      </c>
      <c r="L2966">
        <v>16.899999999999999</v>
      </c>
      <c r="M2966">
        <v>84.5</v>
      </c>
      <c r="N2966">
        <v>0</v>
      </c>
      <c r="O2966">
        <v>117.81249999999901</v>
      </c>
      <c r="P2966">
        <v>0.62306977596314805</v>
      </c>
      <c r="Q2966" t="s">
        <v>175</v>
      </c>
    </row>
    <row r="2967" spans="1:17" ht="16" x14ac:dyDescent="0.2">
      <c r="A2967">
        <v>185</v>
      </c>
      <c r="B2967" t="s">
        <v>195</v>
      </c>
      <c r="C2967" t="s">
        <v>176</v>
      </c>
      <c r="D2967">
        <v>14.4</v>
      </c>
      <c r="H2967" s="7">
        <v>3</v>
      </c>
      <c r="I2967" t="s">
        <v>24</v>
      </c>
      <c r="J2967">
        <f>1/50</f>
        <v>0.02</v>
      </c>
      <c r="K2967">
        <v>39.299999999999997</v>
      </c>
      <c r="L2967">
        <f>M2967*(10/(10+500))</f>
        <v>0.59019607843137256</v>
      </c>
      <c r="M2967">
        <v>30.1</v>
      </c>
      <c r="N2967">
        <v>0</v>
      </c>
      <c r="O2967">
        <v>0</v>
      </c>
      <c r="P2967">
        <v>0</v>
      </c>
      <c r="Q2967" t="s">
        <v>177</v>
      </c>
    </row>
    <row r="2968" spans="1:17" ht="16" x14ac:dyDescent="0.2">
      <c r="A2968">
        <v>185</v>
      </c>
      <c r="B2968" t="s">
        <v>195</v>
      </c>
      <c r="C2968" t="s">
        <v>176</v>
      </c>
      <c r="D2968">
        <v>14.4</v>
      </c>
      <c r="H2968" s="7">
        <v>3</v>
      </c>
      <c r="I2968" t="s">
        <v>24</v>
      </c>
      <c r="J2968">
        <v>0.02</v>
      </c>
      <c r="K2968">
        <v>39.299999999999997</v>
      </c>
      <c r="L2968">
        <v>0.59019607843137256</v>
      </c>
      <c r="M2968">
        <v>30.1</v>
      </c>
      <c r="N2968">
        <v>0</v>
      </c>
      <c r="O2968">
        <v>1.01724707047367</v>
      </c>
      <c r="P2968">
        <v>0.19518072289156599</v>
      </c>
      <c r="Q2968" t="s">
        <v>177</v>
      </c>
    </row>
    <row r="2969" spans="1:17" ht="16" x14ac:dyDescent="0.2">
      <c r="A2969">
        <v>185</v>
      </c>
      <c r="B2969" t="s">
        <v>195</v>
      </c>
      <c r="C2969" t="s">
        <v>176</v>
      </c>
      <c r="D2969">
        <v>14.4</v>
      </c>
      <c r="H2969" s="7">
        <v>3</v>
      </c>
      <c r="I2969" t="s">
        <v>24</v>
      </c>
      <c r="J2969">
        <v>0.02</v>
      </c>
      <c r="K2969">
        <v>39.299999999999997</v>
      </c>
      <c r="L2969">
        <v>0.59019607843137256</v>
      </c>
      <c r="M2969">
        <v>30.1</v>
      </c>
      <c r="N2969">
        <v>0</v>
      </c>
      <c r="O2969">
        <v>3.0128734114540299</v>
      </c>
      <c r="P2969">
        <v>0.34698795180722802</v>
      </c>
      <c r="Q2969" t="s">
        <v>177</v>
      </c>
    </row>
    <row r="2970" spans="1:17" ht="16" x14ac:dyDescent="0.2">
      <c r="A2970">
        <v>185</v>
      </c>
      <c r="B2970" t="s">
        <v>195</v>
      </c>
      <c r="C2970" t="s">
        <v>176</v>
      </c>
      <c r="D2970">
        <v>14.4</v>
      </c>
      <c r="H2970" s="7">
        <v>3</v>
      </c>
      <c r="I2970" t="s">
        <v>24</v>
      </c>
      <c r="J2970">
        <v>0.02</v>
      </c>
      <c r="K2970">
        <v>39.299999999999997</v>
      </c>
      <c r="L2970">
        <v>0.59019607843137256</v>
      </c>
      <c r="M2970">
        <v>30.1</v>
      </c>
      <c r="N2970">
        <v>0</v>
      </c>
      <c r="O2970">
        <v>6.9583264565109699</v>
      </c>
      <c r="P2970">
        <v>0.54216867469879504</v>
      </c>
      <c r="Q2970" t="s">
        <v>177</v>
      </c>
    </row>
    <row r="2971" spans="1:17" ht="16" x14ac:dyDescent="0.2">
      <c r="A2971">
        <v>185</v>
      </c>
      <c r="B2971" t="s">
        <v>195</v>
      </c>
      <c r="C2971" t="s">
        <v>176</v>
      </c>
      <c r="D2971">
        <v>14.4</v>
      </c>
      <c r="H2971" s="7">
        <v>3</v>
      </c>
      <c r="I2971" t="s">
        <v>24</v>
      </c>
      <c r="J2971">
        <v>0.02</v>
      </c>
      <c r="K2971">
        <v>39.299999999999997</v>
      </c>
      <c r="L2971">
        <v>0.59019607843137256</v>
      </c>
      <c r="M2971">
        <v>30.1</v>
      </c>
      <c r="N2971">
        <v>0</v>
      </c>
      <c r="O2971">
        <v>10.0894124442977</v>
      </c>
      <c r="P2971">
        <v>0.59036144578313199</v>
      </c>
      <c r="Q2971" t="s">
        <v>177</v>
      </c>
    </row>
    <row r="2972" spans="1:17" ht="16" x14ac:dyDescent="0.2">
      <c r="A2972">
        <v>185</v>
      </c>
      <c r="B2972" t="s">
        <v>195</v>
      </c>
      <c r="C2972" t="s">
        <v>176</v>
      </c>
      <c r="D2972">
        <v>14.4</v>
      </c>
      <c r="H2972" s="7">
        <v>3</v>
      </c>
      <c r="I2972" t="s">
        <v>24</v>
      </c>
      <c r="J2972">
        <v>0.02</v>
      </c>
      <c r="K2972">
        <v>39.299999999999997</v>
      </c>
      <c r="L2972">
        <v>0.59019607843137256</v>
      </c>
      <c r="M2972">
        <v>30.1</v>
      </c>
      <c r="N2972">
        <v>0</v>
      </c>
      <c r="O2972">
        <v>14.091558012873399</v>
      </c>
      <c r="P2972">
        <v>0.681927710843373</v>
      </c>
      <c r="Q2972" t="s">
        <v>177</v>
      </c>
    </row>
    <row r="2973" spans="1:17" ht="16" x14ac:dyDescent="0.2">
      <c r="A2973">
        <v>185</v>
      </c>
      <c r="B2973" t="s">
        <v>195</v>
      </c>
      <c r="C2973" t="s">
        <v>176</v>
      </c>
      <c r="D2973">
        <v>14.4</v>
      </c>
      <c r="H2973" s="7">
        <v>3</v>
      </c>
      <c r="I2973" t="s">
        <v>24</v>
      </c>
      <c r="J2973">
        <v>0.02</v>
      </c>
      <c r="K2973">
        <v>39.299999999999997</v>
      </c>
      <c r="L2973">
        <v>0.59019607843137256</v>
      </c>
      <c r="M2973">
        <v>30.1</v>
      </c>
      <c r="N2973">
        <v>0</v>
      </c>
      <c r="O2973">
        <v>21.1281152005281</v>
      </c>
      <c r="P2973">
        <v>0.70361445783132504</v>
      </c>
      <c r="Q2973" t="s">
        <v>177</v>
      </c>
    </row>
    <row r="2974" spans="1:17" ht="16" x14ac:dyDescent="0.2">
      <c r="A2974">
        <v>185</v>
      </c>
      <c r="B2974" t="s">
        <v>195</v>
      </c>
      <c r="C2974" t="s">
        <v>176</v>
      </c>
      <c r="D2974">
        <v>14.4</v>
      </c>
      <c r="H2974" s="7">
        <v>3</v>
      </c>
      <c r="I2974" t="s">
        <v>24</v>
      </c>
      <c r="J2974">
        <v>0.02</v>
      </c>
      <c r="K2974">
        <v>39.299999999999997</v>
      </c>
      <c r="L2974">
        <v>0.59019607843137256</v>
      </c>
      <c r="M2974">
        <v>30.1</v>
      </c>
      <c r="N2974">
        <v>0</v>
      </c>
      <c r="O2974">
        <v>28.111940914342298</v>
      </c>
      <c r="P2974">
        <v>0.75180722891566198</v>
      </c>
      <c r="Q2974" t="s">
        <v>177</v>
      </c>
    </row>
    <row r="2975" spans="1:17" ht="16" x14ac:dyDescent="0.2">
      <c r="A2975">
        <v>186</v>
      </c>
      <c r="B2975" t="s">
        <v>179</v>
      </c>
      <c r="C2975" t="s">
        <v>178</v>
      </c>
      <c r="D2975">
        <v>38.5</v>
      </c>
      <c r="H2975" s="7">
        <v>3</v>
      </c>
      <c r="I2975" t="s">
        <v>5</v>
      </c>
      <c r="J2975">
        <f>17.1/125</f>
        <v>0.1368</v>
      </c>
      <c r="K2975">
        <v>55.44</v>
      </c>
      <c r="L2975">
        <v>11.66</v>
      </c>
      <c r="M2975">
        <v>81.7</v>
      </c>
      <c r="N2975">
        <v>1</v>
      </c>
      <c r="O2975">
        <v>0</v>
      </c>
      <c r="P2975">
        <v>0</v>
      </c>
      <c r="Q2975" t="s">
        <v>180</v>
      </c>
    </row>
    <row r="2976" spans="1:17" ht="16" x14ac:dyDescent="0.2">
      <c r="A2976">
        <v>186</v>
      </c>
      <c r="B2976" t="s">
        <v>179</v>
      </c>
      <c r="C2976" t="s">
        <v>178</v>
      </c>
      <c r="D2976">
        <v>38.5</v>
      </c>
      <c r="H2976" s="7">
        <v>3</v>
      </c>
      <c r="I2976" t="s">
        <v>5</v>
      </c>
      <c r="J2976">
        <v>0.1368</v>
      </c>
      <c r="K2976">
        <v>55.44</v>
      </c>
      <c r="L2976">
        <v>11.66</v>
      </c>
      <c r="M2976">
        <v>81.7</v>
      </c>
      <c r="N2976">
        <v>1</v>
      </c>
      <c r="O2976">
        <v>1.1192018743194001</v>
      </c>
      <c r="P2976">
        <v>5.4585152838427797E-2</v>
      </c>
      <c r="Q2976" t="s">
        <v>180</v>
      </c>
    </row>
    <row r="2977" spans="1:17" ht="16" x14ac:dyDescent="0.2">
      <c r="A2977">
        <v>186</v>
      </c>
      <c r="B2977" t="s">
        <v>179</v>
      </c>
      <c r="C2977" t="s">
        <v>178</v>
      </c>
      <c r="D2977">
        <v>38.5</v>
      </c>
      <c r="H2977" s="7">
        <v>3</v>
      </c>
      <c r="I2977" t="s">
        <v>5</v>
      </c>
      <c r="J2977">
        <v>0.1368</v>
      </c>
      <c r="K2977">
        <v>55.44</v>
      </c>
      <c r="L2977">
        <v>11.66</v>
      </c>
      <c r="M2977">
        <v>81.7</v>
      </c>
      <c r="N2977">
        <v>1</v>
      </c>
      <c r="O2977">
        <v>3.2476103527548199</v>
      </c>
      <c r="P2977">
        <v>0.104803493449781</v>
      </c>
      <c r="Q2977" t="s">
        <v>180</v>
      </c>
    </row>
    <row r="2978" spans="1:17" ht="16" x14ac:dyDescent="0.2">
      <c r="A2978">
        <v>186</v>
      </c>
      <c r="B2978" t="s">
        <v>179</v>
      </c>
      <c r="C2978" t="s">
        <v>178</v>
      </c>
      <c r="D2978">
        <v>38.5</v>
      </c>
      <c r="H2978" s="7">
        <v>3</v>
      </c>
      <c r="I2978" t="s">
        <v>5</v>
      </c>
      <c r="J2978">
        <v>0.1368</v>
      </c>
      <c r="K2978">
        <v>55.44</v>
      </c>
      <c r="L2978">
        <v>11.66</v>
      </c>
      <c r="M2978">
        <v>81.7</v>
      </c>
      <c r="N2978">
        <v>1</v>
      </c>
      <c r="O2978">
        <v>5.6268080472539603</v>
      </c>
      <c r="P2978">
        <v>0.15938864628820901</v>
      </c>
      <c r="Q2978" t="s">
        <v>180</v>
      </c>
    </row>
    <row r="2979" spans="1:17" ht="16" x14ac:dyDescent="0.2">
      <c r="A2979">
        <v>186</v>
      </c>
      <c r="B2979" t="s">
        <v>179</v>
      </c>
      <c r="C2979" t="s">
        <v>178</v>
      </c>
      <c r="D2979">
        <v>38.5</v>
      </c>
      <c r="H2979" s="7">
        <v>3</v>
      </c>
      <c r="I2979" t="s">
        <v>5</v>
      </c>
      <c r="J2979">
        <v>0.1368</v>
      </c>
      <c r="K2979">
        <v>55.44</v>
      </c>
      <c r="L2979">
        <v>11.66</v>
      </c>
      <c r="M2979">
        <v>81.7</v>
      </c>
      <c r="N2979">
        <v>1</v>
      </c>
      <c r="O2979">
        <v>7.2514381881579002</v>
      </c>
      <c r="P2979">
        <v>0.209606986899563</v>
      </c>
      <c r="Q2979" t="s">
        <v>180</v>
      </c>
    </row>
    <row r="2980" spans="1:17" ht="16" x14ac:dyDescent="0.2">
      <c r="A2980">
        <v>186</v>
      </c>
      <c r="B2980" t="s">
        <v>179</v>
      </c>
      <c r="C2980" t="s">
        <v>178</v>
      </c>
      <c r="D2980">
        <v>38.5</v>
      </c>
      <c r="H2980" s="7">
        <v>3</v>
      </c>
      <c r="I2980" t="s">
        <v>5</v>
      </c>
      <c r="J2980">
        <v>0.1368</v>
      </c>
      <c r="K2980">
        <v>55.44</v>
      </c>
      <c r="L2980">
        <v>11.66</v>
      </c>
      <c r="M2980">
        <v>81.7</v>
      </c>
      <c r="N2980">
        <v>1</v>
      </c>
      <c r="O2980">
        <v>10.0084696358056</v>
      </c>
      <c r="P2980">
        <v>0.26419213973799099</v>
      </c>
      <c r="Q2980" t="s">
        <v>180</v>
      </c>
    </row>
    <row r="2981" spans="1:17" ht="16" x14ac:dyDescent="0.2">
      <c r="A2981">
        <v>186</v>
      </c>
      <c r="B2981" t="s">
        <v>179</v>
      </c>
      <c r="C2981" t="s">
        <v>178</v>
      </c>
      <c r="D2981">
        <v>38.5</v>
      </c>
      <c r="H2981" s="7">
        <v>3</v>
      </c>
      <c r="I2981" t="s">
        <v>5</v>
      </c>
      <c r="J2981">
        <v>0.1368</v>
      </c>
      <c r="K2981">
        <v>55.44</v>
      </c>
      <c r="L2981">
        <v>11.66</v>
      </c>
      <c r="M2981">
        <v>81.7</v>
      </c>
      <c r="N2981">
        <v>1</v>
      </c>
      <c r="O2981">
        <v>15.3993378284733</v>
      </c>
      <c r="P2981">
        <v>0.36244541484716097</v>
      </c>
      <c r="Q2981" t="s">
        <v>180</v>
      </c>
    </row>
    <row r="2982" spans="1:17" ht="16" x14ac:dyDescent="0.2">
      <c r="A2982">
        <v>186</v>
      </c>
      <c r="B2982" t="s">
        <v>179</v>
      </c>
      <c r="C2982" t="s">
        <v>178</v>
      </c>
      <c r="D2982">
        <v>38.5</v>
      </c>
      <c r="H2982" s="7">
        <v>3</v>
      </c>
      <c r="I2982" t="s">
        <v>5</v>
      </c>
      <c r="J2982">
        <v>0.1368</v>
      </c>
      <c r="K2982">
        <v>55.44</v>
      </c>
      <c r="L2982">
        <v>11.66</v>
      </c>
      <c r="M2982">
        <v>81.7</v>
      </c>
      <c r="N2982">
        <v>1</v>
      </c>
      <c r="O2982">
        <v>19.916843575726201</v>
      </c>
      <c r="P2982">
        <v>0.427947598253275</v>
      </c>
      <c r="Q2982" t="s">
        <v>180</v>
      </c>
    </row>
    <row r="2983" spans="1:17" ht="16" x14ac:dyDescent="0.2">
      <c r="A2983">
        <v>186</v>
      </c>
      <c r="B2983" t="s">
        <v>179</v>
      </c>
      <c r="C2983" t="s">
        <v>178</v>
      </c>
      <c r="D2983">
        <v>38.5</v>
      </c>
      <c r="H2983" s="7">
        <v>3</v>
      </c>
      <c r="I2983" t="s">
        <v>5</v>
      </c>
      <c r="J2983">
        <v>0.1368</v>
      </c>
      <c r="K2983">
        <v>55.44</v>
      </c>
      <c r="L2983">
        <v>11.66</v>
      </c>
      <c r="M2983">
        <v>81.7</v>
      </c>
      <c r="N2983">
        <v>1</v>
      </c>
      <c r="O2983">
        <v>25.9385346430103</v>
      </c>
      <c r="P2983">
        <v>0.52183406113537101</v>
      </c>
      <c r="Q2983" t="s">
        <v>180</v>
      </c>
    </row>
    <row r="2984" spans="1:17" ht="16" x14ac:dyDescent="0.2">
      <c r="A2984">
        <v>186</v>
      </c>
      <c r="B2984" t="s">
        <v>179</v>
      </c>
      <c r="C2984" t="s">
        <v>178</v>
      </c>
      <c r="D2984">
        <v>38.5</v>
      </c>
      <c r="H2984" s="7">
        <v>3</v>
      </c>
      <c r="I2984" t="s">
        <v>5</v>
      </c>
      <c r="J2984">
        <v>0.1368</v>
      </c>
      <c r="K2984">
        <v>55.44</v>
      </c>
      <c r="L2984">
        <v>11.66</v>
      </c>
      <c r="M2984">
        <v>81.7</v>
      </c>
      <c r="N2984">
        <v>1</v>
      </c>
      <c r="O2984">
        <v>45.890576705201603</v>
      </c>
      <c r="P2984">
        <v>0.81222707423580798</v>
      </c>
      <c r="Q2984" t="s">
        <v>180</v>
      </c>
    </row>
    <row r="2985" spans="1:17" ht="16" x14ac:dyDescent="0.2">
      <c r="A2985">
        <v>187</v>
      </c>
      <c r="B2985" t="s">
        <v>182</v>
      </c>
      <c r="C2985" t="s">
        <v>181</v>
      </c>
      <c r="F2985">
        <v>17.2</v>
      </c>
      <c r="H2985" s="7">
        <v>1.1299999999999999</v>
      </c>
      <c r="I2985" t="s">
        <v>9</v>
      </c>
      <c r="J2985">
        <f>30/(100-30)</f>
        <v>0.42857142857142855</v>
      </c>
      <c r="K2985">
        <v>18.2</v>
      </c>
      <c r="L2985">
        <v>17</v>
      </c>
      <c r="M2985">
        <v>60</v>
      </c>
      <c r="N2985">
        <v>0.02</v>
      </c>
      <c r="O2985">
        <v>0</v>
      </c>
      <c r="P2985">
        <v>0</v>
      </c>
      <c r="Q2985" t="s">
        <v>183</v>
      </c>
    </row>
    <row r="2986" spans="1:17" ht="16" x14ac:dyDescent="0.2">
      <c r="A2986">
        <v>187</v>
      </c>
      <c r="B2986" t="s">
        <v>182</v>
      </c>
      <c r="C2986" t="s">
        <v>181</v>
      </c>
      <c r="F2986">
        <v>17.2</v>
      </c>
      <c r="H2986" s="7">
        <v>1.1299999999999999</v>
      </c>
      <c r="I2986" t="s">
        <v>9</v>
      </c>
      <c r="J2986">
        <v>0.42857142857142855</v>
      </c>
      <c r="K2986">
        <v>18.2</v>
      </c>
      <c r="L2986">
        <v>17</v>
      </c>
      <c r="M2986">
        <v>60</v>
      </c>
      <c r="N2986">
        <v>0.02</v>
      </c>
      <c r="O2986">
        <v>0.86762621211462199</v>
      </c>
      <c r="P2986">
        <v>0.19310344827586201</v>
      </c>
      <c r="Q2986" t="s">
        <v>183</v>
      </c>
    </row>
    <row r="2987" spans="1:17" ht="16" x14ac:dyDescent="0.2">
      <c r="A2987">
        <v>187</v>
      </c>
      <c r="B2987" t="s">
        <v>182</v>
      </c>
      <c r="C2987" t="s">
        <v>181</v>
      </c>
      <c r="F2987">
        <v>17.2</v>
      </c>
      <c r="H2987" s="7">
        <v>1.1299999999999999</v>
      </c>
      <c r="I2987" t="s">
        <v>9</v>
      </c>
      <c r="J2987">
        <v>0.42857142857142855</v>
      </c>
      <c r="K2987">
        <v>18.2</v>
      </c>
      <c r="L2987">
        <v>17</v>
      </c>
      <c r="M2987">
        <v>60</v>
      </c>
      <c r="N2987">
        <v>0.02</v>
      </c>
      <c r="O2987">
        <v>2.8843762229855998</v>
      </c>
      <c r="P2987">
        <v>0.23218390804597699</v>
      </c>
      <c r="Q2987" t="s">
        <v>183</v>
      </c>
    </row>
    <row r="2988" spans="1:17" ht="16" x14ac:dyDescent="0.2">
      <c r="A2988">
        <v>187</v>
      </c>
      <c r="B2988" t="s">
        <v>182</v>
      </c>
      <c r="C2988" t="s">
        <v>181</v>
      </c>
      <c r="F2988">
        <v>17.2</v>
      </c>
      <c r="H2988" s="7">
        <v>1.1299999999999999</v>
      </c>
      <c r="I2988" t="s">
        <v>9</v>
      </c>
      <c r="J2988">
        <v>0.42857142857142855</v>
      </c>
      <c r="K2988">
        <v>18.2</v>
      </c>
      <c r="L2988">
        <v>17</v>
      </c>
      <c r="M2988">
        <v>60</v>
      </c>
      <c r="N2988">
        <v>0.02</v>
      </c>
      <c r="O2988">
        <v>6.69823020393964</v>
      </c>
      <c r="P2988">
        <v>0.236781609195402</v>
      </c>
      <c r="Q2988" t="s">
        <v>183</v>
      </c>
    </row>
    <row r="2989" spans="1:17" ht="16" x14ac:dyDescent="0.2">
      <c r="A2989">
        <v>187</v>
      </c>
      <c r="B2989" t="s">
        <v>182</v>
      </c>
      <c r="C2989" t="s">
        <v>181</v>
      </c>
      <c r="F2989">
        <v>17.2</v>
      </c>
      <c r="H2989" s="7">
        <v>1.1299999999999999</v>
      </c>
      <c r="I2989" t="s">
        <v>9</v>
      </c>
      <c r="J2989">
        <v>0.42857142857142855</v>
      </c>
      <c r="K2989">
        <v>18.2</v>
      </c>
      <c r="L2989">
        <v>17</v>
      </c>
      <c r="M2989">
        <v>60</v>
      </c>
      <c r="N2989">
        <v>0.02</v>
      </c>
      <c r="O2989">
        <v>14.009618645910299</v>
      </c>
      <c r="P2989">
        <v>0.259770114942528</v>
      </c>
      <c r="Q2989" t="s">
        <v>183</v>
      </c>
    </row>
    <row r="2990" spans="1:17" ht="16" x14ac:dyDescent="0.2">
      <c r="A2990">
        <v>187</v>
      </c>
      <c r="B2990" t="s">
        <v>182</v>
      </c>
      <c r="C2990" t="s">
        <v>181</v>
      </c>
      <c r="F2990">
        <v>17.2</v>
      </c>
      <c r="H2990" s="7">
        <v>1.1299999999999999</v>
      </c>
      <c r="I2990" t="s">
        <v>9</v>
      </c>
      <c r="J2990">
        <v>0.42857142857142855</v>
      </c>
      <c r="K2990">
        <v>18.2</v>
      </c>
      <c r="L2990">
        <v>17</v>
      </c>
      <c r="M2990">
        <v>60</v>
      </c>
      <c r="N2990">
        <v>0.02</v>
      </c>
      <c r="O2990">
        <v>21.111588468061001</v>
      </c>
      <c r="P2990">
        <v>0.30574712643678098</v>
      </c>
      <c r="Q2990" t="s">
        <v>183</v>
      </c>
    </row>
    <row r="2991" spans="1:17" ht="16" x14ac:dyDescent="0.2">
      <c r="A2991">
        <v>187</v>
      </c>
      <c r="B2991" t="s">
        <v>182</v>
      </c>
      <c r="C2991" t="s">
        <v>181</v>
      </c>
      <c r="F2991">
        <v>17.2</v>
      </c>
      <c r="H2991" s="7">
        <v>1.1299999999999999</v>
      </c>
      <c r="I2991" t="s">
        <v>9</v>
      </c>
      <c r="J2991">
        <v>0.42857142857142855</v>
      </c>
      <c r="K2991">
        <v>18.2</v>
      </c>
      <c r="L2991">
        <v>17</v>
      </c>
      <c r="M2991">
        <v>60</v>
      </c>
      <c r="N2991">
        <v>0.02</v>
      </c>
      <c r="O2991">
        <v>28.005600730529999</v>
      </c>
      <c r="P2991">
        <v>0.38850574712643599</v>
      </c>
      <c r="Q2991" t="s">
        <v>183</v>
      </c>
    </row>
    <row r="2992" spans="1:17" ht="16" x14ac:dyDescent="0.2">
      <c r="A2992">
        <v>187</v>
      </c>
      <c r="B2992" t="s">
        <v>182</v>
      </c>
      <c r="C2992" t="s">
        <v>181</v>
      </c>
      <c r="F2992">
        <v>17.2</v>
      </c>
      <c r="H2992" s="7">
        <v>1.1299999999999999</v>
      </c>
      <c r="I2992" t="s">
        <v>9</v>
      </c>
      <c r="J2992">
        <v>0.42857142857142855</v>
      </c>
      <c r="K2992">
        <v>18.2</v>
      </c>
      <c r="L2992">
        <v>17</v>
      </c>
      <c r="M2992">
        <v>60</v>
      </c>
      <c r="N2992">
        <v>0.02</v>
      </c>
      <c r="O2992">
        <v>34.901561073183402</v>
      </c>
      <c r="P2992">
        <v>0.48965517241379303</v>
      </c>
      <c r="Q2992" t="s">
        <v>183</v>
      </c>
    </row>
    <row r="2993" spans="1:17" ht="16" x14ac:dyDescent="0.2">
      <c r="A2993">
        <v>187</v>
      </c>
      <c r="B2993" t="s">
        <v>182</v>
      </c>
      <c r="C2993" t="s">
        <v>181</v>
      </c>
      <c r="F2993">
        <v>17.2</v>
      </c>
      <c r="H2993" s="7">
        <v>1.1299999999999999</v>
      </c>
      <c r="I2993" t="s">
        <v>9</v>
      </c>
      <c r="J2993">
        <v>0.42857142857142855</v>
      </c>
      <c r="K2993">
        <v>18.2</v>
      </c>
      <c r="L2993">
        <v>17</v>
      </c>
      <c r="M2993">
        <v>60</v>
      </c>
      <c r="N2993">
        <v>0.02</v>
      </c>
      <c r="O2993">
        <v>41.905152846023299</v>
      </c>
      <c r="P2993">
        <v>0.60689655172413703</v>
      </c>
      <c r="Q2993" t="s">
        <v>183</v>
      </c>
    </row>
    <row r="2994" spans="1:17" ht="16" x14ac:dyDescent="0.2">
      <c r="A2994">
        <v>187</v>
      </c>
      <c r="B2994" t="s">
        <v>182</v>
      </c>
      <c r="C2994" t="s">
        <v>181</v>
      </c>
      <c r="F2994">
        <v>17.2</v>
      </c>
      <c r="H2994" s="7">
        <v>1.1299999999999999</v>
      </c>
      <c r="I2994" t="s">
        <v>9</v>
      </c>
      <c r="J2994">
        <v>0.42857142857142855</v>
      </c>
      <c r="K2994">
        <v>18.2</v>
      </c>
      <c r="L2994">
        <v>17</v>
      </c>
      <c r="M2994">
        <v>60</v>
      </c>
      <c r="N2994">
        <v>0.02</v>
      </c>
      <c r="O2994">
        <v>48.905578988563697</v>
      </c>
      <c r="P2994">
        <v>0.69425287356321796</v>
      </c>
      <c r="Q2994" t="s">
        <v>183</v>
      </c>
    </row>
    <row r="2995" spans="1:17" ht="16" x14ac:dyDescent="0.2">
      <c r="A2995">
        <v>187</v>
      </c>
      <c r="B2995" t="s">
        <v>182</v>
      </c>
      <c r="C2995" t="s">
        <v>181</v>
      </c>
      <c r="F2995">
        <v>17.2</v>
      </c>
      <c r="H2995" s="7">
        <v>1.1299999999999999</v>
      </c>
      <c r="I2995" t="s">
        <v>9</v>
      </c>
      <c r="J2995">
        <v>0.42857142857142855</v>
      </c>
      <c r="K2995">
        <v>18.2</v>
      </c>
      <c r="L2995">
        <v>17</v>
      </c>
      <c r="M2995">
        <v>60</v>
      </c>
      <c r="N2995">
        <v>0.02</v>
      </c>
      <c r="O2995">
        <v>55.912092881680202</v>
      </c>
      <c r="P2995">
        <v>0.83908045977011403</v>
      </c>
      <c r="Q2995" t="s">
        <v>183</v>
      </c>
    </row>
    <row r="2996" spans="1:17" ht="16" x14ac:dyDescent="0.2">
      <c r="A2996">
        <v>187</v>
      </c>
      <c r="B2996" t="s">
        <v>182</v>
      </c>
      <c r="C2996" t="s">
        <v>181</v>
      </c>
      <c r="F2996">
        <v>17.2</v>
      </c>
      <c r="H2996" s="7">
        <v>1.1299999999999999</v>
      </c>
      <c r="I2996" t="s">
        <v>9</v>
      </c>
      <c r="J2996">
        <v>0.42857142857142855</v>
      </c>
      <c r="K2996">
        <v>18.2</v>
      </c>
      <c r="L2996">
        <v>17</v>
      </c>
      <c r="M2996">
        <v>60</v>
      </c>
      <c r="N2996">
        <v>0.02</v>
      </c>
      <c r="O2996">
        <v>63.117554463625702</v>
      </c>
      <c r="P2996">
        <v>0.86206896551724099</v>
      </c>
      <c r="Q2996" t="s">
        <v>183</v>
      </c>
    </row>
    <row r="2997" spans="1:17" ht="16" x14ac:dyDescent="0.2">
      <c r="A2997">
        <v>187</v>
      </c>
      <c r="B2997" t="s">
        <v>182</v>
      </c>
      <c r="C2997" t="s">
        <v>181</v>
      </c>
      <c r="F2997">
        <v>17.2</v>
      </c>
      <c r="H2997" s="7">
        <v>1.1299999999999999</v>
      </c>
      <c r="I2997" t="s">
        <v>9</v>
      </c>
      <c r="J2997">
        <v>0.42857142857142855</v>
      </c>
      <c r="K2997">
        <v>18.2</v>
      </c>
      <c r="L2997">
        <v>17</v>
      </c>
      <c r="M2997">
        <v>60</v>
      </c>
      <c r="N2997">
        <v>0.02</v>
      </c>
      <c r="O2997">
        <v>69.795086315606397</v>
      </c>
      <c r="P2997">
        <v>0.90114942528735598</v>
      </c>
      <c r="Q2997" t="s">
        <v>183</v>
      </c>
    </row>
    <row r="2998" spans="1:17" ht="16" x14ac:dyDescent="0.2">
      <c r="A2998">
        <v>187</v>
      </c>
      <c r="B2998" t="s">
        <v>182</v>
      </c>
      <c r="C2998" t="s">
        <v>181</v>
      </c>
      <c r="F2998">
        <v>17.2</v>
      </c>
      <c r="H2998" s="7">
        <v>1.1299999999999999</v>
      </c>
      <c r="I2998" t="s">
        <v>9</v>
      </c>
      <c r="J2998">
        <v>0.42857142857142855</v>
      </c>
      <c r="K2998">
        <v>18.2</v>
      </c>
      <c r="L2998">
        <v>17</v>
      </c>
      <c r="M2998">
        <v>60</v>
      </c>
      <c r="N2998">
        <v>0.02</v>
      </c>
      <c r="O2998">
        <v>76.9978692872983</v>
      </c>
      <c r="P2998">
        <v>0.89885057471264296</v>
      </c>
      <c r="Q2998" t="s">
        <v>183</v>
      </c>
    </row>
    <row r="2999" spans="1:17" ht="16" x14ac:dyDescent="0.2">
      <c r="A2999">
        <v>187</v>
      </c>
      <c r="B2999" t="s">
        <v>182</v>
      </c>
      <c r="C2999" t="s">
        <v>181</v>
      </c>
      <c r="F2999">
        <v>17.2</v>
      </c>
      <c r="H2999" s="7">
        <v>1.1299999999999999</v>
      </c>
      <c r="I2999" t="s">
        <v>9</v>
      </c>
      <c r="J2999">
        <v>0.42857142857142855</v>
      </c>
      <c r="K2999">
        <v>18.2</v>
      </c>
      <c r="L2999">
        <v>17</v>
      </c>
      <c r="M2999">
        <v>60</v>
      </c>
      <c r="N2999">
        <v>0.02</v>
      </c>
      <c r="O2999">
        <v>84.198704178805897</v>
      </c>
      <c r="P2999">
        <v>0.87816091954022901</v>
      </c>
      <c r="Q2999" t="s">
        <v>183</v>
      </c>
    </row>
    <row r="3000" spans="1:17" ht="16" x14ac:dyDescent="0.2">
      <c r="A3000">
        <v>188</v>
      </c>
      <c r="B3000" t="s">
        <v>185</v>
      </c>
      <c r="C3000" t="s">
        <v>184</v>
      </c>
      <c r="D3000">
        <v>15</v>
      </c>
      <c r="H3000" s="7">
        <v>1</v>
      </c>
      <c r="I3000" t="s">
        <v>5</v>
      </c>
      <c r="J3000">
        <f>40/400</f>
        <v>0.1</v>
      </c>
      <c r="K3000">
        <v>103.1</v>
      </c>
      <c r="L3000">
        <f>M3000*(40/(40+400))</f>
        <v>4.8</v>
      </c>
      <c r="M3000">
        <v>52.8</v>
      </c>
      <c r="N3000">
        <v>0</v>
      </c>
      <c r="O3000">
        <v>0</v>
      </c>
      <c r="P3000">
        <v>0</v>
      </c>
      <c r="Q3000" t="s">
        <v>186</v>
      </c>
    </row>
    <row r="3001" spans="1:17" ht="16" x14ac:dyDescent="0.2">
      <c r="A3001">
        <v>188</v>
      </c>
      <c r="B3001" t="s">
        <v>185</v>
      </c>
      <c r="C3001" t="s">
        <v>184</v>
      </c>
      <c r="D3001">
        <v>15</v>
      </c>
      <c r="H3001" s="7">
        <v>1</v>
      </c>
      <c r="I3001" t="s">
        <v>5</v>
      </c>
      <c r="J3001">
        <v>0.1</v>
      </c>
      <c r="K3001">
        <v>103.1</v>
      </c>
      <c r="L3001">
        <v>4.8</v>
      </c>
      <c r="M3001">
        <v>52.8</v>
      </c>
      <c r="N3001">
        <v>0</v>
      </c>
      <c r="O3001">
        <v>0.97882368382587503</v>
      </c>
      <c r="P3001">
        <v>0.13013336992479799</v>
      </c>
      <c r="Q3001" t="s">
        <v>186</v>
      </c>
    </row>
    <row r="3002" spans="1:17" ht="16" x14ac:dyDescent="0.2">
      <c r="A3002">
        <v>188</v>
      </c>
      <c r="B3002" t="s">
        <v>185</v>
      </c>
      <c r="C3002" t="s">
        <v>184</v>
      </c>
      <c r="D3002">
        <v>15</v>
      </c>
      <c r="H3002" s="7">
        <v>1</v>
      </c>
      <c r="I3002" t="s">
        <v>5</v>
      </c>
      <c r="J3002">
        <v>0.1</v>
      </c>
      <c r="K3002">
        <v>103.1</v>
      </c>
      <c r="L3002">
        <v>4.8</v>
      </c>
      <c r="M3002">
        <v>52.8</v>
      </c>
      <c r="N3002">
        <v>0</v>
      </c>
      <c r="O3002">
        <v>3.00817640268111</v>
      </c>
      <c r="P3002">
        <v>0.23674876876679801</v>
      </c>
      <c r="Q3002" t="s">
        <v>186</v>
      </c>
    </row>
    <row r="3003" spans="1:17" ht="16" x14ac:dyDescent="0.2">
      <c r="A3003">
        <v>188</v>
      </c>
      <c r="B3003" t="s">
        <v>185</v>
      </c>
      <c r="C3003" t="s">
        <v>184</v>
      </c>
      <c r="D3003">
        <v>15</v>
      </c>
      <c r="H3003" s="7">
        <v>1</v>
      </c>
      <c r="I3003" t="s">
        <v>5</v>
      </c>
      <c r="J3003">
        <v>0.1</v>
      </c>
      <c r="K3003">
        <v>103.1</v>
      </c>
      <c r="L3003">
        <v>4.8</v>
      </c>
      <c r="M3003">
        <v>52.8</v>
      </c>
      <c r="N3003">
        <v>0</v>
      </c>
      <c r="O3003">
        <v>4.9610569365187702</v>
      </c>
      <c r="P3003">
        <v>0.37982835818669403</v>
      </c>
      <c r="Q3003" t="s">
        <v>186</v>
      </c>
    </row>
    <row r="3004" spans="1:17" ht="16" x14ac:dyDescent="0.2">
      <c r="A3004">
        <v>188</v>
      </c>
      <c r="B3004" t="s">
        <v>185</v>
      </c>
      <c r="C3004" t="s">
        <v>184</v>
      </c>
      <c r="D3004">
        <v>15</v>
      </c>
      <c r="H3004" s="7">
        <v>1</v>
      </c>
      <c r="I3004" t="s">
        <v>5</v>
      </c>
      <c r="J3004">
        <v>0.1</v>
      </c>
      <c r="K3004">
        <v>103.1</v>
      </c>
      <c r="L3004">
        <v>4.8</v>
      </c>
      <c r="M3004">
        <v>52.8</v>
      </c>
      <c r="N3004">
        <v>0</v>
      </c>
      <c r="O3004">
        <v>7.0314855637720601</v>
      </c>
      <c r="P3004">
        <v>0.54112811089600299</v>
      </c>
      <c r="Q3004" t="s">
        <v>186</v>
      </c>
    </row>
    <row r="3005" spans="1:17" ht="16" x14ac:dyDescent="0.2">
      <c r="A3005">
        <v>188</v>
      </c>
      <c r="B3005" t="s">
        <v>185</v>
      </c>
      <c r="C3005" t="s">
        <v>184</v>
      </c>
      <c r="D3005">
        <v>15</v>
      </c>
      <c r="H3005" s="7">
        <v>1</v>
      </c>
      <c r="I3005" t="s">
        <v>5</v>
      </c>
      <c r="J3005">
        <v>0.1</v>
      </c>
      <c r="K3005">
        <v>103.1</v>
      </c>
      <c r="L3005">
        <v>4.8</v>
      </c>
      <c r="M3005">
        <v>52.8</v>
      </c>
      <c r="N3005">
        <v>0</v>
      </c>
      <c r="O3005">
        <v>10.0011216079562</v>
      </c>
      <c r="P3005">
        <v>0.79090065715487401</v>
      </c>
      <c r="Q3005" t="s">
        <v>186</v>
      </c>
    </row>
    <row r="3006" spans="1:17" ht="16" x14ac:dyDescent="0.2">
      <c r="A3006">
        <v>188</v>
      </c>
      <c r="B3006" t="s">
        <v>185</v>
      </c>
      <c r="C3006" t="s">
        <v>184</v>
      </c>
      <c r="D3006">
        <v>15</v>
      </c>
      <c r="H3006" s="7">
        <v>1</v>
      </c>
      <c r="I3006" t="s">
        <v>5</v>
      </c>
      <c r="J3006">
        <v>0.1</v>
      </c>
      <c r="K3006">
        <v>103.1</v>
      </c>
      <c r="L3006">
        <v>4.8</v>
      </c>
      <c r="M3006">
        <v>52.8</v>
      </c>
      <c r="N3006">
        <v>0</v>
      </c>
      <c r="O3006">
        <v>14.0168241193438</v>
      </c>
      <c r="P3006">
        <v>0.899968081901244</v>
      </c>
      <c r="Q3006" t="s">
        <v>186</v>
      </c>
    </row>
    <row r="3007" spans="1:17" ht="16" x14ac:dyDescent="0.2">
      <c r="A3007">
        <v>188</v>
      </c>
      <c r="B3007" t="s">
        <v>185</v>
      </c>
      <c r="C3007" t="s">
        <v>184</v>
      </c>
      <c r="D3007">
        <v>15</v>
      </c>
      <c r="H3007" s="7">
        <v>1</v>
      </c>
      <c r="I3007" t="s">
        <v>5</v>
      </c>
      <c r="J3007">
        <v>0.1</v>
      </c>
      <c r="K3007">
        <v>103.1</v>
      </c>
      <c r="L3007">
        <v>4.8</v>
      </c>
      <c r="M3007">
        <v>52.8</v>
      </c>
      <c r="N3007">
        <v>0</v>
      </c>
      <c r="O3007">
        <v>17.951794721879999</v>
      </c>
      <c r="P3007">
        <v>0.93612502349112403</v>
      </c>
      <c r="Q3007" t="s">
        <v>186</v>
      </c>
    </row>
    <row r="3008" spans="1:17" ht="16" x14ac:dyDescent="0.2">
      <c r="A3008">
        <v>188</v>
      </c>
      <c r="B3008" t="s">
        <v>185</v>
      </c>
      <c r="C3008" t="s">
        <v>184</v>
      </c>
      <c r="D3008">
        <v>15</v>
      </c>
      <c r="H3008" s="7">
        <v>1</v>
      </c>
      <c r="I3008" t="s">
        <v>5</v>
      </c>
      <c r="J3008">
        <v>0.1</v>
      </c>
      <c r="K3008">
        <v>103.1</v>
      </c>
      <c r="L3008">
        <v>4.8</v>
      </c>
      <c r="M3008">
        <v>52.8</v>
      </c>
      <c r="N3008">
        <v>0</v>
      </c>
      <c r="O3008">
        <v>20.9512488329012</v>
      </c>
      <c r="P3008">
        <v>0.95152028589070803</v>
      </c>
      <c r="Q3008" t="s">
        <v>186</v>
      </c>
    </row>
    <row r="3009" spans="1:17" ht="16" x14ac:dyDescent="0.2">
      <c r="A3009">
        <v>188</v>
      </c>
      <c r="B3009" t="s">
        <v>185</v>
      </c>
      <c r="C3009" t="s">
        <v>184</v>
      </c>
      <c r="D3009">
        <v>15</v>
      </c>
      <c r="H3009" s="7">
        <v>1</v>
      </c>
      <c r="I3009" t="s">
        <v>5</v>
      </c>
      <c r="J3009">
        <v>0.1</v>
      </c>
      <c r="K3009">
        <v>103.1</v>
      </c>
      <c r="L3009">
        <v>4.8</v>
      </c>
      <c r="M3009">
        <v>52.8</v>
      </c>
      <c r="N3009">
        <v>0</v>
      </c>
      <c r="O3009">
        <v>23.950297255938398</v>
      </c>
      <c r="P3009">
        <v>0.95649891269654197</v>
      </c>
      <c r="Q3009" t="s">
        <v>186</v>
      </c>
    </row>
    <row r="3010" spans="1:17" ht="16" x14ac:dyDescent="0.2">
      <c r="A3010">
        <v>188</v>
      </c>
      <c r="B3010" t="s">
        <v>185</v>
      </c>
      <c r="C3010" t="s">
        <v>184</v>
      </c>
      <c r="D3010">
        <v>15</v>
      </c>
      <c r="H3010" s="7">
        <v>1</v>
      </c>
      <c r="I3010" t="s">
        <v>5</v>
      </c>
      <c r="J3010">
        <v>0.1</v>
      </c>
      <c r="K3010">
        <v>103.1</v>
      </c>
      <c r="L3010">
        <v>4.8</v>
      </c>
      <c r="M3010">
        <v>52.8</v>
      </c>
      <c r="N3010">
        <v>0</v>
      </c>
      <c r="O3010">
        <v>27.0661838184188</v>
      </c>
      <c r="P3010">
        <v>0.96146859050272504</v>
      </c>
      <c r="Q3010" t="s">
        <v>186</v>
      </c>
    </row>
    <row r="3011" spans="1:17" ht="16" x14ac:dyDescent="0.2">
      <c r="A3011">
        <v>188</v>
      </c>
      <c r="B3011" t="s">
        <v>185</v>
      </c>
      <c r="C3011" t="s">
        <v>184</v>
      </c>
      <c r="D3011">
        <v>15</v>
      </c>
      <c r="H3011" s="7">
        <v>1</v>
      </c>
      <c r="I3011" t="s">
        <v>5</v>
      </c>
      <c r="J3011">
        <v>0.1</v>
      </c>
      <c r="K3011">
        <v>103.1</v>
      </c>
      <c r="L3011">
        <v>4.8</v>
      </c>
      <c r="M3011">
        <v>52.8</v>
      </c>
      <c r="N3011">
        <v>0</v>
      </c>
      <c r="O3011">
        <v>29.987137304501601</v>
      </c>
      <c r="P3011">
        <v>0.96124486551145005</v>
      </c>
      <c r="Q3011" t="s">
        <v>186</v>
      </c>
    </row>
    <row r="3012" spans="1:17" ht="16" x14ac:dyDescent="0.2">
      <c r="A3012">
        <v>188</v>
      </c>
      <c r="B3012" t="s">
        <v>185</v>
      </c>
      <c r="C3012" t="s">
        <v>184</v>
      </c>
      <c r="D3012">
        <v>15</v>
      </c>
      <c r="H3012" s="7">
        <v>1</v>
      </c>
      <c r="I3012" t="s">
        <v>5</v>
      </c>
      <c r="J3012">
        <v>0.1</v>
      </c>
      <c r="K3012">
        <v>103.1</v>
      </c>
      <c r="L3012">
        <v>4.8</v>
      </c>
      <c r="M3012">
        <v>52.8</v>
      </c>
      <c r="N3012">
        <v>0</v>
      </c>
      <c r="O3012">
        <v>32.090426658473298</v>
      </c>
      <c r="P3012">
        <v>0.96629210131460797</v>
      </c>
      <c r="Q3012" t="s">
        <v>186</v>
      </c>
    </row>
    <row r="3013" spans="1:17" ht="16" x14ac:dyDescent="0.2">
      <c r="A3013">
        <v>188</v>
      </c>
      <c r="B3013" t="s">
        <v>185</v>
      </c>
      <c r="C3013" t="s">
        <v>184</v>
      </c>
      <c r="D3013">
        <v>15</v>
      </c>
      <c r="H3013" s="7">
        <v>1</v>
      </c>
      <c r="I3013" t="s">
        <v>5</v>
      </c>
      <c r="J3013">
        <v>0.1</v>
      </c>
      <c r="K3013">
        <v>103.1</v>
      </c>
      <c r="L3013">
        <v>4.8</v>
      </c>
      <c r="M3013">
        <v>52.8</v>
      </c>
      <c r="N3013">
        <v>0</v>
      </c>
      <c r="O3013">
        <v>33.959634045574198</v>
      </c>
      <c r="P3013">
        <v>0.96094059952331601</v>
      </c>
      <c r="Q3013" t="s">
        <v>186</v>
      </c>
    </row>
    <row r="3014" spans="1:17" ht="16" x14ac:dyDescent="0.2">
      <c r="A3014">
        <v>189</v>
      </c>
      <c r="B3014" t="s">
        <v>188</v>
      </c>
      <c r="C3014" t="s">
        <v>187</v>
      </c>
      <c r="F3014">
        <v>25</v>
      </c>
      <c r="H3014" s="7">
        <v>3</v>
      </c>
      <c r="I3014" t="s">
        <v>9</v>
      </c>
      <c r="J3014">
        <f>4/80</f>
        <v>0.05</v>
      </c>
      <c r="K3014">
        <v>7.47</v>
      </c>
      <c r="L3014">
        <v>12.17</v>
      </c>
      <c r="M3014">
        <v>82.22</v>
      </c>
      <c r="N3014">
        <v>1</v>
      </c>
      <c r="O3014">
        <v>0</v>
      </c>
      <c r="P3014">
        <v>0</v>
      </c>
      <c r="Q3014" t="s">
        <v>189</v>
      </c>
    </row>
    <row r="3015" spans="1:17" ht="16" x14ac:dyDescent="0.2">
      <c r="A3015">
        <v>189</v>
      </c>
      <c r="B3015" t="s">
        <v>188</v>
      </c>
      <c r="C3015" t="s">
        <v>187</v>
      </c>
      <c r="F3015">
        <v>25</v>
      </c>
      <c r="H3015" s="7">
        <v>3</v>
      </c>
      <c r="I3015" t="s">
        <v>9</v>
      </c>
      <c r="J3015">
        <v>0.05</v>
      </c>
      <c r="K3015">
        <v>7.47</v>
      </c>
      <c r="L3015">
        <v>12.17</v>
      </c>
      <c r="M3015">
        <v>82.22</v>
      </c>
      <c r="N3015">
        <v>1</v>
      </c>
      <c r="O3015">
        <v>0.37940379365853499</v>
      </c>
      <c r="P3015">
        <v>6.1421517282657503E-2</v>
      </c>
      <c r="Q3015" t="s">
        <v>189</v>
      </c>
    </row>
    <row r="3016" spans="1:17" ht="16" x14ac:dyDescent="0.2">
      <c r="A3016">
        <v>189</v>
      </c>
      <c r="B3016" t="s">
        <v>188</v>
      </c>
      <c r="C3016" t="s">
        <v>187</v>
      </c>
      <c r="F3016">
        <v>25</v>
      </c>
      <c r="H3016" s="7">
        <v>3</v>
      </c>
      <c r="I3016" t="s">
        <v>9</v>
      </c>
      <c r="J3016">
        <v>0.05</v>
      </c>
      <c r="K3016">
        <v>7.47</v>
      </c>
      <c r="L3016">
        <v>12.17</v>
      </c>
      <c r="M3016">
        <v>82.22</v>
      </c>
      <c r="N3016">
        <v>1</v>
      </c>
      <c r="O3016">
        <v>0.54200541951219405</v>
      </c>
      <c r="P3016">
        <v>9.0905282058955705E-2</v>
      </c>
      <c r="Q3016" t="s">
        <v>189</v>
      </c>
    </row>
    <row r="3017" spans="1:17" ht="16" x14ac:dyDescent="0.2">
      <c r="A3017">
        <v>189</v>
      </c>
      <c r="B3017" t="s">
        <v>188</v>
      </c>
      <c r="C3017" t="s">
        <v>187</v>
      </c>
      <c r="F3017">
        <v>25</v>
      </c>
      <c r="H3017" s="7">
        <v>3</v>
      </c>
      <c r="I3017" t="s">
        <v>9</v>
      </c>
      <c r="J3017">
        <v>0.05</v>
      </c>
      <c r="K3017">
        <v>7.47</v>
      </c>
      <c r="L3017">
        <v>12.17</v>
      </c>
      <c r="M3017">
        <v>82.22</v>
      </c>
      <c r="N3017">
        <v>1</v>
      </c>
      <c r="O3017">
        <v>0.65040650341463302</v>
      </c>
      <c r="P3017">
        <v>0.18418075714499399</v>
      </c>
      <c r="Q3017" t="s">
        <v>189</v>
      </c>
    </row>
    <row r="3018" spans="1:17" ht="16" x14ac:dyDescent="0.2">
      <c r="A3018">
        <v>189</v>
      </c>
      <c r="B3018" t="s">
        <v>188</v>
      </c>
      <c r="C3018" t="s">
        <v>187</v>
      </c>
      <c r="F3018">
        <v>25</v>
      </c>
      <c r="H3018" s="7">
        <v>3</v>
      </c>
      <c r="I3018" t="s">
        <v>9</v>
      </c>
      <c r="J3018">
        <v>0.05</v>
      </c>
      <c r="K3018">
        <v>7.47</v>
      </c>
      <c r="L3018">
        <v>12.17</v>
      </c>
      <c r="M3018">
        <v>82.22</v>
      </c>
      <c r="N3018">
        <v>1</v>
      </c>
      <c r="O3018">
        <v>0.97560975512195103</v>
      </c>
      <c r="P3018">
        <v>0.22597037258716099</v>
      </c>
      <c r="Q3018" t="s">
        <v>189</v>
      </c>
    </row>
    <row r="3019" spans="1:17" ht="16" x14ac:dyDescent="0.2">
      <c r="A3019">
        <v>189</v>
      </c>
      <c r="B3019" t="s">
        <v>188</v>
      </c>
      <c r="C3019" t="s">
        <v>187</v>
      </c>
      <c r="F3019">
        <v>25</v>
      </c>
      <c r="H3019" s="7">
        <v>3</v>
      </c>
      <c r="I3019" t="s">
        <v>9</v>
      </c>
      <c r="J3019">
        <v>0.05</v>
      </c>
      <c r="K3019">
        <v>7.47</v>
      </c>
      <c r="L3019">
        <v>12.17</v>
      </c>
      <c r="M3019">
        <v>82.22</v>
      </c>
      <c r="N3019">
        <v>1</v>
      </c>
      <c r="O3019">
        <v>2.16802167804877</v>
      </c>
      <c r="P3019">
        <v>0.290037408349543</v>
      </c>
      <c r="Q3019" t="s">
        <v>189</v>
      </c>
    </row>
    <row r="3020" spans="1:17" ht="16" x14ac:dyDescent="0.2">
      <c r="A3020">
        <v>189</v>
      </c>
      <c r="B3020" t="s">
        <v>188</v>
      </c>
      <c r="C3020" t="s">
        <v>187</v>
      </c>
      <c r="F3020">
        <v>25</v>
      </c>
      <c r="H3020" s="7">
        <v>3</v>
      </c>
      <c r="I3020" t="s">
        <v>9</v>
      </c>
      <c r="J3020">
        <v>0.05</v>
      </c>
      <c r="K3020">
        <v>7.47</v>
      </c>
      <c r="L3020">
        <v>12.17</v>
      </c>
      <c r="M3020">
        <v>82.22</v>
      </c>
      <c r="N3020">
        <v>1</v>
      </c>
      <c r="O3020">
        <v>3.1978319751219502</v>
      </c>
      <c r="P3020">
        <v>0.34179859344605701</v>
      </c>
      <c r="Q3020" t="s">
        <v>189</v>
      </c>
    </row>
    <row r="3021" spans="1:17" ht="16" x14ac:dyDescent="0.2">
      <c r="A3021">
        <v>189</v>
      </c>
      <c r="B3021" t="s">
        <v>188</v>
      </c>
      <c r="C3021" t="s">
        <v>187</v>
      </c>
      <c r="F3021">
        <v>25</v>
      </c>
      <c r="H3021" s="7">
        <v>3</v>
      </c>
      <c r="I3021" t="s">
        <v>9</v>
      </c>
      <c r="J3021">
        <v>0.05</v>
      </c>
      <c r="K3021">
        <v>7.47</v>
      </c>
      <c r="L3021">
        <v>12.17</v>
      </c>
      <c r="M3021">
        <v>82.22</v>
      </c>
      <c r="N3021">
        <v>1</v>
      </c>
      <c r="O3021">
        <v>4.1192411882926798</v>
      </c>
      <c r="P3021">
        <v>0.415621726769415</v>
      </c>
      <c r="Q3021" t="s">
        <v>189</v>
      </c>
    </row>
    <row r="3022" spans="1:17" ht="16" x14ac:dyDescent="0.2">
      <c r="A3022">
        <v>189</v>
      </c>
      <c r="B3022" t="s">
        <v>188</v>
      </c>
      <c r="C3022" t="s">
        <v>187</v>
      </c>
      <c r="F3022">
        <v>25</v>
      </c>
      <c r="H3022" s="7">
        <v>3</v>
      </c>
      <c r="I3022" t="s">
        <v>9</v>
      </c>
      <c r="J3022">
        <v>0.05</v>
      </c>
      <c r="K3022">
        <v>7.47</v>
      </c>
      <c r="L3022">
        <v>12.17</v>
      </c>
      <c r="M3022">
        <v>82.22</v>
      </c>
      <c r="N3022">
        <v>1</v>
      </c>
      <c r="O3022">
        <v>5.2032520273170704</v>
      </c>
      <c r="P3022">
        <v>0.45757893161753699</v>
      </c>
      <c r="Q3022" t="s">
        <v>189</v>
      </c>
    </row>
    <row r="3023" spans="1:17" ht="16" x14ac:dyDescent="0.2">
      <c r="A3023">
        <v>189</v>
      </c>
      <c r="B3023" t="s">
        <v>188</v>
      </c>
      <c r="C3023" t="s">
        <v>187</v>
      </c>
      <c r="F3023">
        <v>25</v>
      </c>
      <c r="H3023" s="7">
        <v>3</v>
      </c>
      <c r="I3023" t="s">
        <v>9</v>
      </c>
      <c r="J3023">
        <v>0.05</v>
      </c>
      <c r="K3023">
        <v>7.47</v>
      </c>
      <c r="L3023">
        <v>12.17</v>
      </c>
      <c r="M3023">
        <v>82.22</v>
      </c>
      <c r="N3023">
        <v>1</v>
      </c>
      <c r="O3023">
        <v>6.0162601565853597</v>
      </c>
      <c r="P3023">
        <v>0.50193027083645003</v>
      </c>
      <c r="Q3023" t="s">
        <v>189</v>
      </c>
    </row>
    <row r="3024" spans="1:17" ht="16" x14ac:dyDescent="0.2">
      <c r="A3024">
        <v>189</v>
      </c>
      <c r="B3024" t="s">
        <v>188</v>
      </c>
      <c r="C3024" t="s">
        <v>187</v>
      </c>
      <c r="F3024">
        <v>25</v>
      </c>
      <c r="H3024" s="7">
        <v>3</v>
      </c>
      <c r="I3024" t="s">
        <v>9</v>
      </c>
      <c r="J3024">
        <v>0.05</v>
      </c>
      <c r="K3024">
        <v>7.47</v>
      </c>
      <c r="L3024">
        <v>12.17</v>
      </c>
      <c r="M3024">
        <v>82.22</v>
      </c>
      <c r="N3024">
        <v>1</v>
      </c>
      <c r="O3024">
        <v>8.1300812926829202</v>
      </c>
      <c r="P3024">
        <v>0.59564866078108603</v>
      </c>
      <c r="Q3024" t="s">
        <v>189</v>
      </c>
    </row>
    <row r="3025" spans="1:17" ht="16" x14ac:dyDescent="0.2">
      <c r="A3025">
        <v>189</v>
      </c>
      <c r="B3025" t="s">
        <v>188</v>
      </c>
      <c r="C3025" t="s">
        <v>187</v>
      </c>
      <c r="F3025">
        <v>25</v>
      </c>
      <c r="H3025" s="7">
        <v>3</v>
      </c>
      <c r="I3025" t="s">
        <v>9</v>
      </c>
      <c r="J3025">
        <v>0.05</v>
      </c>
      <c r="K3025">
        <v>7.47</v>
      </c>
      <c r="L3025">
        <v>12.17</v>
      </c>
      <c r="M3025">
        <v>82.22</v>
      </c>
      <c r="N3025">
        <v>1</v>
      </c>
      <c r="O3025">
        <v>10.081300802926799</v>
      </c>
      <c r="P3025">
        <v>0.66233727367948503</v>
      </c>
      <c r="Q3025" t="s">
        <v>189</v>
      </c>
    </row>
    <row r="3026" spans="1:17" ht="16" x14ac:dyDescent="0.2">
      <c r="A3026">
        <v>189</v>
      </c>
      <c r="B3026" t="s">
        <v>188</v>
      </c>
      <c r="C3026" t="s">
        <v>187</v>
      </c>
      <c r="F3026">
        <v>25</v>
      </c>
      <c r="H3026" s="7">
        <v>3</v>
      </c>
      <c r="I3026" t="s">
        <v>9</v>
      </c>
      <c r="J3026">
        <v>0.05</v>
      </c>
      <c r="K3026">
        <v>7.47</v>
      </c>
      <c r="L3026">
        <v>12.17</v>
      </c>
      <c r="M3026">
        <v>82.22</v>
      </c>
      <c r="N3026">
        <v>1</v>
      </c>
      <c r="O3026">
        <v>14.037940365365801</v>
      </c>
      <c r="P3026">
        <v>0.72210683824629596</v>
      </c>
      <c r="Q3026" t="s">
        <v>189</v>
      </c>
    </row>
    <row r="3027" spans="1:17" ht="16" x14ac:dyDescent="0.2">
      <c r="A3027">
        <v>189</v>
      </c>
      <c r="B3027" t="s">
        <v>188</v>
      </c>
      <c r="C3027" t="s">
        <v>187</v>
      </c>
      <c r="F3027">
        <v>25</v>
      </c>
      <c r="H3027" s="7">
        <v>3</v>
      </c>
      <c r="I3027" t="s">
        <v>9</v>
      </c>
      <c r="J3027">
        <v>0.05</v>
      </c>
      <c r="K3027">
        <v>7.47</v>
      </c>
      <c r="L3027">
        <v>12.17</v>
      </c>
      <c r="M3027">
        <v>82.22</v>
      </c>
      <c r="N3027">
        <v>1</v>
      </c>
      <c r="O3027">
        <v>17.9945799278048</v>
      </c>
      <c r="P3027">
        <v>0.77696842735298499</v>
      </c>
      <c r="Q3027" t="s">
        <v>189</v>
      </c>
    </row>
    <row r="3028" spans="1:17" ht="16" x14ac:dyDescent="0.2">
      <c r="A3028">
        <v>189</v>
      </c>
      <c r="B3028" t="s">
        <v>188</v>
      </c>
      <c r="C3028" t="s">
        <v>187</v>
      </c>
      <c r="F3028">
        <v>25</v>
      </c>
      <c r="H3028" s="7">
        <v>3</v>
      </c>
      <c r="I3028" t="s">
        <v>9</v>
      </c>
      <c r="J3028">
        <v>0.05</v>
      </c>
      <c r="K3028">
        <v>7.47</v>
      </c>
      <c r="L3028">
        <v>12.17</v>
      </c>
      <c r="M3028">
        <v>82.22</v>
      </c>
      <c r="N3028">
        <v>1</v>
      </c>
      <c r="O3028">
        <v>24.0650406263414</v>
      </c>
      <c r="P3028">
        <v>0.84947478677240695</v>
      </c>
      <c r="Q3028" t="s">
        <v>189</v>
      </c>
    </row>
    <row r="3029" spans="1:17" ht="16" x14ac:dyDescent="0.2">
      <c r="A3029">
        <v>189</v>
      </c>
      <c r="B3029" t="s">
        <v>188</v>
      </c>
      <c r="C3029" t="s">
        <v>187</v>
      </c>
      <c r="F3029">
        <v>25</v>
      </c>
      <c r="H3029" s="7">
        <v>3</v>
      </c>
      <c r="I3029" t="s">
        <v>9</v>
      </c>
      <c r="J3029">
        <v>0.05</v>
      </c>
      <c r="K3029">
        <v>7.47</v>
      </c>
      <c r="L3029">
        <v>12.17</v>
      </c>
      <c r="M3029">
        <v>82.22</v>
      </c>
      <c r="N3029">
        <v>1</v>
      </c>
      <c r="O3029">
        <v>31.978319751219502</v>
      </c>
      <c r="P3029">
        <v>0.89294029627412796</v>
      </c>
      <c r="Q3029" t="s">
        <v>189</v>
      </c>
    </row>
    <row r="3030" spans="1:17" ht="16" x14ac:dyDescent="0.2">
      <c r="A3030">
        <v>190</v>
      </c>
      <c r="B3030" t="s">
        <v>127</v>
      </c>
      <c r="C3030" t="s">
        <v>126</v>
      </c>
      <c r="D3030">
        <v>10.5</v>
      </c>
      <c r="E3030">
        <v>6.1</v>
      </c>
      <c r="G3030">
        <v>1.71</v>
      </c>
      <c r="H3030" s="7">
        <v>1</v>
      </c>
      <c r="I3030" t="s">
        <v>24</v>
      </c>
      <c r="J3030">
        <f>((L3030/M3030)*100)/(100-((L3030/M3030)*100))</f>
        <v>0.89189189189189177</v>
      </c>
      <c r="K3030">
        <v>2.08</v>
      </c>
      <c r="L3030">
        <v>16.5</v>
      </c>
      <c r="M3030">
        <v>35</v>
      </c>
      <c r="N3030">
        <v>0</v>
      </c>
      <c r="O3030">
        <v>0</v>
      </c>
      <c r="P3030">
        <v>0</v>
      </c>
      <c r="Q3030" t="s">
        <v>190</v>
      </c>
    </row>
    <row r="3031" spans="1:17" ht="16" x14ac:dyDescent="0.2">
      <c r="A3031">
        <v>190</v>
      </c>
      <c r="B3031" t="s">
        <v>127</v>
      </c>
      <c r="C3031" t="s">
        <v>126</v>
      </c>
      <c r="D3031">
        <v>10.5</v>
      </c>
      <c r="E3031">
        <v>6.1</v>
      </c>
      <c r="G3031">
        <v>1.71</v>
      </c>
      <c r="H3031" s="7">
        <v>1</v>
      </c>
      <c r="I3031" t="s">
        <v>24</v>
      </c>
      <c r="J3031">
        <v>0.89189189189189177</v>
      </c>
      <c r="K3031">
        <v>2.08</v>
      </c>
      <c r="L3031">
        <v>16.5</v>
      </c>
      <c r="M3031">
        <v>35</v>
      </c>
      <c r="N3031">
        <v>0</v>
      </c>
      <c r="O3031">
        <v>0.119658119658119</v>
      </c>
      <c r="P3031">
        <v>0.407619658119658</v>
      </c>
      <c r="Q3031" t="s">
        <v>190</v>
      </c>
    </row>
    <row r="3032" spans="1:17" ht="16" x14ac:dyDescent="0.2">
      <c r="A3032">
        <v>190</v>
      </c>
      <c r="B3032" t="s">
        <v>127</v>
      </c>
      <c r="C3032" t="s">
        <v>126</v>
      </c>
      <c r="D3032">
        <v>10.5</v>
      </c>
      <c r="E3032">
        <v>6.1</v>
      </c>
      <c r="G3032">
        <v>1.71</v>
      </c>
      <c r="H3032" s="7">
        <v>1</v>
      </c>
      <c r="I3032" t="s">
        <v>24</v>
      </c>
      <c r="J3032">
        <v>0.89189189189189177</v>
      </c>
      <c r="K3032">
        <v>2.08</v>
      </c>
      <c r="L3032">
        <v>16.5</v>
      </c>
      <c r="M3032">
        <v>35</v>
      </c>
      <c r="N3032">
        <v>0</v>
      </c>
      <c r="O3032">
        <v>0.256410256410256</v>
      </c>
      <c r="P3032">
        <v>0.46775641025641002</v>
      </c>
      <c r="Q3032" t="s">
        <v>190</v>
      </c>
    </row>
    <row r="3033" spans="1:17" ht="16" x14ac:dyDescent="0.2">
      <c r="A3033">
        <v>190</v>
      </c>
      <c r="B3033" t="s">
        <v>127</v>
      </c>
      <c r="C3033" t="s">
        <v>126</v>
      </c>
      <c r="D3033">
        <v>10.5</v>
      </c>
      <c r="E3033">
        <v>6.1</v>
      </c>
      <c r="G3033">
        <v>1.71</v>
      </c>
      <c r="H3033" s="7">
        <v>1</v>
      </c>
      <c r="I3033" t="s">
        <v>24</v>
      </c>
      <c r="J3033">
        <v>0.89189189189189177</v>
      </c>
      <c r="K3033">
        <v>2.08</v>
      </c>
      <c r="L3033">
        <v>16.5</v>
      </c>
      <c r="M3033">
        <v>35</v>
      </c>
      <c r="N3033">
        <v>0</v>
      </c>
      <c r="O3033">
        <v>0.49572649572649502</v>
      </c>
      <c r="P3033">
        <v>0.52549572649572596</v>
      </c>
      <c r="Q3033" t="s">
        <v>190</v>
      </c>
    </row>
    <row r="3034" spans="1:17" ht="16" x14ac:dyDescent="0.2">
      <c r="A3034">
        <v>190</v>
      </c>
      <c r="B3034" t="s">
        <v>127</v>
      </c>
      <c r="C3034" t="s">
        <v>126</v>
      </c>
      <c r="D3034">
        <v>10.5</v>
      </c>
      <c r="E3034">
        <v>6.1</v>
      </c>
      <c r="G3034">
        <v>1.71</v>
      </c>
      <c r="H3034" s="7">
        <v>1</v>
      </c>
      <c r="I3034" t="s">
        <v>24</v>
      </c>
      <c r="J3034">
        <v>0.89189189189189177</v>
      </c>
      <c r="K3034">
        <v>2.08</v>
      </c>
      <c r="L3034">
        <v>16.5</v>
      </c>
      <c r="M3034">
        <v>35</v>
      </c>
      <c r="N3034">
        <v>0</v>
      </c>
      <c r="O3034">
        <v>1</v>
      </c>
      <c r="P3034">
        <v>0.61850000000000005</v>
      </c>
      <c r="Q3034" t="s">
        <v>190</v>
      </c>
    </row>
    <row r="3035" spans="1:17" ht="16" x14ac:dyDescent="0.2">
      <c r="A3035">
        <v>190</v>
      </c>
      <c r="B3035" t="s">
        <v>127</v>
      </c>
      <c r="C3035" t="s">
        <v>126</v>
      </c>
      <c r="D3035">
        <v>10.5</v>
      </c>
      <c r="E3035">
        <v>6.1</v>
      </c>
      <c r="G3035">
        <v>1.71</v>
      </c>
      <c r="H3035" s="7">
        <v>1</v>
      </c>
      <c r="I3035" t="s">
        <v>24</v>
      </c>
      <c r="J3035">
        <v>0.89189189189189177</v>
      </c>
      <c r="K3035">
        <v>2.08</v>
      </c>
      <c r="L3035">
        <v>16.5</v>
      </c>
      <c r="M3035">
        <v>35</v>
      </c>
      <c r="N3035">
        <v>0</v>
      </c>
      <c r="O3035">
        <v>1.5128205128205101</v>
      </c>
      <c r="P3035">
        <v>0.67151282051282002</v>
      </c>
      <c r="Q3035" t="s">
        <v>190</v>
      </c>
    </row>
    <row r="3036" spans="1:17" ht="16" x14ac:dyDescent="0.2">
      <c r="A3036">
        <v>190</v>
      </c>
      <c r="B3036" t="s">
        <v>127</v>
      </c>
      <c r="C3036" t="s">
        <v>126</v>
      </c>
      <c r="D3036">
        <v>10.5</v>
      </c>
      <c r="E3036">
        <v>6.1</v>
      </c>
      <c r="G3036">
        <v>1.71</v>
      </c>
      <c r="H3036" s="7">
        <v>1</v>
      </c>
      <c r="I3036" t="s">
        <v>24</v>
      </c>
      <c r="J3036">
        <v>0.89189189189189177</v>
      </c>
      <c r="K3036">
        <v>2.08</v>
      </c>
      <c r="L3036">
        <v>16.5</v>
      </c>
      <c r="M3036">
        <v>35</v>
      </c>
      <c r="N3036">
        <v>0</v>
      </c>
      <c r="O3036">
        <v>1.99999999999999</v>
      </c>
      <c r="P3036">
        <v>0.73199999999999998</v>
      </c>
      <c r="Q3036" t="s">
        <v>190</v>
      </c>
    </row>
    <row r="3037" spans="1:17" ht="16" x14ac:dyDescent="0.2">
      <c r="A3037">
        <v>190</v>
      </c>
      <c r="B3037" t="s">
        <v>127</v>
      </c>
      <c r="C3037" t="s">
        <v>126</v>
      </c>
      <c r="D3037">
        <v>10.5</v>
      </c>
      <c r="E3037">
        <v>6.1</v>
      </c>
      <c r="G3037">
        <v>1.71</v>
      </c>
      <c r="H3037" s="7">
        <v>1</v>
      </c>
      <c r="I3037" t="s">
        <v>24</v>
      </c>
      <c r="J3037">
        <v>0.89189189189189177</v>
      </c>
      <c r="K3037">
        <v>2.08</v>
      </c>
      <c r="L3037">
        <v>16.5</v>
      </c>
      <c r="M3037">
        <v>35</v>
      </c>
      <c r="N3037">
        <v>0</v>
      </c>
      <c r="O3037">
        <v>2.5299145299145298</v>
      </c>
      <c r="P3037">
        <v>0.74002991452991396</v>
      </c>
      <c r="Q3037" t="s">
        <v>190</v>
      </c>
    </row>
    <row r="3038" spans="1:17" ht="16" x14ac:dyDescent="0.2">
      <c r="A3038">
        <v>190</v>
      </c>
      <c r="B3038" t="s">
        <v>127</v>
      </c>
      <c r="C3038" t="s">
        <v>126</v>
      </c>
      <c r="D3038">
        <v>10.5</v>
      </c>
      <c r="E3038">
        <v>6.1</v>
      </c>
      <c r="G3038">
        <v>1.71</v>
      </c>
      <c r="H3038" s="7">
        <v>1</v>
      </c>
      <c r="I3038" t="s">
        <v>24</v>
      </c>
      <c r="J3038">
        <v>0.89189189189189177</v>
      </c>
      <c r="K3038">
        <v>2.08</v>
      </c>
      <c r="L3038">
        <v>16.5</v>
      </c>
      <c r="M3038">
        <v>35</v>
      </c>
      <c r="N3038">
        <v>0</v>
      </c>
      <c r="O3038">
        <v>3.0170940170940099</v>
      </c>
      <c r="P3038">
        <v>0.77551709401709301</v>
      </c>
      <c r="Q3038" t="s">
        <v>190</v>
      </c>
    </row>
    <row r="3039" spans="1:17" ht="16" x14ac:dyDescent="0.2">
      <c r="A3039">
        <v>190</v>
      </c>
      <c r="B3039" t="s">
        <v>127</v>
      </c>
      <c r="C3039" t="s">
        <v>126</v>
      </c>
      <c r="D3039">
        <v>10.5</v>
      </c>
      <c r="E3039">
        <v>6.1</v>
      </c>
      <c r="G3039">
        <v>1.71</v>
      </c>
      <c r="H3039" s="7">
        <v>1</v>
      </c>
      <c r="I3039" t="s">
        <v>24</v>
      </c>
      <c r="J3039">
        <v>0.89189189189189177</v>
      </c>
      <c r="K3039">
        <v>2.08</v>
      </c>
      <c r="L3039">
        <v>16.5</v>
      </c>
      <c r="M3039">
        <v>35</v>
      </c>
      <c r="N3039">
        <v>0</v>
      </c>
      <c r="O3039">
        <v>3.5299145299145298</v>
      </c>
      <c r="P3039">
        <v>0.80352991452991396</v>
      </c>
      <c r="Q3039" t="s">
        <v>190</v>
      </c>
    </row>
    <row r="3040" spans="1:17" ht="16" x14ac:dyDescent="0.2">
      <c r="A3040">
        <v>190</v>
      </c>
      <c r="B3040" t="s">
        <v>127</v>
      </c>
      <c r="C3040" t="s">
        <v>126</v>
      </c>
      <c r="D3040">
        <v>10.5</v>
      </c>
      <c r="E3040">
        <v>6.1</v>
      </c>
      <c r="G3040">
        <v>1.71</v>
      </c>
      <c r="H3040" s="7">
        <v>1</v>
      </c>
      <c r="I3040" t="s">
        <v>24</v>
      </c>
      <c r="J3040">
        <v>0.89189189189189177</v>
      </c>
      <c r="K3040">
        <v>2.08</v>
      </c>
      <c r="L3040">
        <v>16.5</v>
      </c>
      <c r="M3040">
        <v>35</v>
      </c>
      <c r="N3040">
        <v>0</v>
      </c>
      <c r="O3040">
        <v>4.0256410256410202</v>
      </c>
      <c r="P3040">
        <v>0.82652564102564097</v>
      </c>
      <c r="Q3040" t="s">
        <v>190</v>
      </c>
    </row>
    <row r="3041" spans="1:17" ht="16" x14ac:dyDescent="0.2">
      <c r="A3041">
        <v>190</v>
      </c>
      <c r="B3041" t="s">
        <v>127</v>
      </c>
      <c r="C3041" t="s">
        <v>126</v>
      </c>
      <c r="D3041">
        <v>10.5</v>
      </c>
      <c r="E3041">
        <v>6.1</v>
      </c>
      <c r="G3041">
        <v>1.71</v>
      </c>
      <c r="H3041" s="7">
        <v>1</v>
      </c>
      <c r="I3041" t="s">
        <v>24</v>
      </c>
      <c r="J3041">
        <v>0.89189189189189177</v>
      </c>
      <c r="K3041">
        <v>2.08</v>
      </c>
      <c r="L3041">
        <v>16.5</v>
      </c>
      <c r="M3041">
        <v>35</v>
      </c>
      <c r="N3041">
        <v>0</v>
      </c>
      <c r="O3041">
        <v>4.5213675213675204</v>
      </c>
      <c r="P3041">
        <v>0.85202136752136703</v>
      </c>
      <c r="Q3041" t="s">
        <v>190</v>
      </c>
    </row>
    <row r="3042" spans="1:17" ht="16" x14ac:dyDescent="0.2">
      <c r="A3042">
        <v>190</v>
      </c>
      <c r="B3042" t="s">
        <v>127</v>
      </c>
      <c r="C3042" t="s">
        <v>126</v>
      </c>
      <c r="D3042">
        <v>10.5</v>
      </c>
      <c r="E3042">
        <v>6.1</v>
      </c>
      <c r="G3042">
        <v>1.71</v>
      </c>
      <c r="H3042" s="7">
        <v>1</v>
      </c>
      <c r="I3042" t="s">
        <v>24</v>
      </c>
      <c r="J3042">
        <v>0.89189189189189177</v>
      </c>
      <c r="K3042">
        <v>2.08</v>
      </c>
      <c r="L3042">
        <v>16.5</v>
      </c>
      <c r="M3042">
        <v>35</v>
      </c>
      <c r="N3042">
        <v>0</v>
      </c>
      <c r="O3042">
        <v>5.0170940170940099</v>
      </c>
      <c r="P3042">
        <v>0.87001709401709304</v>
      </c>
      <c r="Q3042" t="s">
        <v>190</v>
      </c>
    </row>
    <row r="3043" spans="1:17" ht="16" x14ac:dyDescent="0.2">
      <c r="A3043">
        <v>191</v>
      </c>
      <c r="B3043" t="s">
        <v>127</v>
      </c>
      <c r="C3043" t="s">
        <v>126</v>
      </c>
      <c r="D3043">
        <v>10.5</v>
      </c>
      <c r="E3043">
        <v>6.1</v>
      </c>
      <c r="G3043">
        <v>1.71</v>
      </c>
      <c r="H3043" s="7">
        <v>1</v>
      </c>
      <c r="I3043" t="s">
        <v>24</v>
      </c>
      <c r="J3043">
        <f t="shared" ref="J3043:J3082" si="30">((L3043/M3043)*100)/(100-((L3043/M3043)*100))</f>
        <v>0.41803278688524581</v>
      </c>
      <c r="K3043">
        <v>3.48</v>
      </c>
      <c r="L3043">
        <v>10.199999999999999</v>
      </c>
      <c r="M3043">
        <v>34.6</v>
      </c>
      <c r="N3043">
        <v>0</v>
      </c>
      <c r="O3043">
        <v>0</v>
      </c>
      <c r="P3043">
        <v>0</v>
      </c>
      <c r="Q3043" t="s">
        <v>190</v>
      </c>
    </row>
    <row r="3044" spans="1:17" ht="16" x14ac:dyDescent="0.2">
      <c r="A3044">
        <v>191</v>
      </c>
      <c r="B3044" t="s">
        <v>127</v>
      </c>
      <c r="C3044" t="s">
        <v>126</v>
      </c>
      <c r="D3044">
        <v>10.5</v>
      </c>
      <c r="E3044">
        <v>6.1</v>
      </c>
      <c r="G3044">
        <v>1.71</v>
      </c>
      <c r="H3044" s="7">
        <v>1</v>
      </c>
      <c r="I3044" t="s">
        <v>24</v>
      </c>
      <c r="J3044">
        <v>0.41803278688524581</v>
      </c>
      <c r="K3044">
        <v>3.48</v>
      </c>
      <c r="L3044">
        <v>10.199999999999999</v>
      </c>
      <c r="M3044">
        <v>34.6</v>
      </c>
      <c r="N3044">
        <v>0</v>
      </c>
      <c r="O3044">
        <v>0.119658119658119</v>
      </c>
      <c r="P3044">
        <v>0.36511965811965802</v>
      </c>
      <c r="Q3044" t="s">
        <v>190</v>
      </c>
    </row>
    <row r="3045" spans="1:17" ht="16" x14ac:dyDescent="0.2">
      <c r="A3045">
        <v>191</v>
      </c>
      <c r="B3045" t="s">
        <v>127</v>
      </c>
      <c r="C3045" t="s">
        <v>126</v>
      </c>
      <c r="D3045">
        <v>10.5</v>
      </c>
      <c r="E3045">
        <v>6.1</v>
      </c>
      <c r="G3045">
        <v>1.71</v>
      </c>
      <c r="H3045" s="7">
        <v>1</v>
      </c>
      <c r="I3045" t="s">
        <v>24</v>
      </c>
      <c r="J3045">
        <v>0.41803278688524581</v>
      </c>
      <c r="K3045">
        <v>3.48</v>
      </c>
      <c r="L3045">
        <v>10.199999999999999</v>
      </c>
      <c r="M3045">
        <v>34.6</v>
      </c>
      <c r="N3045">
        <v>0</v>
      </c>
      <c r="O3045">
        <v>0.23931623931623899</v>
      </c>
      <c r="P3045">
        <v>0.44523931623931601</v>
      </c>
      <c r="Q3045" t="s">
        <v>190</v>
      </c>
    </row>
    <row r="3046" spans="1:17" ht="16" x14ac:dyDescent="0.2">
      <c r="A3046">
        <v>191</v>
      </c>
      <c r="B3046" t="s">
        <v>127</v>
      </c>
      <c r="C3046" t="s">
        <v>126</v>
      </c>
      <c r="D3046">
        <v>10.5</v>
      </c>
      <c r="E3046">
        <v>6.1</v>
      </c>
      <c r="G3046">
        <v>1.71</v>
      </c>
      <c r="H3046" s="7">
        <v>1</v>
      </c>
      <c r="I3046" t="s">
        <v>24</v>
      </c>
      <c r="J3046">
        <v>0.41803278688524581</v>
      </c>
      <c r="K3046">
        <v>3.48</v>
      </c>
      <c r="L3046">
        <v>10.199999999999999</v>
      </c>
      <c r="M3046">
        <v>34.6</v>
      </c>
      <c r="N3046">
        <v>0</v>
      </c>
      <c r="O3046">
        <v>0.487179487179487</v>
      </c>
      <c r="P3046">
        <v>0.51048717948717903</v>
      </c>
      <c r="Q3046" t="s">
        <v>190</v>
      </c>
    </row>
    <row r="3047" spans="1:17" ht="16" x14ac:dyDescent="0.2">
      <c r="A3047">
        <v>191</v>
      </c>
      <c r="B3047" t="s">
        <v>127</v>
      </c>
      <c r="C3047" t="s">
        <v>126</v>
      </c>
      <c r="D3047">
        <v>10.5</v>
      </c>
      <c r="E3047">
        <v>6.1</v>
      </c>
      <c r="G3047">
        <v>1.71</v>
      </c>
      <c r="H3047" s="7">
        <v>1</v>
      </c>
      <c r="I3047" t="s">
        <v>24</v>
      </c>
      <c r="J3047">
        <v>0.41803278688524581</v>
      </c>
      <c r="K3047">
        <v>3.48</v>
      </c>
      <c r="L3047">
        <v>10.199999999999999</v>
      </c>
      <c r="M3047">
        <v>34.6</v>
      </c>
      <c r="N3047">
        <v>0</v>
      </c>
      <c r="O3047">
        <v>0.99145299145299104</v>
      </c>
      <c r="P3047">
        <v>0.583491452991453</v>
      </c>
      <c r="Q3047" t="s">
        <v>190</v>
      </c>
    </row>
    <row r="3048" spans="1:17" ht="16" x14ac:dyDescent="0.2">
      <c r="A3048">
        <v>191</v>
      </c>
      <c r="B3048" t="s">
        <v>127</v>
      </c>
      <c r="C3048" t="s">
        <v>126</v>
      </c>
      <c r="D3048">
        <v>10.5</v>
      </c>
      <c r="E3048">
        <v>6.1</v>
      </c>
      <c r="G3048">
        <v>1.71</v>
      </c>
      <c r="H3048" s="7">
        <v>1</v>
      </c>
      <c r="I3048" t="s">
        <v>24</v>
      </c>
      <c r="J3048">
        <v>0.41803278688524581</v>
      </c>
      <c r="K3048">
        <v>3.48</v>
      </c>
      <c r="L3048">
        <v>10.199999999999999</v>
      </c>
      <c r="M3048">
        <v>34.6</v>
      </c>
      <c r="N3048">
        <v>0</v>
      </c>
      <c r="O3048">
        <v>1.5042735042735</v>
      </c>
      <c r="P3048">
        <v>0.64900427350427303</v>
      </c>
      <c r="Q3048" t="s">
        <v>190</v>
      </c>
    </row>
    <row r="3049" spans="1:17" ht="16" x14ac:dyDescent="0.2">
      <c r="A3049">
        <v>191</v>
      </c>
      <c r="B3049" t="s">
        <v>127</v>
      </c>
      <c r="C3049" t="s">
        <v>126</v>
      </c>
      <c r="D3049">
        <v>10.5</v>
      </c>
      <c r="E3049">
        <v>6.1</v>
      </c>
      <c r="G3049">
        <v>1.71</v>
      </c>
      <c r="H3049" s="7">
        <v>1</v>
      </c>
      <c r="I3049" t="s">
        <v>24</v>
      </c>
      <c r="J3049">
        <v>0.41803278688524581</v>
      </c>
      <c r="K3049">
        <v>3.48</v>
      </c>
      <c r="L3049">
        <v>10.199999999999999</v>
      </c>
      <c r="M3049">
        <v>34.6</v>
      </c>
      <c r="N3049">
        <v>0</v>
      </c>
      <c r="O3049">
        <v>2.0085470085470001</v>
      </c>
      <c r="P3049">
        <v>0.70450854700854704</v>
      </c>
      <c r="Q3049" t="s">
        <v>190</v>
      </c>
    </row>
    <row r="3050" spans="1:17" ht="16" x14ac:dyDescent="0.2">
      <c r="A3050">
        <v>191</v>
      </c>
      <c r="B3050" t="s">
        <v>127</v>
      </c>
      <c r="C3050" t="s">
        <v>126</v>
      </c>
      <c r="D3050">
        <v>10.5</v>
      </c>
      <c r="E3050">
        <v>6.1</v>
      </c>
      <c r="G3050">
        <v>1.71</v>
      </c>
      <c r="H3050" s="7">
        <v>1</v>
      </c>
      <c r="I3050" t="s">
        <v>24</v>
      </c>
      <c r="J3050">
        <v>0.41803278688524581</v>
      </c>
      <c r="K3050">
        <v>3.48</v>
      </c>
      <c r="L3050">
        <v>10.199999999999999</v>
      </c>
      <c r="M3050">
        <v>34.6</v>
      </c>
      <c r="N3050">
        <v>0</v>
      </c>
      <c r="O3050">
        <v>2.52136752136752</v>
      </c>
      <c r="P3050">
        <v>0.752521367521367</v>
      </c>
      <c r="Q3050" t="s">
        <v>190</v>
      </c>
    </row>
    <row r="3051" spans="1:17" ht="16" x14ac:dyDescent="0.2">
      <c r="A3051">
        <v>191</v>
      </c>
      <c r="B3051" t="s">
        <v>127</v>
      </c>
      <c r="C3051" t="s">
        <v>126</v>
      </c>
      <c r="D3051">
        <v>10.5</v>
      </c>
      <c r="E3051">
        <v>6.1</v>
      </c>
      <c r="G3051">
        <v>1.71</v>
      </c>
      <c r="H3051" s="7">
        <v>1</v>
      </c>
      <c r="I3051" t="s">
        <v>24</v>
      </c>
      <c r="J3051">
        <v>0.41803278688524581</v>
      </c>
      <c r="K3051">
        <v>3.48</v>
      </c>
      <c r="L3051">
        <v>10.199999999999999</v>
      </c>
      <c r="M3051">
        <v>34.6</v>
      </c>
      <c r="N3051">
        <v>0</v>
      </c>
      <c r="O3051">
        <v>3.0085470085470001</v>
      </c>
      <c r="P3051">
        <v>0.77800854700854705</v>
      </c>
      <c r="Q3051" t="s">
        <v>190</v>
      </c>
    </row>
    <row r="3052" spans="1:17" ht="16" x14ac:dyDescent="0.2">
      <c r="A3052">
        <v>191</v>
      </c>
      <c r="B3052" t="s">
        <v>127</v>
      </c>
      <c r="C3052" t="s">
        <v>126</v>
      </c>
      <c r="D3052">
        <v>10.5</v>
      </c>
      <c r="E3052">
        <v>6.1</v>
      </c>
      <c r="G3052">
        <v>1.71</v>
      </c>
      <c r="H3052" s="7">
        <v>1</v>
      </c>
      <c r="I3052" t="s">
        <v>24</v>
      </c>
      <c r="J3052">
        <v>0.41803278688524581</v>
      </c>
      <c r="K3052">
        <v>3.48</v>
      </c>
      <c r="L3052">
        <v>10.199999999999999</v>
      </c>
      <c r="M3052">
        <v>34.6</v>
      </c>
      <c r="N3052">
        <v>0</v>
      </c>
      <c r="O3052">
        <v>3.49572649572649</v>
      </c>
      <c r="P3052">
        <v>0.80849572649572599</v>
      </c>
      <c r="Q3052" t="s">
        <v>190</v>
      </c>
    </row>
    <row r="3053" spans="1:17" ht="16" x14ac:dyDescent="0.2">
      <c r="A3053">
        <v>191</v>
      </c>
      <c r="B3053" t="s">
        <v>127</v>
      </c>
      <c r="C3053" t="s">
        <v>126</v>
      </c>
      <c r="D3053">
        <v>10.5</v>
      </c>
      <c r="E3053">
        <v>6.1</v>
      </c>
      <c r="G3053">
        <v>1.71</v>
      </c>
      <c r="H3053" s="7">
        <v>1</v>
      </c>
      <c r="I3053" t="s">
        <v>24</v>
      </c>
      <c r="J3053">
        <v>0.41803278688524581</v>
      </c>
      <c r="K3053">
        <v>3.48</v>
      </c>
      <c r="L3053">
        <v>10.199999999999999</v>
      </c>
      <c r="M3053">
        <v>34.6</v>
      </c>
      <c r="N3053">
        <v>0</v>
      </c>
      <c r="O3053">
        <v>4</v>
      </c>
      <c r="P3053">
        <v>0.82899999999999896</v>
      </c>
      <c r="Q3053" t="s">
        <v>190</v>
      </c>
    </row>
    <row r="3054" spans="1:17" ht="16" x14ac:dyDescent="0.2">
      <c r="A3054">
        <v>191</v>
      </c>
      <c r="B3054" t="s">
        <v>127</v>
      </c>
      <c r="C3054" t="s">
        <v>126</v>
      </c>
      <c r="D3054">
        <v>10.5</v>
      </c>
      <c r="E3054">
        <v>6.1</v>
      </c>
      <c r="G3054">
        <v>1.71</v>
      </c>
      <c r="H3054" s="7">
        <v>1</v>
      </c>
      <c r="I3054" t="s">
        <v>24</v>
      </c>
      <c r="J3054">
        <v>0.41803278688524581</v>
      </c>
      <c r="K3054">
        <v>3.48</v>
      </c>
      <c r="L3054">
        <v>10.199999999999999</v>
      </c>
      <c r="M3054">
        <v>34.6</v>
      </c>
      <c r="N3054">
        <v>0</v>
      </c>
      <c r="O3054">
        <v>4.5042735042734998</v>
      </c>
      <c r="P3054">
        <v>0.84200427350427298</v>
      </c>
      <c r="Q3054" t="s">
        <v>190</v>
      </c>
    </row>
    <row r="3055" spans="1:17" ht="16" x14ac:dyDescent="0.2">
      <c r="A3055">
        <v>191</v>
      </c>
      <c r="B3055" t="s">
        <v>127</v>
      </c>
      <c r="C3055" t="s">
        <v>126</v>
      </c>
      <c r="D3055">
        <v>10.5</v>
      </c>
      <c r="E3055">
        <v>6.1</v>
      </c>
      <c r="G3055">
        <v>1.71</v>
      </c>
      <c r="H3055" s="7">
        <v>1</v>
      </c>
      <c r="I3055" t="s">
        <v>24</v>
      </c>
      <c r="J3055">
        <v>0.41803278688524581</v>
      </c>
      <c r="K3055">
        <v>3.48</v>
      </c>
      <c r="L3055">
        <v>10.199999999999999</v>
      </c>
      <c r="M3055">
        <v>34.6</v>
      </c>
      <c r="N3055">
        <v>0</v>
      </c>
      <c r="O3055">
        <v>5.0170940170940099</v>
      </c>
      <c r="P3055">
        <v>0.86001709401709303</v>
      </c>
      <c r="Q3055" t="s">
        <v>190</v>
      </c>
    </row>
    <row r="3056" spans="1:17" ht="16" x14ac:dyDescent="0.2">
      <c r="A3056">
        <v>192</v>
      </c>
      <c r="B3056" t="s">
        <v>127</v>
      </c>
      <c r="C3056" t="s">
        <v>126</v>
      </c>
      <c r="D3056">
        <v>10.5</v>
      </c>
      <c r="E3056">
        <v>6.1</v>
      </c>
      <c r="G3056">
        <v>1.71</v>
      </c>
      <c r="H3056" s="7">
        <v>1</v>
      </c>
      <c r="I3056" t="s">
        <v>24</v>
      </c>
      <c r="J3056">
        <f t="shared" si="30"/>
        <v>0.24381625441696109</v>
      </c>
      <c r="K3056">
        <v>4.51</v>
      </c>
      <c r="L3056">
        <v>6.9</v>
      </c>
      <c r="M3056">
        <v>35.200000000000003</v>
      </c>
      <c r="N3056">
        <v>0</v>
      </c>
      <c r="O3056">
        <v>0</v>
      </c>
      <c r="P3056">
        <v>0</v>
      </c>
      <c r="Q3056" t="s">
        <v>190</v>
      </c>
    </row>
    <row r="3057" spans="1:17" ht="16" x14ac:dyDescent="0.2">
      <c r="A3057">
        <v>192</v>
      </c>
      <c r="B3057" t="s">
        <v>127</v>
      </c>
      <c r="C3057" t="s">
        <v>126</v>
      </c>
      <c r="D3057">
        <v>10.5</v>
      </c>
      <c r="E3057">
        <v>6.1</v>
      </c>
      <c r="G3057">
        <v>1.71</v>
      </c>
      <c r="H3057" s="7">
        <v>1</v>
      </c>
      <c r="I3057" t="s">
        <v>24</v>
      </c>
      <c r="J3057">
        <v>0.24381625441696109</v>
      </c>
      <c r="K3057">
        <v>4.51</v>
      </c>
      <c r="L3057">
        <v>6.9</v>
      </c>
      <c r="M3057">
        <v>35.200000000000003</v>
      </c>
      <c r="N3057">
        <v>0</v>
      </c>
      <c r="O3057">
        <v>0.11111111111111099</v>
      </c>
      <c r="P3057">
        <v>0.47511111111111098</v>
      </c>
      <c r="Q3057" t="s">
        <v>190</v>
      </c>
    </row>
    <row r="3058" spans="1:17" ht="16" x14ac:dyDescent="0.2">
      <c r="A3058">
        <v>192</v>
      </c>
      <c r="B3058" t="s">
        <v>127</v>
      </c>
      <c r="C3058" t="s">
        <v>126</v>
      </c>
      <c r="D3058">
        <v>10.5</v>
      </c>
      <c r="E3058">
        <v>6.1</v>
      </c>
      <c r="G3058">
        <v>1.71</v>
      </c>
      <c r="H3058" s="7">
        <v>1</v>
      </c>
      <c r="I3058" t="s">
        <v>24</v>
      </c>
      <c r="J3058">
        <v>0.24381625441696109</v>
      </c>
      <c r="K3058">
        <v>4.51</v>
      </c>
      <c r="L3058">
        <v>6.9</v>
      </c>
      <c r="M3058">
        <v>35.200000000000003</v>
      </c>
      <c r="N3058">
        <v>0</v>
      </c>
      <c r="O3058">
        <v>0.24786324786324701</v>
      </c>
      <c r="P3058">
        <v>0.58524786324786304</v>
      </c>
      <c r="Q3058" t="s">
        <v>190</v>
      </c>
    </row>
    <row r="3059" spans="1:17" ht="16" x14ac:dyDescent="0.2">
      <c r="A3059">
        <v>192</v>
      </c>
      <c r="B3059" t="s">
        <v>127</v>
      </c>
      <c r="C3059" t="s">
        <v>126</v>
      </c>
      <c r="D3059">
        <v>10.5</v>
      </c>
      <c r="E3059">
        <v>6.1</v>
      </c>
      <c r="G3059">
        <v>1.71</v>
      </c>
      <c r="H3059" s="7">
        <v>1</v>
      </c>
      <c r="I3059" t="s">
        <v>24</v>
      </c>
      <c r="J3059">
        <v>0.24381625441696109</v>
      </c>
      <c r="K3059">
        <v>4.51</v>
      </c>
      <c r="L3059">
        <v>6.9</v>
      </c>
      <c r="M3059">
        <v>35.200000000000003</v>
      </c>
      <c r="N3059">
        <v>0</v>
      </c>
      <c r="O3059">
        <v>0.49572649572649502</v>
      </c>
      <c r="P3059">
        <v>0.65049572649572596</v>
      </c>
      <c r="Q3059" t="s">
        <v>190</v>
      </c>
    </row>
    <row r="3060" spans="1:17" ht="16" x14ac:dyDescent="0.2">
      <c r="A3060">
        <v>192</v>
      </c>
      <c r="B3060" t="s">
        <v>127</v>
      </c>
      <c r="C3060" t="s">
        <v>126</v>
      </c>
      <c r="D3060">
        <v>10.5</v>
      </c>
      <c r="E3060">
        <v>6.1</v>
      </c>
      <c r="G3060">
        <v>1.71</v>
      </c>
      <c r="H3060" s="7">
        <v>1</v>
      </c>
      <c r="I3060" t="s">
        <v>24</v>
      </c>
      <c r="J3060">
        <v>0.24381625441696109</v>
      </c>
      <c r="K3060">
        <v>4.51</v>
      </c>
      <c r="L3060">
        <v>6.9</v>
      </c>
      <c r="M3060">
        <v>35.200000000000003</v>
      </c>
      <c r="N3060">
        <v>0</v>
      </c>
      <c r="O3060">
        <v>0.98290598290598297</v>
      </c>
      <c r="P3060">
        <v>0.69348290598290596</v>
      </c>
      <c r="Q3060" t="s">
        <v>190</v>
      </c>
    </row>
    <row r="3061" spans="1:17" ht="16" x14ac:dyDescent="0.2">
      <c r="A3061">
        <v>192</v>
      </c>
      <c r="B3061" t="s">
        <v>127</v>
      </c>
      <c r="C3061" t="s">
        <v>126</v>
      </c>
      <c r="D3061">
        <v>10.5</v>
      </c>
      <c r="E3061">
        <v>6.1</v>
      </c>
      <c r="G3061">
        <v>1.71</v>
      </c>
      <c r="H3061" s="7">
        <v>1</v>
      </c>
      <c r="I3061" t="s">
        <v>24</v>
      </c>
      <c r="J3061">
        <v>0.24381625441696109</v>
      </c>
      <c r="K3061">
        <v>4.51</v>
      </c>
      <c r="L3061">
        <v>6.9</v>
      </c>
      <c r="M3061">
        <v>35.200000000000003</v>
      </c>
      <c r="N3061">
        <v>0</v>
      </c>
      <c r="O3061">
        <v>1.49572649572649</v>
      </c>
      <c r="P3061">
        <v>0.71149572649572601</v>
      </c>
      <c r="Q3061" t="s">
        <v>190</v>
      </c>
    </row>
    <row r="3062" spans="1:17" ht="16" x14ac:dyDescent="0.2">
      <c r="A3062">
        <v>192</v>
      </c>
      <c r="B3062" t="s">
        <v>127</v>
      </c>
      <c r="C3062" t="s">
        <v>126</v>
      </c>
      <c r="D3062">
        <v>10.5</v>
      </c>
      <c r="E3062">
        <v>6.1</v>
      </c>
      <c r="G3062">
        <v>1.71</v>
      </c>
      <c r="H3062" s="7">
        <v>1</v>
      </c>
      <c r="I3062" t="s">
        <v>24</v>
      </c>
      <c r="J3062">
        <v>0.24381625441696109</v>
      </c>
      <c r="K3062">
        <v>4.51</v>
      </c>
      <c r="L3062">
        <v>6.9</v>
      </c>
      <c r="M3062">
        <v>35.200000000000003</v>
      </c>
      <c r="N3062">
        <v>0</v>
      </c>
      <c r="O3062">
        <v>2.0170940170940099</v>
      </c>
      <c r="P3062">
        <v>0.72951709401709397</v>
      </c>
      <c r="Q3062" t="s">
        <v>190</v>
      </c>
    </row>
    <row r="3063" spans="1:17" ht="16" x14ac:dyDescent="0.2">
      <c r="A3063">
        <v>192</v>
      </c>
      <c r="B3063" t="s">
        <v>127</v>
      </c>
      <c r="C3063" t="s">
        <v>126</v>
      </c>
      <c r="D3063">
        <v>10.5</v>
      </c>
      <c r="E3063">
        <v>6.1</v>
      </c>
      <c r="G3063">
        <v>1.71</v>
      </c>
      <c r="H3063" s="7">
        <v>1</v>
      </c>
      <c r="I3063" t="s">
        <v>24</v>
      </c>
      <c r="J3063">
        <v>0.24381625441696109</v>
      </c>
      <c r="K3063">
        <v>4.51</v>
      </c>
      <c r="L3063">
        <v>6.9</v>
      </c>
      <c r="M3063">
        <v>35.200000000000003</v>
      </c>
      <c r="N3063">
        <v>0</v>
      </c>
      <c r="O3063">
        <v>2.52136752136752</v>
      </c>
      <c r="P3063">
        <v>0.76752136752136702</v>
      </c>
      <c r="Q3063" t="s">
        <v>190</v>
      </c>
    </row>
    <row r="3064" spans="1:17" ht="16" x14ac:dyDescent="0.2">
      <c r="A3064">
        <v>192</v>
      </c>
      <c r="B3064" t="s">
        <v>127</v>
      </c>
      <c r="C3064" t="s">
        <v>126</v>
      </c>
      <c r="D3064">
        <v>10.5</v>
      </c>
      <c r="E3064">
        <v>6.1</v>
      </c>
      <c r="G3064">
        <v>1.71</v>
      </c>
      <c r="H3064" s="7">
        <v>1</v>
      </c>
      <c r="I3064" t="s">
        <v>24</v>
      </c>
      <c r="J3064">
        <v>0.24381625441696109</v>
      </c>
      <c r="K3064">
        <v>4.51</v>
      </c>
      <c r="L3064">
        <v>6.9</v>
      </c>
      <c r="M3064">
        <v>35.200000000000003</v>
      </c>
      <c r="N3064">
        <v>0</v>
      </c>
      <c r="O3064">
        <v>3.0170940170940099</v>
      </c>
      <c r="P3064">
        <v>0.79051709401709402</v>
      </c>
      <c r="Q3064" t="s">
        <v>190</v>
      </c>
    </row>
    <row r="3065" spans="1:17" ht="16" x14ac:dyDescent="0.2">
      <c r="A3065">
        <v>192</v>
      </c>
      <c r="B3065" t="s">
        <v>127</v>
      </c>
      <c r="C3065" t="s">
        <v>126</v>
      </c>
      <c r="D3065">
        <v>10.5</v>
      </c>
      <c r="E3065">
        <v>6.1</v>
      </c>
      <c r="G3065">
        <v>1.71</v>
      </c>
      <c r="H3065" s="7">
        <v>1</v>
      </c>
      <c r="I3065" t="s">
        <v>24</v>
      </c>
      <c r="J3065">
        <v>0.24381625441696109</v>
      </c>
      <c r="K3065">
        <v>4.51</v>
      </c>
      <c r="L3065">
        <v>6.9</v>
      </c>
      <c r="M3065">
        <v>35.200000000000003</v>
      </c>
      <c r="N3065">
        <v>0</v>
      </c>
      <c r="O3065">
        <v>3.5042735042734998</v>
      </c>
      <c r="P3065">
        <v>0.803504273504273</v>
      </c>
      <c r="Q3065" t="s">
        <v>190</v>
      </c>
    </row>
    <row r="3066" spans="1:17" ht="16" x14ac:dyDescent="0.2">
      <c r="A3066">
        <v>192</v>
      </c>
      <c r="B3066" t="s">
        <v>127</v>
      </c>
      <c r="C3066" t="s">
        <v>126</v>
      </c>
      <c r="D3066">
        <v>10.5</v>
      </c>
      <c r="E3066">
        <v>6.1</v>
      </c>
      <c r="G3066">
        <v>1.71</v>
      </c>
      <c r="H3066" s="7">
        <v>1</v>
      </c>
      <c r="I3066" t="s">
        <v>24</v>
      </c>
      <c r="J3066">
        <v>0.24381625441696109</v>
      </c>
      <c r="K3066">
        <v>4.51</v>
      </c>
      <c r="L3066">
        <v>6.9</v>
      </c>
      <c r="M3066">
        <v>35.200000000000003</v>
      </c>
      <c r="N3066">
        <v>0</v>
      </c>
      <c r="O3066">
        <v>4.0170940170940099</v>
      </c>
      <c r="P3066">
        <v>0.82651709401709395</v>
      </c>
      <c r="Q3066" t="s">
        <v>190</v>
      </c>
    </row>
    <row r="3067" spans="1:17" ht="16" x14ac:dyDescent="0.2">
      <c r="A3067">
        <v>192</v>
      </c>
      <c r="B3067" t="s">
        <v>127</v>
      </c>
      <c r="C3067" t="s">
        <v>126</v>
      </c>
      <c r="D3067">
        <v>10.5</v>
      </c>
      <c r="E3067">
        <v>6.1</v>
      </c>
      <c r="G3067">
        <v>1.71</v>
      </c>
      <c r="H3067" s="7">
        <v>1</v>
      </c>
      <c r="I3067" t="s">
        <v>24</v>
      </c>
      <c r="J3067">
        <v>0.24381625441696109</v>
      </c>
      <c r="K3067">
        <v>4.51</v>
      </c>
      <c r="L3067">
        <v>6.9</v>
      </c>
      <c r="M3067">
        <v>35.200000000000003</v>
      </c>
      <c r="N3067">
        <v>0</v>
      </c>
      <c r="O3067">
        <v>4.5128205128205101</v>
      </c>
      <c r="P3067">
        <v>0.84451282051281995</v>
      </c>
      <c r="Q3067" t="s">
        <v>190</v>
      </c>
    </row>
    <row r="3068" spans="1:17" ht="16" x14ac:dyDescent="0.2">
      <c r="A3068">
        <v>192</v>
      </c>
      <c r="B3068" t="s">
        <v>127</v>
      </c>
      <c r="C3068" t="s">
        <v>126</v>
      </c>
      <c r="D3068">
        <v>10.5</v>
      </c>
      <c r="E3068">
        <v>6.1</v>
      </c>
      <c r="G3068">
        <v>1.71</v>
      </c>
      <c r="H3068" s="7">
        <v>1</v>
      </c>
      <c r="I3068" t="s">
        <v>24</v>
      </c>
      <c r="J3068">
        <v>0.24381625441696109</v>
      </c>
      <c r="K3068">
        <v>4.51</v>
      </c>
      <c r="L3068">
        <v>6.9</v>
      </c>
      <c r="M3068">
        <v>35.200000000000003</v>
      </c>
      <c r="N3068">
        <v>0</v>
      </c>
      <c r="O3068">
        <v>5.0170940170940099</v>
      </c>
      <c r="P3068">
        <v>0.86001709401709303</v>
      </c>
      <c r="Q3068" t="s">
        <v>190</v>
      </c>
    </row>
    <row r="3069" spans="1:17" ht="16" x14ac:dyDescent="0.2">
      <c r="A3069">
        <v>193</v>
      </c>
      <c r="B3069" t="s">
        <v>127</v>
      </c>
      <c r="C3069" t="s">
        <v>126</v>
      </c>
      <c r="D3069">
        <v>10.5</v>
      </c>
      <c r="E3069">
        <v>6.1</v>
      </c>
      <c r="G3069">
        <v>1.71</v>
      </c>
      <c r="H3069" s="7">
        <v>1</v>
      </c>
      <c r="I3069" t="s">
        <v>24</v>
      </c>
      <c r="J3069">
        <f t="shared" si="30"/>
        <v>0.11943793911007025</v>
      </c>
      <c r="K3069">
        <v>6.71</v>
      </c>
      <c r="L3069">
        <v>5.0999999999999996</v>
      </c>
      <c r="M3069">
        <v>47.8</v>
      </c>
      <c r="N3069">
        <v>0</v>
      </c>
      <c r="O3069">
        <v>0</v>
      </c>
      <c r="P3069">
        <v>0</v>
      </c>
      <c r="Q3069" t="s">
        <v>190</v>
      </c>
    </row>
    <row r="3070" spans="1:17" ht="16" x14ac:dyDescent="0.2">
      <c r="A3070">
        <v>193</v>
      </c>
      <c r="B3070" t="s">
        <v>127</v>
      </c>
      <c r="C3070" t="s">
        <v>126</v>
      </c>
      <c r="D3070">
        <v>10.5</v>
      </c>
      <c r="E3070">
        <v>6.1</v>
      </c>
      <c r="G3070">
        <v>1.71</v>
      </c>
      <c r="H3070" s="7">
        <v>1</v>
      </c>
      <c r="I3070" t="s">
        <v>24</v>
      </c>
      <c r="J3070">
        <v>0.11943793911007025</v>
      </c>
      <c r="K3070">
        <v>6.71</v>
      </c>
      <c r="L3070">
        <v>5.0999999999999996</v>
      </c>
      <c r="M3070">
        <v>47.8</v>
      </c>
      <c r="N3070">
        <v>0</v>
      </c>
      <c r="O3070">
        <v>0.11111111111111099</v>
      </c>
      <c r="P3070">
        <v>0.52511111111111097</v>
      </c>
      <c r="Q3070" t="s">
        <v>190</v>
      </c>
    </row>
    <row r="3071" spans="1:17" ht="16" x14ac:dyDescent="0.2">
      <c r="A3071">
        <v>193</v>
      </c>
      <c r="B3071" t="s">
        <v>127</v>
      </c>
      <c r="C3071" t="s">
        <v>126</v>
      </c>
      <c r="D3071">
        <v>10.5</v>
      </c>
      <c r="E3071">
        <v>6.1</v>
      </c>
      <c r="G3071">
        <v>1.71</v>
      </c>
      <c r="H3071" s="7">
        <v>1</v>
      </c>
      <c r="I3071" t="s">
        <v>24</v>
      </c>
      <c r="J3071">
        <v>0.11943793911007025</v>
      </c>
      <c r="K3071">
        <v>6.71</v>
      </c>
      <c r="L3071">
        <v>5.0999999999999996</v>
      </c>
      <c r="M3071">
        <v>47.8</v>
      </c>
      <c r="N3071">
        <v>0</v>
      </c>
      <c r="O3071">
        <v>0.24786324786324701</v>
      </c>
      <c r="P3071">
        <v>0.68524786324786302</v>
      </c>
      <c r="Q3071" t="s">
        <v>190</v>
      </c>
    </row>
    <row r="3072" spans="1:17" ht="16" x14ac:dyDescent="0.2">
      <c r="A3072">
        <v>193</v>
      </c>
      <c r="B3072" t="s">
        <v>127</v>
      </c>
      <c r="C3072" t="s">
        <v>126</v>
      </c>
      <c r="D3072">
        <v>10.5</v>
      </c>
      <c r="E3072">
        <v>6.1</v>
      </c>
      <c r="G3072">
        <v>1.71</v>
      </c>
      <c r="H3072" s="7">
        <v>1</v>
      </c>
      <c r="I3072" t="s">
        <v>24</v>
      </c>
      <c r="J3072">
        <v>0.11943793911007025</v>
      </c>
      <c r="K3072">
        <v>6.71</v>
      </c>
      <c r="L3072">
        <v>5.0999999999999996</v>
      </c>
      <c r="M3072">
        <v>47.8</v>
      </c>
      <c r="N3072">
        <v>0</v>
      </c>
      <c r="O3072">
        <v>0.49572649572649502</v>
      </c>
      <c r="P3072">
        <v>0.762995726495726</v>
      </c>
      <c r="Q3072" t="s">
        <v>190</v>
      </c>
    </row>
    <row r="3073" spans="1:17" ht="16" x14ac:dyDescent="0.2">
      <c r="A3073">
        <v>193</v>
      </c>
      <c r="B3073" t="s">
        <v>127</v>
      </c>
      <c r="C3073" t="s">
        <v>126</v>
      </c>
      <c r="D3073">
        <v>10.5</v>
      </c>
      <c r="E3073">
        <v>6.1</v>
      </c>
      <c r="G3073">
        <v>1.71</v>
      </c>
      <c r="H3073" s="7">
        <v>1</v>
      </c>
      <c r="I3073" t="s">
        <v>24</v>
      </c>
      <c r="J3073">
        <v>0.11943793911007025</v>
      </c>
      <c r="K3073">
        <v>6.71</v>
      </c>
      <c r="L3073">
        <v>5.0999999999999996</v>
      </c>
      <c r="M3073">
        <v>47.8</v>
      </c>
      <c r="N3073">
        <v>0</v>
      </c>
      <c r="O3073">
        <v>1.0085470085470001</v>
      </c>
      <c r="P3073">
        <v>0.80350854700854601</v>
      </c>
      <c r="Q3073" t="s">
        <v>190</v>
      </c>
    </row>
    <row r="3074" spans="1:17" ht="16" x14ac:dyDescent="0.2">
      <c r="A3074">
        <v>193</v>
      </c>
      <c r="B3074" t="s">
        <v>127</v>
      </c>
      <c r="C3074" t="s">
        <v>126</v>
      </c>
      <c r="D3074">
        <v>10.5</v>
      </c>
      <c r="E3074">
        <v>6.1</v>
      </c>
      <c r="G3074">
        <v>1.71</v>
      </c>
      <c r="H3074" s="7">
        <v>1</v>
      </c>
      <c r="I3074" t="s">
        <v>24</v>
      </c>
      <c r="J3074">
        <v>0.11943793911007025</v>
      </c>
      <c r="K3074">
        <v>6.71</v>
      </c>
      <c r="L3074">
        <v>5.0999999999999996</v>
      </c>
      <c r="M3074">
        <v>47.8</v>
      </c>
      <c r="N3074">
        <v>0</v>
      </c>
      <c r="O3074">
        <v>1.5128205128205101</v>
      </c>
      <c r="P3074">
        <v>0.81401282051281998</v>
      </c>
      <c r="Q3074" t="s">
        <v>190</v>
      </c>
    </row>
    <row r="3075" spans="1:17" ht="16" x14ac:dyDescent="0.2">
      <c r="A3075">
        <v>193</v>
      </c>
      <c r="B3075" t="s">
        <v>127</v>
      </c>
      <c r="C3075" t="s">
        <v>126</v>
      </c>
      <c r="D3075">
        <v>10.5</v>
      </c>
      <c r="E3075">
        <v>6.1</v>
      </c>
      <c r="G3075">
        <v>1.71</v>
      </c>
      <c r="H3075" s="7">
        <v>1</v>
      </c>
      <c r="I3075" t="s">
        <v>24</v>
      </c>
      <c r="J3075">
        <v>0.11943793911007025</v>
      </c>
      <c r="K3075">
        <v>6.71</v>
      </c>
      <c r="L3075">
        <v>5.0999999999999996</v>
      </c>
      <c r="M3075">
        <v>47.8</v>
      </c>
      <c r="N3075">
        <v>0</v>
      </c>
      <c r="O3075">
        <v>2.0085470085470001</v>
      </c>
      <c r="P3075">
        <v>0.847008547008547</v>
      </c>
      <c r="Q3075" t="s">
        <v>190</v>
      </c>
    </row>
    <row r="3076" spans="1:17" ht="16" x14ac:dyDescent="0.2">
      <c r="A3076">
        <v>193</v>
      </c>
      <c r="B3076" t="s">
        <v>127</v>
      </c>
      <c r="C3076" t="s">
        <v>126</v>
      </c>
      <c r="D3076">
        <v>10.5</v>
      </c>
      <c r="E3076">
        <v>6.1</v>
      </c>
      <c r="G3076">
        <v>1.71</v>
      </c>
      <c r="H3076" s="7">
        <v>1</v>
      </c>
      <c r="I3076" t="s">
        <v>24</v>
      </c>
      <c r="J3076">
        <v>0.11943793911007025</v>
      </c>
      <c r="K3076">
        <v>6.71</v>
      </c>
      <c r="L3076">
        <v>5.0999999999999996</v>
      </c>
      <c r="M3076">
        <v>47.8</v>
      </c>
      <c r="N3076">
        <v>0</v>
      </c>
      <c r="O3076">
        <v>2.5128205128205101</v>
      </c>
      <c r="P3076">
        <v>0.86001282051282002</v>
      </c>
      <c r="Q3076" t="s">
        <v>190</v>
      </c>
    </row>
    <row r="3077" spans="1:17" ht="16" x14ac:dyDescent="0.2">
      <c r="A3077">
        <v>193</v>
      </c>
      <c r="B3077" t="s">
        <v>127</v>
      </c>
      <c r="C3077" t="s">
        <v>126</v>
      </c>
      <c r="D3077">
        <v>10.5</v>
      </c>
      <c r="E3077">
        <v>6.1</v>
      </c>
      <c r="G3077">
        <v>1.71</v>
      </c>
      <c r="H3077" s="7">
        <v>1</v>
      </c>
      <c r="I3077" t="s">
        <v>24</v>
      </c>
      <c r="J3077">
        <v>0.11943793911007025</v>
      </c>
      <c r="K3077">
        <v>6.71</v>
      </c>
      <c r="L3077">
        <v>5.0999999999999996</v>
      </c>
      <c r="M3077">
        <v>47.8</v>
      </c>
      <c r="N3077">
        <v>0</v>
      </c>
      <c r="O3077">
        <v>3</v>
      </c>
      <c r="P3077">
        <v>0.86299999999999999</v>
      </c>
      <c r="Q3077" t="s">
        <v>190</v>
      </c>
    </row>
    <row r="3078" spans="1:17" ht="16" x14ac:dyDescent="0.2">
      <c r="A3078">
        <v>193</v>
      </c>
      <c r="B3078" t="s">
        <v>127</v>
      </c>
      <c r="C3078" t="s">
        <v>126</v>
      </c>
      <c r="D3078">
        <v>10.5</v>
      </c>
      <c r="E3078">
        <v>6.1</v>
      </c>
      <c r="G3078">
        <v>1.71</v>
      </c>
      <c r="H3078" s="7">
        <v>1</v>
      </c>
      <c r="I3078" t="s">
        <v>24</v>
      </c>
      <c r="J3078">
        <v>0.11943793911007025</v>
      </c>
      <c r="K3078">
        <v>6.71</v>
      </c>
      <c r="L3078">
        <v>5.0999999999999996</v>
      </c>
      <c r="M3078">
        <v>47.8</v>
      </c>
      <c r="N3078">
        <v>0</v>
      </c>
      <c r="O3078">
        <v>3.5042735042734998</v>
      </c>
      <c r="P3078">
        <v>0.87600427350427301</v>
      </c>
      <c r="Q3078" t="s">
        <v>190</v>
      </c>
    </row>
    <row r="3079" spans="1:17" ht="16" x14ac:dyDescent="0.2">
      <c r="A3079">
        <v>193</v>
      </c>
      <c r="B3079" t="s">
        <v>127</v>
      </c>
      <c r="C3079" t="s">
        <v>126</v>
      </c>
      <c r="D3079">
        <v>10.5</v>
      </c>
      <c r="E3079">
        <v>6.1</v>
      </c>
      <c r="G3079">
        <v>1.71</v>
      </c>
      <c r="H3079" s="7">
        <v>1</v>
      </c>
      <c r="I3079" t="s">
        <v>24</v>
      </c>
      <c r="J3079">
        <v>0.11943793911007025</v>
      </c>
      <c r="K3079">
        <v>6.71</v>
      </c>
      <c r="L3079">
        <v>5.0999999999999996</v>
      </c>
      <c r="M3079">
        <v>47.8</v>
      </c>
      <c r="N3079">
        <v>0</v>
      </c>
      <c r="O3079">
        <v>4</v>
      </c>
      <c r="P3079">
        <v>0.88149999999999995</v>
      </c>
      <c r="Q3079" t="s">
        <v>190</v>
      </c>
    </row>
    <row r="3080" spans="1:17" ht="16" x14ac:dyDescent="0.2">
      <c r="A3080">
        <v>193</v>
      </c>
      <c r="B3080" t="s">
        <v>127</v>
      </c>
      <c r="C3080" t="s">
        <v>126</v>
      </c>
      <c r="D3080">
        <v>10.5</v>
      </c>
      <c r="E3080">
        <v>6.1</v>
      </c>
      <c r="G3080">
        <v>1.71</v>
      </c>
      <c r="H3080" s="7">
        <v>1</v>
      </c>
      <c r="I3080" t="s">
        <v>24</v>
      </c>
      <c r="J3080">
        <v>0.11943793911007025</v>
      </c>
      <c r="K3080">
        <v>6.71</v>
      </c>
      <c r="L3080">
        <v>5.0999999999999996</v>
      </c>
      <c r="M3080">
        <v>47.8</v>
      </c>
      <c r="N3080">
        <v>0</v>
      </c>
      <c r="O3080">
        <v>4.5042735042734998</v>
      </c>
      <c r="P3080">
        <v>0.88950427350427297</v>
      </c>
      <c r="Q3080" t="s">
        <v>190</v>
      </c>
    </row>
    <row r="3081" spans="1:17" ht="16" x14ac:dyDescent="0.2">
      <c r="A3081">
        <v>193</v>
      </c>
      <c r="B3081" t="s">
        <v>127</v>
      </c>
      <c r="C3081" t="s">
        <v>126</v>
      </c>
      <c r="D3081">
        <v>10.5</v>
      </c>
      <c r="E3081">
        <v>6.1</v>
      </c>
      <c r="G3081">
        <v>1.71</v>
      </c>
      <c r="H3081" s="7">
        <v>1</v>
      </c>
      <c r="I3081" t="s">
        <v>24</v>
      </c>
      <c r="J3081">
        <v>0.11943793911007025</v>
      </c>
      <c r="K3081">
        <v>6.71</v>
      </c>
      <c r="L3081">
        <v>5.0999999999999996</v>
      </c>
      <c r="M3081">
        <v>47.8</v>
      </c>
      <c r="N3081">
        <v>0</v>
      </c>
      <c r="O3081">
        <v>5.0170940170940099</v>
      </c>
      <c r="P3081">
        <v>0.89501709401709395</v>
      </c>
      <c r="Q3081" t="s">
        <v>190</v>
      </c>
    </row>
    <row r="3082" spans="1:17" ht="16" x14ac:dyDescent="0.2">
      <c r="A3082">
        <v>194</v>
      </c>
      <c r="B3082" t="s">
        <v>127</v>
      </c>
      <c r="C3082" t="s">
        <v>126</v>
      </c>
      <c r="D3082">
        <v>10.5</v>
      </c>
      <c r="E3082">
        <v>6.1</v>
      </c>
      <c r="G3082">
        <v>1.71</v>
      </c>
      <c r="H3082" s="7">
        <v>1</v>
      </c>
      <c r="I3082" t="s">
        <v>24</v>
      </c>
      <c r="J3082">
        <f t="shared" si="30"/>
        <v>7.9032258064516123E-2</v>
      </c>
      <c r="K3082">
        <v>8.43</v>
      </c>
      <c r="L3082">
        <v>4.9000000000000004</v>
      </c>
      <c r="M3082">
        <v>66.900000000000006</v>
      </c>
      <c r="N3082">
        <v>0</v>
      </c>
      <c r="O3082">
        <v>0</v>
      </c>
      <c r="P3082">
        <v>0</v>
      </c>
      <c r="Q3082" t="s">
        <v>190</v>
      </c>
    </row>
    <row r="3083" spans="1:17" ht="16" x14ac:dyDescent="0.2">
      <c r="A3083">
        <v>194</v>
      </c>
      <c r="B3083" t="s">
        <v>127</v>
      </c>
      <c r="C3083" t="s">
        <v>126</v>
      </c>
      <c r="D3083">
        <v>10.5</v>
      </c>
      <c r="E3083">
        <v>6.1</v>
      </c>
      <c r="G3083">
        <v>1.71</v>
      </c>
      <c r="H3083" s="7">
        <v>1</v>
      </c>
      <c r="I3083" t="s">
        <v>24</v>
      </c>
      <c r="J3083">
        <v>7.9032258064516123E-2</v>
      </c>
      <c r="K3083">
        <v>8.43</v>
      </c>
      <c r="L3083">
        <v>4.9000000000000004</v>
      </c>
      <c r="M3083">
        <v>66.900000000000006</v>
      </c>
      <c r="N3083">
        <v>0</v>
      </c>
      <c r="O3083">
        <v>0.119658119658119</v>
      </c>
      <c r="P3083">
        <v>0.56011965811965803</v>
      </c>
      <c r="Q3083" t="s">
        <v>190</v>
      </c>
    </row>
    <row r="3084" spans="1:17" ht="16" x14ac:dyDescent="0.2">
      <c r="A3084">
        <v>194</v>
      </c>
      <c r="B3084" t="s">
        <v>127</v>
      </c>
      <c r="C3084" t="s">
        <v>126</v>
      </c>
      <c r="D3084">
        <v>10.5</v>
      </c>
      <c r="E3084">
        <v>6.1</v>
      </c>
      <c r="G3084">
        <v>1.71</v>
      </c>
      <c r="H3084" s="7">
        <v>1</v>
      </c>
      <c r="I3084" t="s">
        <v>24</v>
      </c>
      <c r="J3084">
        <v>7.9032258064516123E-2</v>
      </c>
      <c r="K3084">
        <v>8.43</v>
      </c>
      <c r="L3084">
        <v>4.9000000000000004</v>
      </c>
      <c r="M3084">
        <v>66.900000000000006</v>
      </c>
      <c r="N3084">
        <v>0</v>
      </c>
      <c r="O3084">
        <v>0.24786324786324701</v>
      </c>
      <c r="P3084">
        <v>0.73774786324786301</v>
      </c>
      <c r="Q3084" t="s">
        <v>190</v>
      </c>
    </row>
    <row r="3085" spans="1:17" ht="16" x14ac:dyDescent="0.2">
      <c r="A3085">
        <v>194</v>
      </c>
      <c r="B3085" t="s">
        <v>127</v>
      </c>
      <c r="C3085" t="s">
        <v>126</v>
      </c>
      <c r="D3085">
        <v>10.5</v>
      </c>
      <c r="E3085">
        <v>6.1</v>
      </c>
      <c r="G3085">
        <v>1.71</v>
      </c>
      <c r="H3085" s="7">
        <v>1</v>
      </c>
      <c r="I3085" t="s">
        <v>24</v>
      </c>
      <c r="J3085">
        <v>7.9032258064516123E-2</v>
      </c>
      <c r="K3085">
        <v>8.43</v>
      </c>
      <c r="L3085">
        <v>4.9000000000000004</v>
      </c>
      <c r="M3085">
        <v>66.900000000000006</v>
      </c>
      <c r="N3085">
        <v>0</v>
      </c>
      <c r="O3085">
        <v>0.50427350427350404</v>
      </c>
      <c r="P3085">
        <v>0.83550427350427303</v>
      </c>
      <c r="Q3085" t="s">
        <v>190</v>
      </c>
    </row>
    <row r="3086" spans="1:17" ht="16" x14ac:dyDescent="0.2">
      <c r="A3086">
        <v>194</v>
      </c>
      <c r="B3086" t="s">
        <v>127</v>
      </c>
      <c r="C3086" t="s">
        <v>126</v>
      </c>
      <c r="D3086">
        <v>10.5</v>
      </c>
      <c r="E3086">
        <v>6.1</v>
      </c>
      <c r="G3086">
        <v>1.71</v>
      </c>
      <c r="H3086" s="7">
        <v>1</v>
      </c>
      <c r="I3086" t="s">
        <v>24</v>
      </c>
      <c r="J3086">
        <v>7.9032258064516123E-2</v>
      </c>
      <c r="K3086">
        <v>8.43</v>
      </c>
      <c r="L3086">
        <v>4.9000000000000004</v>
      </c>
      <c r="M3086">
        <v>66.900000000000006</v>
      </c>
      <c r="N3086">
        <v>0</v>
      </c>
      <c r="O3086">
        <v>0.99145299145299104</v>
      </c>
      <c r="P3086">
        <v>0.93849145299145298</v>
      </c>
      <c r="Q3086" t="s">
        <v>190</v>
      </c>
    </row>
    <row r="3087" spans="1:17" ht="16" x14ac:dyDescent="0.2">
      <c r="A3087">
        <v>194</v>
      </c>
      <c r="B3087" t="s">
        <v>127</v>
      </c>
      <c r="C3087" t="s">
        <v>126</v>
      </c>
      <c r="D3087">
        <v>10.5</v>
      </c>
      <c r="E3087">
        <v>6.1</v>
      </c>
      <c r="G3087">
        <v>1.71</v>
      </c>
      <c r="H3087" s="7">
        <v>1</v>
      </c>
      <c r="I3087" t="s">
        <v>24</v>
      </c>
      <c r="J3087">
        <v>7.9032258064516123E-2</v>
      </c>
      <c r="K3087">
        <v>8.43</v>
      </c>
      <c r="L3087">
        <v>4.9000000000000004</v>
      </c>
      <c r="M3087">
        <v>66.900000000000006</v>
      </c>
      <c r="N3087">
        <v>0</v>
      </c>
      <c r="O3087">
        <v>1.5128205128205101</v>
      </c>
      <c r="P3087">
        <v>0.96151282051282005</v>
      </c>
      <c r="Q3087" t="s">
        <v>190</v>
      </c>
    </row>
    <row r="3088" spans="1:17" ht="16" x14ac:dyDescent="0.2">
      <c r="A3088">
        <v>194</v>
      </c>
      <c r="B3088" t="s">
        <v>127</v>
      </c>
      <c r="C3088" t="s">
        <v>126</v>
      </c>
      <c r="D3088">
        <v>10.5</v>
      </c>
      <c r="E3088">
        <v>6.1</v>
      </c>
      <c r="G3088">
        <v>1.71</v>
      </c>
      <c r="H3088" s="7">
        <v>1</v>
      </c>
      <c r="I3088" t="s">
        <v>24</v>
      </c>
      <c r="J3088">
        <v>7.9032258064516123E-2</v>
      </c>
      <c r="K3088">
        <v>8.43</v>
      </c>
      <c r="L3088">
        <v>4.9000000000000004</v>
      </c>
      <c r="M3088">
        <v>66.900000000000006</v>
      </c>
      <c r="N3088">
        <v>0</v>
      </c>
      <c r="O3088">
        <v>2.0085470085470001</v>
      </c>
      <c r="P3088">
        <v>0.98950854700854696</v>
      </c>
      <c r="Q3088" t="s">
        <v>190</v>
      </c>
    </row>
    <row r="3089" spans="1:17" ht="16" x14ac:dyDescent="0.2">
      <c r="A3089">
        <v>194</v>
      </c>
      <c r="B3089" t="s">
        <v>127</v>
      </c>
      <c r="C3089" t="s">
        <v>126</v>
      </c>
      <c r="D3089">
        <v>10.5</v>
      </c>
      <c r="E3089">
        <v>6.1</v>
      </c>
      <c r="G3089">
        <v>1.71</v>
      </c>
      <c r="H3089" s="7">
        <v>1</v>
      </c>
      <c r="I3089" t="s">
        <v>24</v>
      </c>
      <c r="J3089">
        <v>7.9032258064516123E-2</v>
      </c>
      <c r="K3089">
        <v>8.43</v>
      </c>
      <c r="L3089">
        <v>4.9000000000000004</v>
      </c>
      <c r="M3089">
        <v>66.900000000000006</v>
      </c>
      <c r="N3089">
        <v>0</v>
      </c>
      <c r="O3089">
        <v>2.5042735042734998</v>
      </c>
      <c r="P3089">
        <v>0.99750427350427295</v>
      </c>
      <c r="Q3089" t="s">
        <v>190</v>
      </c>
    </row>
    <row r="3090" spans="1:17" ht="16" x14ac:dyDescent="0.2">
      <c r="A3090">
        <v>194</v>
      </c>
      <c r="B3090" t="s">
        <v>127</v>
      </c>
      <c r="C3090" t="s">
        <v>126</v>
      </c>
      <c r="D3090">
        <v>10.5</v>
      </c>
      <c r="E3090">
        <v>6.1</v>
      </c>
      <c r="G3090">
        <v>1.71</v>
      </c>
      <c r="H3090" s="7">
        <v>1</v>
      </c>
      <c r="I3090" t="s">
        <v>24</v>
      </c>
      <c r="J3090">
        <v>7.9032258064516123E-2</v>
      </c>
      <c r="K3090">
        <v>8.43</v>
      </c>
      <c r="L3090">
        <v>4.9000000000000004</v>
      </c>
      <c r="M3090">
        <v>66.900000000000006</v>
      </c>
      <c r="N3090">
        <v>0</v>
      </c>
      <c r="O3090">
        <v>2.9829059829059799</v>
      </c>
      <c r="P3090">
        <v>1.0079829059829</v>
      </c>
      <c r="Q3090" t="s">
        <v>190</v>
      </c>
    </row>
    <row r="3091" spans="1:17" ht="16" x14ac:dyDescent="0.2">
      <c r="A3091">
        <v>194</v>
      </c>
      <c r="B3091" t="s">
        <v>127</v>
      </c>
      <c r="C3091" t="s">
        <v>126</v>
      </c>
      <c r="D3091">
        <v>10.5</v>
      </c>
      <c r="E3091">
        <v>6.1</v>
      </c>
      <c r="G3091">
        <v>1.71</v>
      </c>
      <c r="H3091" s="7">
        <v>1</v>
      </c>
      <c r="I3091" t="s">
        <v>24</v>
      </c>
      <c r="J3091">
        <v>7.9032258064516123E-2</v>
      </c>
      <c r="K3091">
        <v>8.43</v>
      </c>
      <c r="L3091">
        <v>4.9000000000000004</v>
      </c>
      <c r="M3091">
        <v>66.900000000000006</v>
      </c>
      <c r="N3091">
        <v>0</v>
      </c>
      <c r="O3091">
        <v>3.5042735042734998</v>
      </c>
      <c r="P3091">
        <v>1.0235042735042701</v>
      </c>
      <c r="Q3091" t="s">
        <v>190</v>
      </c>
    </row>
    <row r="3092" spans="1:17" ht="16" x14ac:dyDescent="0.2">
      <c r="A3092">
        <v>194</v>
      </c>
      <c r="B3092" t="s">
        <v>127</v>
      </c>
      <c r="C3092" t="s">
        <v>126</v>
      </c>
      <c r="D3092">
        <v>10.5</v>
      </c>
      <c r="E3092">
        <v>6.1</v>
      </c>
      <c r="G3092">
        <v>1.71</v>
      </c>
      <c r="H3092" s="7">
        <v>1</v>
      </c>
      <c r="I3092" t="s">
        <v>24</v>
      </c>
      <c r="J3092">
        <v>7.9032258064516123E-2</v>
      </c>
      <c r="K3092">
        <v>8.43</v>
      </c>
      <c r="L3092">
        <v>4.9000000000000004</v>
      </c>
      <c r="M3092">
        <v>66.900000000000006</v>
      </c>
      <c r="N3092">
        <v>0</v>
      </c>
      <c r="O3092">
        <v>4.0085470085469996</v>
      </c>
      <c r="P3092">
        <v>1.0315085470085401</v>
      </c>
      <c r="Q3092" t="s">
        <v>190</v>
      </c>
    </row>
    <row r="3093" spans="1:17" ht="16" x14ac:dyDescent="0.2">
      <c r="A3093">
        <v>194</v>
      </c>
      <c r="B3093" t="s">
        <v>127</v>
      </c>
      <c r="C3093" t="s">
        <v>126</v>
      </c>
      <c r="D3093">
        <v>10.5</v>
      </c>
      <c r="E3093">
        <v>6.1</v>
      </c>
      <c r="G3093">
        <v>1.71</v>
      </c>
      <c r="H3093" s="7">
        <v>1</v>
      </c>
      <c r="I3093" t="s">
        <v>24</v>
      </c>
      <c r="J3093">
        <v>7.9032258064516123E-2</v>
      </c>
      <c r="K3093">
        <v>8.43</v>
      </c>
      <c r="L3093">
        <v>4.9000000000000004</v>
      </c>
      <c r="M3093">
        <v>66.900000000000006</v>
      </c>
      <c r="N3093">
        <v>0</v>
      </c>
      <c r="O3093">
        <v>4.5042735042734998</v>
      </c>
      <c r="P3093">
        <v>1.0395042735042701</v>
      </c>
      <c r="Q3093" t="s">
        <v>190</v>
      </c>
    </row>
    <row r="3094" spans="1:17" ht="16" x14ac:dyDescent="0.2">
      <c r="A3094">
        <v>194</v>
      </c>
      <c r="B3094" t="s">
        <v>127</v>
      </c>
      <c r="C3094" t="s">
        <v>126</v>
      </c>
      <c r="D3094">
        <v>10.5</v>
      </c>
      <c r="E3094">
        <v>6.1</v>
      </c>
      <c r="G3094">
        <v>1.71</v>
      </c>
      <c r="H3094" s="7">
        <v>1</v>
      </c>
      <c r="I3094" t="s">
        <v>24</v>
      </c>
      <c r="J3094">
        <v>7.9032258064516123E-2</v>
      </c>
      <c r="K3094">
        <v>8.43</v>
      </c>
      <c r="L3094">
        <v>4.9000000000000004</v>
      </c>
      <c r="M3094">
        <v>66.900000000000006</v>
      </c>
      <c r="N3094">
        <v>0</v>
      </c>
      <c r="O3094">
        <v>5.0085470085469996</v>
      </c>
      <c r="P3094">
        <v>1.0350085470085399</v>
      </c>
      <c r="Q3094" t="s">
        <v>190</v>
      </c>
    </row>
    <row r="3095" spans="1:17" ht="16" x14ac:dyDescent="0.2">
      <c r="A3095">
        <v>195</v>
      </c>
      <c r="B3095" t="s">
        <v>8</v>
      </c>
      <c r="C3095" s="10" t="s">
        <v>7</v>
      </c>
      <c r="D3095">
        <f>(4+15)/2</f>
        <v>9.5</v>
      </c>
      <c r="H3095" s="7">
        <v>3</v>
      </c>
      <c r="I3095" t="s">
        <v>5</v>
      </c>
      <c r="J3095">
        <f>40/200</f>
        <v>0.2</v>
      </c>
      <c r="K3095">
        <v>11</v>
      </c>
      <c r="L3095">
        <v>15.6</v>
      </c>
      <c r="M3095">
        <v>74</v>
      </c>
      <c r="N3095">
        <v>0</v>
      </c>
      <c r="O3095">
        <v>0</v>
      </c>
      <c r="P3095">
        <v>0</v>
      </c>
      <c r="Q3095" t="s">
        <v>191</v>
      </c>
    </row>
    <row r="3096" spans="1:17" ht="16" x14ac:dyDescent="0.2">
      <c r="A3096">
        <v>195</v>
      </c>
      <c r="B3096" t="s">
        <v>8</v>
      </c>
      <c r="C3096" s="10" t="s">
        <v>7</v>
      </c>
      <c r="D3096">
        <v>9.5</v>
      </c>
      <c r="H3096" s="7">
        <v>3</v>
      </c>
      <c r="I3096" t="s">
        <v>5</v>
      </c>
      <c r="J3096">
        <v>0.2</v>
      </c>
      <c r="K3096">
        <v>11</v>
      </c>
      <c r="L3096">
        <v>15.6</v>
      </c>
      <c r="M3096">
        <v>74</v>
      </c>
      <c r="N3096">
        <v>0</v>
      </c>
      <c r="O3096">
        <v>1.0172263737582901</v>
      </c>
      <c r="P3096">
        <v>0.39947780678851103</v>
      </c>
      <c r="Q3096" t="s">
        <v>191</v>
      </c>
    </row>
    <row r="3097" spans="1:17" ht="16" x14ac:dyDescent="0.2">
      <c r="A3097">
        <v>195</v>
      </c>
      <c r="B3097" t="s">
        <v>8</v>
      </c>
      <c r="C3097" s="10" t="s">
        <v>7</v>
      </c>
      <c r="D3097">
        <v>9.5</v>
      </c>
      <c r="H3097" s="7">
        <v>3</v>
      </c>
      <c r="I3097" t="s">
        <v>5</v>
      </c>
      <c r="J3097">
        <v>0.2</v>
      </c>
      <c r="K3097">
        <v>11</v>
      </c>
      <c r="L3097">
        <v>15.6</v>
      </c>
      <c r="M3097">
        <v>74</v>
      </c>
      <c r="N3097">
        <v>0</v>
      </c>
      <c r="O3097">
        <v>2.02469913868131</v>
      </c>
      <c r="P3097">
        <v>0.45953002610965998</v>
      </c>
      <c r="Q3097" t="s">
        <v>191</v>
      </c>
    </row>
    <row r="3098" spans="1:17" ht="16" x14ac:dyDescent="0.2">
      <c r="A3098">
        <v>195</v>
      </c>
      <c r="B3098" t="s">
        <v>8</v>
      </c>
      <c r="C3098" s="10" t="s">
        <v>7</v>
      </c>
      <c r="D3098">
        <v>9.5</v>
      </c>
      <c r="H3098" s="7">
        <v>3</v>
      </c>
      <c r="I3098" t="s">
        <v>5</v>
      </c>
      <c r="J3098">
        <v>0.2</v>
      </c>
      <c r="K3098">
        <v>11</v>
      </c>
      <c r="L3098">
        <v>15.6</v>
      </c>
      <c r="M3098">
        <v>74</v>
      </c>
      <c r="N3098">
        <v>0</v>
      </c>
      <c r="O3098">
        <v>3.03322229224813</v>
      </c>
      <c r="P3098">
        <v>0.55613577023498695</v>
      </c>
      <c r="Q3098" t="s">
        <v>191</v>
      </c>
    </row>
    <row r="3099" spans="1:17" ht="16" x14ac:dyDescent="0.2">
      <c r="A3099">
        <v>195</v>
      </c>
      <c r="B3099" t="s">
        <v>8</v>
      </c>
      <c r="C3099" s="10" t="s">
        <v>7</v>
      </c>
      <c r="D3099">
        <v>9.5</v>
      </c>
      <c r="H3099" s="7">
        <v>3</v>
      </c>
      <c r="I3099" t="s">
        <v>5</v>
      </c>
      <c r="J3099">
        <v>0.2</v>
      </c>
      <c r="K3099">
        <v>11</v>
      </c>
      <c r="L3099">
        <v>15.6</v>
      </c>
      <c r="M3099">
        <v>74</v>
      </c>
      <c r="N3099">
        <v>0</v>
      </c>
      <c r="O3099">
        <v>7.0592119084061098</v>
      </c>
      <c r="P3099">
        <v>0.66057441253263705</v>
      </c>
      <c r="Q3099" t="s">
        <v>191</v>
      </c>
    </row>
    <row r="3100" spans="1:17" ht="16" x14ac:dyDescent="0.2">
      <c r="A3100">
        <v>195</v>
      </c>
      <c r="B3100" t="s">
        <v>8</v>
      </c>
      <c r="C3100" s="10" t="s">
        <v>7</v>
      </c>
      <c r="D3100">
        <v>9.5</v>
      </c>
      <c r="H3100" s="7">
        <v>3</v>
      </c>
      <c r="I3100" t="s">
        <v>5</v>
      </c>
      <c r="J3100">
        <v>0.2</v>
      </c>
      <c r="K3100">
        <v>11</v>
      </c>
      <c r="L3100">
        <v>15.6</v>
      </c>
      <c r="M3100">
        <v>74</v>
      </c>
      <c r="N3100">
        <v>0</v>
      </c>
      <c r="O3100">
        <v>18.008988325680502</v>
      </c>
      <c r="P3100">
        <v>0.71279373368146204</v>
      </c>
      <c r="Q3100" t="s">
        <v>191</v>
      </c>
    </row>
    <row r="3101" spans="1:17" ht="16" x14ac:dyDescent="0.2">
      <c r="A3101">
        <v>196</v>
      </c>
      <c r="B3101" t="s">
        <v>193</v>
      </c>
      <c r="C3101" t="s">
        <v>192</v>
      </c>
      <c r="D3101">
        <f t="shared" ref="D3101:D3136" si="31">(24+38)/2</f>
        <v>31</v>
      </c>
      <c r="H3101" s="7">
        <v>1</v>
      </c>
      <c r="I3101" t="s">
        <v>9</v>
      </c>
      <c r="J3101">
        <f>20/(100-20)</f>
        <v>0.25</v>
      </c>
      <c r="K3101">
        <f>(20+45)/2</f>
        <v>32.5</v>
      </c>
      <c r="L3101">
        <f>M3101*0.2</f>
        <v>14.96</v>
      </c>
      <c r="M3101">
        <v>74.8</v>
      </c>
      <c r="N3101">
        <v>1</v>
      </c>
      <c r="O3101">
        <v>0</v>
      </c>
      <c r="P3101">
        <v>0</v>
      </c>
      <c r="Q3101" t="s">
        <v>194</v>
      </c>
    </row>
    <row r="3102" spans="1:17" ht="16" x14ac:dyDescent="0.2">
      <c r="A3102">
        <v>196</v>
      </c>
      <c r="B3102" t="s">
        <v>193</v>
      </c>
      <c r="C3102" t="s">
        <v>192</v>
      </c>
      <c r="D3102">
        <v>31</v>
      </c>
      <c r="H3102" s="7">
        <v>1</v>
      </c>
      <c r="I3102" t="s">
        <v>9</v>
      </c>
      <c r="J3102">
        <v>0.25</v>
      </c>
      <c r="K3102">
        <v>32.5</v>
      </c>
      <c r="L3102">
        <v>14.96</v>
      </c>
      <c r="M3102">
        <v>74.8</v>
      </c>
      <c r="N3102">
        <v>1</v>
      </c>
      <c r="O3102">
        <v>0.92682926829268297</v>
      </c>
      <c r="P3102">
        <v>0.57849462365591398</v>
      </c>
      <c r="Q3102" t="s">
        <v>194</v>
      </c>
    </row>
    <row r="3103" spans="1:17" ht="16" x14ac:dyDescent="0.2">
      <c r="A3103">
        <v>196</v>
      </c>
      <c r="B3103" t="s">
        <v>193</v>
      </c>
      <c r="C3103" t="s">
        <v>192</v>
      </c>
      <c r="D3103">
        <v>31</v>
      </c>
      <c r="H3103" s="7">
        <v>1</v>
      </c>
      <c r="I3103" t="s">
        <v>9</v>
      </c>
      <c r="J3103">
        <v>0.25</v>
      </c>
      <c r="K3103">
        <v>32.5</v>
      </c>
      <c r="L3103">
        <v>14.96</v>
      </c>
      <c r="M3103">
        <v>74.8</v>
      </c>
      <c r="N3103">
        <v>1</v>
      </c>
      <c r="O3103">
        <v>4</v>
      </c>
      <c r="P3103">
        <v>0.772043010752688</v>
      </c>
      <c r="Q3103" t="s">
        <v>194</v>
      </c>
    </row>
    <row r="3104" spans="1:17" ht="16" x14ac:dyDescent="0.2">
      <c r="A3104">
        <v>196</v>
      </c>
      <c r="B3104" t="s">
        <v>193</v>
      </c>
      <c r="C3104" t="s">
        <v>192</v>
      </c>
      <c r="D3104">
        <v>31</v>
      </c>
      <c r="H3104" s="7">
        <v>1</v>
      </c>
      <c r="I3104" t="s">
        <v>9</v>
      </c>
      <c r="J3104">
        <v>0.25</v>
      </c>
      <c r="K3104">
        <v>32.5</v>
      </c>
      <c r="L3104">
        <v>14.96</v>
      </c>
      <c r="M3104">
        <v>74.8</v>
      </c>
      <c r="N3104">
        <v>1</v>
      </c>
      <c r="O3104">
        <v>6.9268292682926802</v>
      </c>
      <c r="P3104">
        <v>0.88172043010752599</v>
      </c>
      <c r="Q3104" t="s">
        <v>194</v>
      </c>
    </row>
    <row r="3105" spans="1:17" ht="16" x14ac:dyDescent="0.2">
      <c r="A3105">
        <v>196</v>
      </c>
      <c r="B3105" t="s">
        <v>193</v>
      </c>
      <c r="C3105" t="s">
        <v>192</v>
      </c>
      <c r="D3105">
        <v>31</v>
      </c>
      <c r="H3105" s="7">
        <v>1</v>
      </c>
      <c r="I3105" t="s">
        <v>9</v>
      </c>
      <c r="J3105">
        <v>0.25</v>
      </c>
      <c r="K3105">
        <v>32.5</v>
      </c>
      <c r="L3105">
        <v>14.96</v>
      </c>
      <c r="M3105">
        <v>74.8</v>
      </c>
      <c r="N3105">
        <v>1</v>
      </c>
      <c r="O3105">
        <v>14.0487804878048</v>
      </c>
      <c r="P3105">
        <v>0.94193548387096704</v>
      </c>
      <c r="Q3105" t="s">
        <v>194</v>
      </c>
    </row>
    <row r="3106" spans="1:17" ht="16" x14ac:dyDescent="0.2">
      <c r="A3106">
        <v>196</v>
      </c>
      <c r="B3106" t="s">
        <v>193</v>
      </c>
      <c r="C3106" t="s">
        <v>192</v>
      </c>
      <c r="D3106">
        <v>31</v>
      </c>
      <c r="H3106" s="7">
        <v>1</v>
      </c>
      <c r="I3106" t="s">
        <v>9</v>
      </c>
      <c r="J3106">
        <v>0.25</v>
      </c>
      <c r="K3106">
        <v>32.5</v>
      </c>
      <c r="L3106">
        <v>14.96</v>
      </c>
      <c r="M3106">
        <v>74.8</v>
      </c>
      <c r="N3106">
        <v>1</v>
      </c>
      <c r="O3106">
        <v>20.9268292682926</v>
      </c>
      <c r="P3106">
        <v>0.956989247311828</v>
      </c>
      <c r="Q3106" t="s">
        <v>194</v>
      </c>
    </row>
    <row r="3107" spans="1:17" ht="16" x14ac:dyDescent="0.2">
      <c r="A3107">
        <v>196</v>
      </c>
      <c r="B3107" t="s">
        <v>193</v>
      </c>
      <c r="C3107" t="s">
        <v>192</v>
      </c>
      <c r="D3107">
        <v>31</v>
      </c>
      <c r="H3107" s="7">
        <v>1</v>
      </c>
      <c r="I3107" t="s">
        <v>9</v>
      </c>
      <c r="J3107">
        <v>0.25</v>
      </c>
      <c r="K3107">
        <v>32.5</v>
      </c>
      <c r="L3107">
        <v>14.96</v>
      </c>
      <c r="M3107">
        <v>74.8</v>
      </c>
      <c r="N3107">
        <v>1</v>
      </c>
      <c r="O3107">
        <v>28.146341463414601</v>
      </c>
      <c r="P3107">
        <v>0.97634408602150502</v>
      </c>
      <c r="Q3107" t="s">
        <v>194</v>
      </c>
    </row>
    <row r="3108" spans="1:17" ht="16" x14ac:dyDescent="0.2">
      <c r="A3108">
        <v>197</v>
      </c>
      <c r="B3108" t="s">
        <v>193</v>
      </c>
      <c r="C3108" t="s">
        <v>192</v>
      </c>
      <c r="D3108">
        <f t="shared" si="31"/>
        <v>31</v>
      </c>
      <c r="H3108" s="7">
        <v>1</v>
      </c>
      <c r="I3108" t="s">
        <v>9</v>
      </c>
      <c r="J3108">
        <f t="shared" ref="J3108:J3150" si="32">20/(100-20)</f>
        <v>0.25</v>
      </c>
      <c r="K3108">
        <f>(20+45)/2</f>
        <v>32.5</v>
      </c>
      <c r="L3108">
        <f t="shared" ref="L3108:L3150" si="33">M3108*0.2</f>
        <v>15.02</v>
      </c>
      <c r="M3108">
        <v>75.099999999999994</v>
      </c>
      <c r="N3108">
        <v>1</v>
      </c>
      <c r="O3108">
        <v>0</v>
      </c>
      <c r="P3108">
        <v>0</v>
      </c>
      <c r="Q3108" t="s">
        <v>194</v>
      </c>
    </row>
    <row r="3109" spans="1:17" ht="16" x14ac:dyDescent="0.2">
      <c r="A3109">
        <v>197</v>
      </c>
      <c r="B3109" t="s">
        <v>193</v>
      </c>
      <c r="C3109" t="s">
        <v>192</v>
      </c>
      <c r="D3109">
        <v>31</v>
      </c>
      <c r="H3109" s="7">
        <v>1</v>
      </c>
      <c r="I3109" t="s">
        <v>9</v>
      </c>
      <c r="J3109">
        <v>0.25</v>
      </c>
      <c r="K3109">
        <v>32.5</v>
      </c>
      <c r="L3109">
        <v>15.02</v>
      </c>
      <c r="M3109">
        <v>75.099999999999994</v>
      </c>
      <c r="N3109">
        <v>1</v>
      </c>
      <c r="O3109">
        <v>1.07317073170731</v>
      </c>
      <c r="P3109">
        <v>0.41505376344085998</v>
      </c>
      <c r="Q3109" t="s">
        <v>194</v>
      </c>
    </row>
    <row r="3110" spans="1:17" ht="16" x14ac:dyDescent="0.2">
      <c r="A3110">
        <v>197</v>
      </c>
      <c r="B3110" t="s">
        <v>193</v>
      </c>
      <c r="C3110" t="s">
        <v>192</v>
      </c>
      <c r="D3110">
        <v>31</v>
      </c>
      <c r="H3110" s="7">
        <v>1</v>
      </c>
      <c r="I3110" t="s">
        <v>9</v>
      </c>
      <c r="J3110">
        <v>0.25</v>
      </c>
      <c r="K3110">
        <v>32.5</v>
      </c>
      <c r="L3110">
        <v>15.02</v>
      </c>
      <c r="M3110">
        <v>75.099999999999994</v>
      </c>
      <c r="N3110">
        <v>1</v>
      </c>
      <c r="O3110">
        <v>3.9512195121951201</v>
      </c>
      <c r="P3110">
        <v>0.73548387096774104</v>
      </c>
      <c r="Q3110" t="s">
        <v>194</v>
      </c>
    </row>
    <row r="3111" spans="1:17" ht="16" x14ac:dyDescent="0.2">
      <c r="A3111">
        <v>197</v>
      </c>
      <c r="B3111" t="s">
        <v>193</v>
      </c>
      <c r="C3111" t="s">
        <v>192</v>
      </c>
      <c r="D3111">
        <v>31</v>
      </c>
      <c r="H3111" s="7">
        <v>1</v>
      </c>
      <c r="I3111" t="s">
        <v>9</v>
      </c>
      <c r="J3111">
        <v>0.25</v>
      </c>
      <c r="K3111">
        <v>32.5</v>
      </c>
      <c r="L3111">
        <v>15.02</v>
      </c>
      <c r="M3111">
        <v>75.099999999999994</v>
      </c>
      <c r="N3111">
        <v>1</v>
      </c>
      <c r="O3111">
        <v>6.9756097560975601</v>
      </c>
      <c r="P3111">
        <v>0.782795698924731</v>
      </c>
      <c r="Q3111" t="s">
        <v>194</v>
      </c>
    </row>
    <row r="3112" spans="1:17" ht="16" x14ac:dyDescent="0.2">
      <c r="A3112">
        <v>197</v>
      </c>
      <c r="B3112" t="s">
        <v>193</v>
      </c>
      <c r="C3112" t="s">
        <v>192</v>
      </c>
      <c r="D3112">
        <v>31</v>
      </c>
      <c r="H3112" s="7">
        <v>1</v>
      </c>
      <c r="I3112" t="s">
        <v>9</v>
      </c>
      <c r="J3112">
        <v>0.25</v>
      </c>
      <c r="K3112">
        <v>32.5</v>
      </c>
      <c r="L3112">
        <v>15.02</v>
      </c>
      <c r="M3112">
        <v>75.099999999999994</v>
      </c>
      <c r="N3112">
        <v>1</v>
      </c>
      <c r="O3112">
        <v>13.951219512195101</v>
      </c>
      <c r="P3112">
        <v>0.83440860215053703</v>
      </c>
      <c r="Q3112" t="s">
        <v>194</v>
      </c>
    </row>
    <row r="3113" spans="1:17" ht="16" x14ac:dyDescent="0.2">
      <c r="A3113">
        <v>197</v>
      </c>
      <c r="B3113" t="s">
        <v>193</v>
      </c>
      <c r="C3113" t="s">
        <v>192</v>
      </c>
      <c r="D3113">
        <v>31</v>
      </c>
      <c r="H3113" s="7">
        <v>1</v>
      </c>
      <c r="I3113" t="s">
        <v>9</v>
      </c>
      <c r="J3113">
        <v>0.25</v>
      </c>
      <c r="K3113">
        <v>32.5</v>
      </c>
      <c r="L3113">
        <v>15.02</v>
      </c>
      <c r="M3113">
        <v>75.099999999999994</v>
      </c>
      <c r="N3113">
        <v>1</v>
      </c>
      <c r="O3113">
        <v>20.878048780487799</v>
      </c>
      <c r="P3113">
        <v>0.83440860215053703</v>
      </c>
      <c r="Q3113" t="s">
        <v>194</v>
      </c>
    </row>
    <row r="3114" spans="1:17" ht="16" x14ac:dyDescent="0.2">
      <c r="A3114">
        <v>197</v>
      </c>
      <c r="B3114" t="s">
        <v>193</v>
      </c>
      <c r="C3114" t="s">
        <v>192</v>
      </c>
      <c r="D3114">
        <v>31</v>
      </c>
      <c r="H3114" s="7">
        <v>1</v>
      </c>
      <c r="I3114" t="s">
        <v>9</v>
      </c>
      <c r="J3114">
        <v>0.25</v>
      </c>
      <c r="K3114">
        <v>32.5</v>
      </c>
      <c r="L3114">
        <v>15.02</v>
      </c>
      <c r="M3114">
        <v>75.099999999999994</v>
      </c>
      <c r="N3114">
        <v>1</v>
      </c>
      <c r="O3114">
        <v>28</v>
      </c>
      <c r="P3114">
        <v>0.88172043010752599</v>
      </c>
      <c r="Q3114" t="s">
        <v>194</v>
      </c>
    </row>
    <row r="3115" spans="1:17" ht="16" x14ac:dyDescent="0.2">
      <c r="A3115">
        <v>198</v>
      </c>
      <c r="B3115" t="s">
        <v>193</v>
      </c>
      <c r="C3115" t="s">
        <v>192</v>
      </c>
      <c r="D3115">
        <f t="shared" si="31"/>
        <v>31</v>
      </c>
      <c r="H3115" s="7">
        <v>1</v>
      </c>
      <c r="I3115" t="s">
        <v>9</v>
      </c>
      <c r="J3115">
        <f t="shared" si="32"/>
        <v>0.25</v>
      </c>
      <c r="K3115">
        <f>(20+45)/2</f>
        <v>32.5</v>
      </c>
      <c r="L3115">
        <f t="shared" si="33"/>
        <v>11.420000000000002</v>
      </c>
      <c r="M3115">
        <v>57.1</v>
      </c>
      <c r="N3115">
        <v>1</v>
      </c>
      <c r="O3115">
        <v>0</v>
      </c>
      <c r="P3115">
        <v>0</v>
      </c>
      <c r="Q3115" t="s">
        <v>194</v>
      </c>
    </row>
    <row r="3116" spans="1:17" ht="16" x14ac:dyDescent="0.2">
      <c r="A3116">
        <v>198</v>
      </c>
      <c r="B3116" t="s">
        <v>193</v>
      </c>
      <c r="C3116" t="s">
        <v>192</v>
      </c>
      <c r="D3116">
        <v>31</v>
      </c>
      <c r="H3116" s="7">
        <v>1</v>
      </c>
      <c r="I3116" t="s">
        <v>9</v>
      </c>
      <c r="J3116">
        <v>0.25</v>
      </c>
      <c r="K3116">
        <v>32.5</v>
      </c>
      <c r="L3116">
        <v>11.420000000000002</v>
      </c>
      <c r="M3116">
        <v>57.1</v>
      </c>
      <c r="N3116">
        <v>1</v>
      </c>
      <c r="O3116">
        <v>0.92682926829268297</v>
      </c>
      <c r="P3116">
        <v>0.12903225806451599</v>
      </c>
      <c r="Q3116" t="s">
        <v>194</v>
      </c>
    </row>
    <row r="3117" spans="1:17" ht="16" x14ac:dyDescent="0.2">
      <c r="A3117">
        <v>198</v>
      </c>
      <c r="B3117" t="s">
        <v>193</v>
      </c>
      <c r="C3117" t="s">
        <v>192</v>
      </c>
      <c r="D3117">
        <v>31</v>
      </c>
      <c r="H3117" s="7">
        <v>1</v>
      </c>
      <c r="I3117" t="s">
        <v>9</v>
      </c>
      <c r="J3117">
        <v>0.25</v>
      </c>
      <c r="K3117">
        <v>32.5</v>
      </c>
      <c r="L3117">
        <v>11.420000000000002</v>
      </c>
      <c r="M3117">
        <v>57.1</v>
      </c>
      <c r="N3117">
        <v>1</v>
      </c>
      <c r="O3117">
        <v>3.9024390243902398</v>
      </c>
      <c r="P3117">
        <v>0.49892473118279501</v>
      </c>
      <c r="Q3117" t="s">
        <v>194</v>
      </c>
    </row>
    <row r="3118" spans="1:17" ht="16" x14ac:dyDescent="0.2">
      <c r="A3118">
        <v>198</v>
      </c>
      <c r="B3118" t="s">
        <v>193</v>
      </c>
      <c r="C3118" t="s">
        <v>192</v>
      </c>
      <c r="D3118">
        <v>31</v>
      </c>
      <c r="H3118" s="7">
        <v>1</v>
      </c>
      <c r="I3118" t="s">
        <v>9</v>
      </c>
      <c r="J3118">
        <v>0.25</v>
      </c>
      <c r="K3118">
        <v>32.5</v>
      </c>
      <c r="L3118">
        <v>11.420000000000002</v>
      </c>
      <c r="M3118">
        <v>57.1</v>
      </c>
      <c r="N3118">
        <v>1</v>
      </c>
      <c r="O3118">
        <v>6.9268292682926802</v>
      </c>
      <c r="P3118">
        <v>0.60430107526881705</v>
      </c>
      <c r="Q3118" t="s">
        <v>194</v>
      </c>
    </row>
    <row r="3119" spans="1:17" ht="16" x14ac:dyDescent="0.2">
      <c r="A3119">
        <v>198</v>
      </c>
      <c r="B3119" t="s">
        <v>193</v>
      </c>
      <c r="C3119" t="s">
        <v>192</v>
      </c>
      <c r="D3119">
        <v>31</v>
      </c>
      <c r="H3119" s="7">
        <v>1</v>
      </c>
      <c r="I3119" t="s">
        <v>9</v>
      </c>
      <c r="J3119">
        <v>0.25</v>
      </c>
      <c r="K3119">
        <v>32.5</v>
      </c>
      <c r="L3119">
        <v>11.420000000000002</v>
      </c>
      <c r="M3119">
        <v>57.1</v>
      </c>
      <c r="N3119">
        <v>1</v>
      </c>
      <c r="O3119">
        <v>13.902439024390199</v>
      </c>
      <c r="P3119">
        <v>0.60645161290322502</v>
      </c>
      <c r="Q3119" t="s">
        <v>194</v>
      </c>
    </row>
    <row r="3120" spans="1:17" ht="16" x14ac:dyDescent="0.2">
      <c r="A3120">
        <v>198</v>
      </c>
      <c r="B3120" t="s">
        <v>193</v>
      </c>
      <c r="C3120" t="s">
        <v>192</v>
      </c>
      <c r="D3120">
        <v>31</v>
      </c>
      <c r="H3120" s="7">
        <v>1</v>
      </c>
      <c r="I3120" t="s">
        <v>9</v>
      </c>
      <c r="J3120">
        <v>0.25</v>
      </c>
      <c r="K3120">
        <v>32.5</v>
      </c>
      <c r="L3120">
        <v>11.420000000000002</v>
      </c>
      <c r="M3120">
        <v>57.1</v>
      </c>
      <c r="N3120">
        <v>1</v>
      </c>
      <c r="O3120">
        <v>20.9268292682926</v>
      </c>
      <c r="P3120">
        <v>0.63440860215053696</v>
      </c>
      <c r="Q3120" t="s">
        <v>194</v>
      </c>
    </row>
    <row r="3121" spans="1:17" ht="16" x14ac:dyDescent="0.2">
      <c r="A3121">
        <v>198</v>
      </c>
      <c r="B3121" t="s">
        <v>193</v>
      </c>
      <c r="C3121" t="s">
        <v>192</v>
      </c>
      <c r="D3121">
        <v>31</v>
      </c>
      <c r="H3121" s="7">
        <v>1</v>
      </c>
      <c r="I3121" t="s">
        <v>9</v>
      </c>
      <c r="J3121">
        <v>0.25</v>
      </c>
      <c r="K3121">
        <v>32.5</v>
      </c>
      <c r="L3121">
        <v>11.420000000000002</v>
      </c>
      <c r="M3121">
        <v>57.1</v>
      </c>
      <c r="N3121">
        <v>1</v>
      </c>
      <c r="O3121">
        <v>28.048780487804802</v>
      </c>
      <c r="P3121">
        <v>0.74408602150537595</v>
      </c>
      <c r="Q3121" t="s">
        <v>194</v>
      </c>
    </row>
    <row r="3122" spans="1:17" ht="16" x14ac:dyDescent="0.2">
      <c r="A3122">
        <v>199</v>
      </c>
      <c r="B3122" t="s">
        <v>193</v>
      </c>
      <c r="C3122" t="s">
        <v>192</v>
      </c>
      <c r="D3122">
        <f t="shared" si="31"/>
        <v>31</v>
      </c>
      <c r="H3122" s="7">
        <v>1</v>
      </c>
      <c r="I3122" t="s">
        <v>9</v>
      </c>
      <c r="J3122">
        <f t="shared" si="32"/>
        <v>0.25</v>
      </c>
      <c r="K3122">
        <f>(20+90)/2</f>
        <v>55</v>
      </c>
      <c r="L3122">
        <f t="shared" si="33"/>
        <v>15.92</v>
      </c>
      <c r="M3122">
        <v>79.599999999999994</v>
      </c>
      <c r="N3122">
        <v>1</v>
      </c>
      <c r="O3122">
        <v>0</v>
      </c>
      <c r="P3122">
        <v>0</v>
      </c>
      <c r="Q3122" t="s">
        <v>194</v>
      </c>
    </row>
    <row r="3123" spans="1:17" ht="16" x14ac:dyDescent="0.2">
      <c r="A3123">
        <v>199</v>
      </c>
      <c r="B3123" t="s">
        <v>193</v>
      </c>
      <c r="C3123" t="s">
        <v>192</v>
      </c>
      <c r="D3123">
        <v>31</v>
      </c>
      <c r="H3123" s="7">
        <v>1</v>
      </c>
      <c r="I3123" t="s">
        <v>9</v>
      </c>
      <c r="J3123">
        <v>0.25</v>
      </c>
      <c r="K3123">
        <v>55</v>
      </c>
      <c r="L3123">
        <v>15.92</v>
      </c>
      <c r="M3123">
        <v>79.599999999999994</v>
      </c>
      <c r="N3123">
        <v>1</v>
      </c>
      <c r="O3123">
        <v>1.1038894470301099</v>
      </c>
      <c r="P3123">
        <v>0.184166102830117</v>
      </c>
      <c r="Q3123" t="s">
        <v>194</v>
      </c>
    </row>
    <row r="3124" spans="1:17" ht="16" x14ac:dyDescent="0.2">
      <c r="A3124">
        <v>199</v>
      </c>
      <c r="B3124" t="s">
        <v>193</v>
      </c>
      <c r="C3124" t="s">
        <v>192</v>
      </c>
      <c r="D3124">
        <v>31</v>
      </c>
      <c r="H3124" s="7">
        <v>1</v>
      </c>
      <c r="I3124" t="s">
        <v>9</v>
      </c>
      <c r="J3124">
        <v>0.25</v>
      </c>
      <c r="K3124">
        <v>55</v>
      </c>
      <c r="L3124">
        <v>15.92</v>
      </c>
      <c r="M3124">
        <v>79.599999999999994</v>
      </c>
      <c r="N3124">
        <v>1</v>
      </c>
      <c r="O3124">
        <v>4.0387099419760899</v>
      </c>
      <c r="P3124">
        <v>0.531209207279984</v>
      </c>
      <c r="Q3124" t="s">
        <v>194</v>
      </c>
    </row>
    <row r="3125" spans="1:17" ht="16" x14ac:dyDescent="0.2">
      <c r="A3125">
        <v>199</v>
      </c>
      <c r="B3125" t="s">
        <v>193</v>
      </c>
      <c r="C3125" t="s">
        <v>192</v>
      </c>
      <c r="D3125">
        <v>31</v>
      </c>
      <c r="H3125" s="7">
        <v>1</v>
      </c>
      <c r="I3125" t="s">
        <v>9</v>
      </c>
      <c r="J3125">
        <v>0.25</v>
      </c>
      <c r="K3125">
        <v>55</v>
      </c>
      <c r="L3125">
        <v>15.92</v>
      </c>
      <c r="M3125">
        <v>79.599999999999994</v>
      </c>
      <c r="N3125">
        <v>1</v>
      </c>
      <c r="O3125">
        <v>6.9381625079449698</v>
      </c>
      <c r="P3125">
        <v>0.60918951058987503</v>
      </c>
      <c r="Q3125" t="s">
        <v>194</v>
      </c>
    </row>
    <row r="3126" spans="1:17" ht="16" x14ac:dyDescent="0.2">
      <c r="A3126">
        <v>199</v>
      </c>
      <c r="B3126" t="s">
        <v>193</v>
      </c>
      <c r="C3126" t="s">
        <v>192</v>
      </c>
      <c r="D3126">
        <v>31</v>
      </c>
      <c r="H3126" s="7">
        <v>1</v>
      </c>
      <c r="I3126" t="s">
        <v>9</v>
      </c>
      <c r="J3126">
        <v>0.25</v>
      </c>
      <c r="K3126">
        <v>55</v>
      </c>
      <c r="L3126">
        <v>15.92</v>
      </c>
      <c r="M3126">
        <v>79.599999999999994</v>
      </c>
      <c r="N3126">
        <v>1</v>
      </c>
      <c r="O3126">
        <v>13.8998011194718</v>
      </c>
      <c r="P3126">
        <v>0.735324872367908</v>
      </c>
      <c r="Q3126" t="s">
        <v>194</v>
      </c>
    </row>
    <row r="3127" spans="1:17" ht="16" x14ac:dyDescent="0.2">
      <c r="A3127">
        <v>199</v>
      </c>
      <c r="B3127" t="s">
        <v>193</v>
      </c>
      <c r="C3127" t="s">
        <v>192</v>
      </c>
      <c r="D3127">
        <v>31</v>
      </c>
      <c r="H3127" s="7">
        <v>1</v>
      </c>
      <c r="I3127" t="s">
        <v>9</v>
      </c>
      <c r="J3127">
        <v>0.25</v>
      </c>
      <c r="K3127">
        <v>55</v>
      </c>
      <c r="L3127">
        <v>15.92</v>
      </c>
      <c r="M3127">
        <v>79.599999999999994</v>
      </c>
      <c r="N3127">
        <v>1</v>
      </c>
      <c r="O3127">
        <v>20.866052939126099</v>
      </c>
      <c r="P3127">
        <v>0.76612059951202505</v>
      </c>
      <c r="Q3127" t="s">
        <v>194</v>
      </c>
    </row>
    <row r="3128" spans="1:17" ht="16" x14ac:dyDescent="0.2">
      <c r="A3128">
        <v>199</v>
      </c>
      <c r="B3128" t="s">
        <v>193</v>
      </c>
      <c r="C3128" t="s">
        <v>192</v>
      </c>
      <c r="D3128">
        <v>31</v>
      </c>
      <c r="H3128" s="7">
        <v>1</v>
      </c>
      <c r="I3128" t="s">
        <v>9</v>
      </c>
      <c r="J3128">
        <v>0.25</v>
      </c>
      <c r="K3128">
        <v>55</v>
      </c>
      <c r="L3128">
        <v>15.92</v>
      </c>
      <c r="M3128">
        <v>79.599999999999994</v>
      </c>
      <c r="N3128">
        <v>1</v>
      </c>
      <c r="O3128">
        <v>28.0745494433395</v>
      </c>
      <c r="P3128">
        <v>0.79052617910182499</v>
      </c>
      <c r="Q3128" t="s">
        <v>194</v>
      </c>
    </row>
    <row r="3129" spans="1:17" ht="16" x14ac:dyDescent="0.2">
      <c r="A3129">
        <v>200</v>
      </c>
      <c r="B3129" t="s">
        <v>193</v>
      </c>
      <c r="C3129" t="s">
        <v>192</v>
      </c>
      <c r="D3129">
        <f t="shared" si="31"/>
        <v>31</v>
      </c>
      <c r="H3129" s="7">
        <v>1</v>
      </c>
      <c r="I3129" t="s">
        <v>9</v>
      </c>
      <c r="J3129">
        <f t="shared" si="32"/>
        <v>0.25</v>
      </c>
      <c r="K3129">
        <f>(20+90)/2</f>
        <v>55</v>
      </c>
      <c r="L3129">
        <f t="shared" si="33"/>
        <v>14.86</v>
      </c>
      <c r="M3129">
        <v>74.3</v>
      </c>
      <c r="N3129">
        <v>1</v>
      </c>
      <c r="O3129">
        <v>0</v>
      </c>
      <c r="P3129">
        <v>0</v>
      </c>
      <c r="Q3129" t="s">
        <v>194</v>
      </c>
    </row>
    <row r="3130" spans="1:17" ht="16" x14ac:dyDescent="0.2">
      <c r="A3130">
        <v>200</v>
      </c>
      <c r="B3130" t="s">
        <v>193</v>
      </c>
      <c r="C3130" t="s">
        <v>192</v>
      </c>
      <c r="D3130">
        <v>31</v>
      </c>
      <c r="H3130" s="7">
        <v>1</v>
      </c>
      <c r="I3130" t="s">
        <v>9</v>
      </c>
      <c r="J3130">
        <v>0.25</v>
      </c>
      <c r="K3130">
        <v>55</v>
      </c>
      <c r="L3130">
        <v>14.86</v>
      </c>
      <c r="M3130">
        <v>74.3</v>
      </c>
      <c r="N3130">
        <v>1</v>
      </c>
      <c r="O3130">
        <v>0.90921206405183197</v>
      </c>
      <c r="P3130">
        <v>0.207498684381385</v>
      </c>
      <c r="Q3130" t="s">
        <v>194</v>
      </c>
    </row>
    <row r="3131" spans="1:17" ht="16" x14ac:dyDescent="0.2">
      <c r="A3131">
        <v>200</v>
      </c>
      <c r="B3131" t="s">
        <v>193</v>
      </c>
      <c r="C3131" t="s">
        <v>192</v>
      </c>
      <c r="D3131">
        <v>31</v>
      </c>
      <c r="H3131" s="7">
        <v>1</v>
      </c>
      <c r="I3131" t="s">
        <v>9</v>
      </c>
      <c r="J3131">
        <v>0.25</v>
      </c>
      <c r="K3131">
        <v>55</v>
      </c>
      <c r="L3131">
        <v>14.86</v>
      </c>
      <c r="M3131">
        <v>74.3</v>
      </c>
      <c r="N3131">
        <v>1</v>
      </c>
      <c r="O3131">
        <v>3.90400426465462</v>
      </c>
      <c r="P3131">
        <v>0.31512653859034001</v>
      </c>
      <c r="Q3131" t="s">
        <v>194</v>
      </c>
    </row>
    <row r="3132" spans="1:17" ht="16" x14ac:dyDescent="0.2">
      <c r="A3132">
        <v>200</v>
      </c>
      <c r="B3132" t="s">
        <v>193</v>
      </c>
      <c r="C3132" t="s">
        <v>192</v>
      </c>
      <c r="D3132">
        <v>31</v>
      </c>
      <c r="H3132" s="7">
        <v>1</v>
      </c>
      <c r="I3132" t="s">
        <v>9</v>
      </c>
      <c r="J3132">
        <v>0.25</v>
      </c>
      <c r="K3132">
        <v>55</v>
      </c>
      <c r="L3132">
        <v>14.86</v>
      </c>
      <c r="M3132">
        <v>74.3</v>
      </c>
      <c r="N3132">
        <v>1</v>
      </c>
      <c r="O3132">
        <v>6.8980788551042496</v>
      </c>
      <c r="P3132">
        <v>0.43758500263123701</v>
      </c>
      <c r="Q3132" t="s">
        <v>194</v>
      </c>
    </row>
    <row r="3133" spans="1:17" ht="16" x14ac:dyDescent="0.2">
      <c r="A3133">
        <v>200</v>
      </c>
      <c r="B3133" t="s">
        <v>193</v>
      </c>
      <c r="C3133" t="s">
        <v>192</v>
      </c>
      <c r="D3133">
        <v>31</v>
      </c>
      <c r="H3133" s="7">
        <v>1</v>
      </c>
      <c r="I3133" t="s">
        <v>9</v>
      </c>
      <c r="J3133">
        <v>0.25</v>
      </c>
      <c r="K3133">
        <v>55</v>
      </c>
      <c r="L3133">
        <v>14.86</v>
      </c>
      <c r="M3133">
        <v>74.3</v>
      </c>
      <c r="N3133">
        <v>1</v>
      </c>
      <c r="O3133">
        <v>13.764172800524801</v>
      </c>
      <c r="P3133">
        <v>0.53831013060504795</v>
      </c>
      <c r="Q3133" t="s">
        <v>194</v>
      </c>
    </row>
    <row r="3134" spans="1:17" ht="16" x14ac:dyDescent="0.2">
      <c r="A3134">
        <v>200</v>
      </c>
      <c r="B3134" t="s">
        <v>193</v>
      </c>
      <c r="C3134" t="s">
        <v>192</v>
      </c>
      <c r="D3134">
        <v>31</v>
      </c>
      <c r="H3134" s="7">
        <v>1</v>
      </c>
      <c r="I3134" t="s">
        <v>9</v>
      </c>
      <c r="J3134">
        <v>0.25</v>
      </c>
      <c r="K3134">
        <v>55</v>
      </c>
      <c r="L3134">
        <v>14.86</v>
      </c>
      <c r="M3134">
        <v>74.3</v>
      </c>
      <c r="N3134">
        <v>1</v>
      </c>
      <c r="O3134">
        <v>21.113218379021099</v>
      </c>
      <c r="P3134">
        <v>0.65803484168153104</v>
      </c>
      <c r="Q3134" t="s">
        <v>194</v>
      </c>
    </row>
    <row r="3135" spans="1:17" ht="16" x14ac:dyDescent="0.2">
      <c r="A3135">
        <v>200</v>
      </c>
      <c r="B3135" t="s">
        <v>193</v>
      </c>
      <c r="C3135" t="s">
        <v>192</v>
      </c>
      <c r="D3135">
        <v>31</v>
      </c>
      <c r="H3135" s="7">
        <v>1</v>
      </c>
      <c r="I3135" t="s">
        <v>9</v>
      </c>
      <c r="J3135">
        <v>0.25</v>
      </c>
      <c r="K3135">
        <v>55</v>
      </c>
      <c r="L3135">
        <v>14.86</v>
      </c>
      <c r="M3135">
        <v>74.3</v>
      </c>
      <c r="N3135">
        <v>1</v>
      </c>
      <c r="O3135">
        <v>27.985975847292501</v>
      </c>
      <c r="P3135">
        <v>0.62104716407301797</v>
      </c>
      <c r="Q3135" t="s">
        <v>194</v>
      </c>
    </row>
    <row r="3136" spans="1:17" ht="16" x14ac:dyDescent="0.2">
      <c r="A3136">
        <v>201</v>
      </c>
      <c r="B3136" t="s">
        <v>193</v>
      </c>
      <c r="C3136" t="s">
        <v>192</v>
      </c>
      <c r="D3136">
        <f t="shared" si="31"/>
        <v>31</v>
      </c>
      <c r="H3136" s="7">
        <v>1</v>
      </c>
      <c r="I3136" t="s">
        <v>9</v>
      </c>
      <c r="J3136">
        <f t="shared" si="32"/>
        <v>0.25</v>
      </c>
      <c r="K3136">
        <f>(20+90)/2</f>
        <v>55</v>
      </c>
      <c r="L3136">
        <f t="shared" si="33"/>
        <v>12.96</v>
      </c>
      <c r="M3136">
        <v>64.8</v>
      </c>
      <c r="N3136">
        <v>1</v>
      </c>
      <c r="O3136">
        <v>0</v>
      </c>
      <c r="P3136">
        <v>0</v>
      </c>
      <c r="Q3136" t="s">
        <v>194</v>
      </c>
    </row>
    <row r="3137" spans="1:17" ht="16" x14ac:dyDescent="0.2">
      <c r="A3137">
        <v>201</v>
      </c>
      <c r="B3137" t="s">
        <v>193</v>
      </c>
      <c r="C3137" t="s">
        <v>192</v>
      </c>
      <c r="D3137">
        <v>31</v>
      </c>
      <c r="H3137" s="7">
        <v>1</v>
      </c>
      <c r="I3137" t="s">
        <v>9</v>
      </c>
      <c r="J3137">
        <v>0.25</v>
      </c>
      <c r="K3137">
        <v>55</v>
      </c>
      <c r="L3137">
        <v>12.96</v>
      </c>
      <c r="M3137">
        <v>64.8</v>
      </c>
      <c r="N3137">
        <v>1</v>
      </c>
      <c r="O3137">
        <v>1.0092674225493601</v>
      </c>
      <c r="P3137">
        <v>0.13968794209911201</v>
      </c>
      <c r="Q3137" t="s">
        <v>194</v>
      </c>
    </row>
    <row r="3138" spans="1:17" ht="16" x14ac:dyDescent="0.2">
      <c r="A3138">
        <v>201</v>
      </c>
      <c r="B3138" t="s">
        <v>193</v>
      </c>
      <c r="C3138" t="s">
        <v>192</v>
      </c>
      <c r="D3138">
        <v>31</v>
      </c>
      <c r="H3138" s="7">
        <v>1</v>
      </c>
      <c r="I3138" t="s">
        <v>9</v>
      </c>
      <c r="J3138">
        <v>0.25</v>
      </c>
      <c r="K3138">
        <v>55</v>
      </c>
      <c r="L3138">
        <v>12.96</v>
      </c>
      <c r="M3138">
        <v>64.8</v>
      </c>
      <c r="N3138">
        <v>1</v>
      </c>
      <c r="O3138">
        <v>4.1002193836753902</v>
      </c>
      <c r="P3138">
        <v>0.260014078827766</v>
      </c>
      <c r="Q3138" t="s">
        <v>194</v>
      </c>
    </row>
    <row r="3139" spans="1:17" ht="16" x14ac:dyDescent="0.2">
      <c r="A3139">
        <v>201</v>
      </c>
      <c r="B3139" t="s">
        <v>193</v>
      </c>
      <c r="C3139" t="s">
        <v>192</v>
      </c>
      <c r="D3139">
        <v>31</v>
      </c>
      <c r="H3139" s="7">
        <v>1</v>
      </c>
      <c r="I3139" t="s">
        <v>9</v>
      </c>
      <c r="J3139">
        <v>0.25</v>
      </c>
      <c r="K3139">
        <v>55</v>
      </c>
      <c r="L3139">
        <v>12.96</v>
      </c>
      <c r="M3139">
        <v>64.8</v>
      </c>
      <c r="N3139">
        <v>1</v>
      </c>
      <c r="O3139">
        <v>7.0440612634039299</v>
      </c>
      <c r="P3139">
        <v>0.420615231104641</v>
      </c>
      <c r="Q3139" t="s">
        <v>194</v>
      </c>
    </row>
    <row r="3140" spans="1:17" ht="16" x14ac:dyDescent="0.2">
      <c r="A3140">
        <v>201</v>
      </c>
      <c r="B3140" t="s">
        <v>193</v>
      </c>
      <c r="C3140" t="s">
        <v>192</v>
      </c>
      <c r="D3140">
        <v>31</v>
      </c>
      <c r="H3140" s="7">
        <v>1</v>
      </c>
      <c r="I3140" t="s">
        <v>9</v>
      </c>
      <c r="J3140">
        <v>0.25</v>
      </c>
      <c r="K3140">
        <v>55</v>
      </c>
      <c r="L3140">
        <v>12.96</v>
      </c>
      <c r="M3140">
        <v>64.8</v>
      </c>
      <c r="N3140">
        <v>1</v>
      </c>
      <c r="O3140">
        <v>13.9607979824903</v>
      </c>
      <c r="P3140">
        <v>0.47472303665279297</v>
      </c>
      <c r="Q3140" t="s">
        <v>194</v>
      </c>
    </row>
    <row r="3141" spans="1:17" ht="16" x14ac:dyDescent="0.2">
      <c r="A3141">
        <v>201</v>
      </c>
      <c r="B3141" t="s">
        <v>193</v>
      </c>
      <c r="C3141" t="s">
        <v>192</v>
      </c>
      <c r="D3141">
        <v>31</v>
      </c>
      <c r="H3141" s="7">
        <v>1</v>
      </c>
      <c r="I3141" t="s">
        <v>9</v>
      </c>
      <c r="J3141">
        <v>0.25</v>
      </c>
      <c r="K3141">
        <v>55</v>
      </c>
      <c r="L3141">
        <v>12.96</v>
      </c>
      <c r="M3141">
        <v>64.8</v>
      </c>
      <c r="N3141">
        <v>1</v>
      </c>
      <c r="O3141">
        <v>20.875484386853302</v>
      </c>
      <c r="P3141">
        <v>0.57120401314935099</v>
      </c>
      <c r="Q3141" t="s">
        <v>194</v>
      </c>
    </row>
    <row r="3142" spans="1:17" ht="16" x14ac:dyDescent="0.2">
      <c r="A3142">
        <v>201</v>
      </c>
      <c r="B3142" t="s">
        <v>193</v>
      </c>
      <c r="C3142" t="s">
        <v>192</v>
      </c>
      <c r="D3142">
        <v>31</v>
      </c>
      <c r="H3142" s="7">
        <v>1</v>
      </c>
      <c r="I3142" t="s">
        <v>9</v>
      </c>
      <c r="J3142">
        <v>0.25</v>
      </c>
      <c r="K3142">
        <v>55</v>
      </c>
      <c r="L3142">
        <v>12.96</v>
      </c>
      <c r="M3142">
        <v>64.8</v>
      </c>
      <c r="N3142">
        <v>1</v>
      </c>
      <c r="O3142">
        <v>27.937690935558599</v>
      </c>
      <c r="P3142">
        <v>0.61893533990800897</v>
      </c>
      <c r="Q3142" t="s">
        <v>194</v>
      </c>
    </row>
    <row r="3143" spans="1:17" ht="16" x14ac:dyDescent="0.2">
      <c r="A3143">
        <v>202</v>
      </c>
      <c r="B3143" t="s">
        <v>193</v>
      </c>
      <c r="C3143" t="s">
        <v>192</v>
      </c>
      <c r="D3143">
        <v>12</v>
      </c>
      <c r="H3143" s="7">
        <v>1</v>
      </c>
      <c r="I3143" t="s">
        <v>9</v>
      </c>
      <c r="J3143">
        <f t="shared" si="32"/>
        <v>0.25</v>
      </c>
      <c r="K3143">
        <f>(20+63)/2</f>
        <v>41.5</v>
      </c>
      <c r="L3143">
        <f t="shared" si="33"/>
        <v>17.059999999999999</v>
      </c>
      <c r="M3143">
        <v>85.3</v>
      </c>
      <c r="N3143">
        <v>1</v>
      </c>
      <c r="O3143">
        <v>0</v>
      </c>
      <c r="P3143">
        <v>0</v>
      </c>
      <c r="Q3143" t="s">
        <v>194</v>
      </c>
    </row>
    <row r="3144" spans="1:17" ht="16" x14ac:dyDescent="0.2">
      <c r="A3144">
        <v>202</v>
      </c>
      <c r="B3144" t="s">
        <v>193</v>
      </c>
      <c r="C3144" t="s">
        <v>192</v>
      </c>
      <c r="D3144">
        <v>12</v>
      </c>
      <c r="H3144" s="7">
        <v>1</v>
      </c>
      <c r="I3144" t="s">
        <v>9</v>
      </c>
      <c r="J3144">
        <v>0.25</v>
      </c>
      <c r="K3144">
        <v>41.5</v>
      </c>
      <c r="L3144">
        <v>17.059999999999999</v>
      </c>
      <c r="M3144">
        <v>85.3</v>
      </c>
      <c r="N3144">
        <v>1</v>
      </c>
      <c r="O3144">
        <v>0.97297481770230998</v>
      </c>
      <c r="P3144">
        <v>0.39236757584835202</v>
      </c>
      <c r="Q3144" t="s">
        <v>194</v>
      </c>
    </row>
    <row r="3145" spans="1:17" ht="16" x14ac:dyDescent="0.2">
      <c r="A3145">
        <v>202</v>
      </c>
      <c r="B3145" t="s">
        <v>193</v>
      </c>
      <c r="C3145" t="s">
        <v>192</v>
      </c>
      <c r="D3145">
        <v>12</v>
      </c>
      <c r="H3145" s="7">
        <v>1</v>
      </c>
      <c r="I3145" t="s">
        <v>9</v>
      </c>
      <c r="J3145">
        <v>0.25</v>
      </c>
      <c r="K3145">
        <v>41.5</v>
      </c>
      <c r="L3145">
        <v>17.059999999999999</v>
      </c>
      <c r="M3145">
        <v>85.3</v>
      </c>
      <c r="N3145">
        <v>1</v>
      </c>
      <c r="O3145">
        <v>3.9517361413939902</v>
      </c>
      <c r="P3145">
        <v>0.76900996143593303</v>
      </c>
      <c r="Q3145" t="s">
        <v>194</v>
      </c>
    </row>
    <row r="3146" spans="1:17" ht="16" x14ac:dyDescent="0.2">
      <c r="A3146">
        <v>202</v>
      </c>
      <c r="B3146" t="s">
        <v>193</v>
      </c>
      <c r="C3146" t="s">
        <v>192</v>
      </c>
      <c r="D3146">
        <v>12</v>
      </c>
      <c r="H3146" s="7">
        <v>1</v>
      </c>
      <c r="I3146" t="s">
        <v>9</v>
      </c>
      <c r="J3146">
        <v>0.25</v>
      </c>
      <c r="K3146">
        <v>41.5</v>
      </c>
      <c r="L3146">
        <v>17.059999999999999</v>
      </c>
      <c r="M3146">
        <v>85.3</v>
      </c>
      <c r="N3146">
        <v>1</v>
      </c>
      <c r="O3146">
        <v>6.9636011330327499</v>
      </c>
      <c r="P3146">
        <v>0.80551879476863397</v>
      </c>
      <c r="Q3146" t="s">
        <v>194</v>
      </c>
    </row>
    <row r="3147" spans="1:17" ht="16" x14ac:dyDescent="0.2">
      <c r="A3147">
        <v>202</v>
      </c>
      <c r="B3147" t="s">
        <v>193</v>
      </c>
      <c r="C3147" t="s">
        <v>192</v>
      </c>
      <c r="D3147">
        <v>12</v>
      </c>
      <c r="H3147" s="7">
        <v>1</v>
      </c>
      <c r="I3147" t="s">
        <v>9</v>
      </c>
      <c r="J3147">
        <v>0.25</v>
      </c>
      <c r="K3147">
        <v>41.5</v>
      </c>
      <c r="L3147">
        <v>17.059999999999999</v>
      </c>
      <c r="M3147">
        <v>85.3</v>
      </c>
      <c r="N3147">
        <v>1</v>
      </c>
      <c r="O3147">
        <v>14.089876648073499</v>
      </c>
      <c r="P3147">
        <v>0.85594406124747302</v>
      </c>
      <c r="Q3147" t="s">
        <v>194</v>
      </c>
    </row>
    <row r="3148" spans="1:17" ht="16" x14ac:dyDescent="0.2">
      <c r="A3148">
        <v>202</v>
      </c>
      <c r="B3148" t="s">
        <v>193</v>
      </c>
      <c r="C3148" t="s">
        <v>192</v>
      </c>
      <c r="D3148">
        <v>12</v>
      </c>
      <c r="H3148" s="7">
        <v>1</v>
      </c>
      <c r="I3148" t="s">
        <v>9</v>
      </c>
      <c r="J3148">
        <v>0.25</v>
      </c>
      <c r="K3148">
        <v>41.5</v>
      </c>
      <c r="L3148">
        <v>17.059999999999999</v>
      </c>
      <c r="M3148">
        <v>85.3</v>
      </c>
      <c r="N3148">
        <v>1</v>
      </c>
      <c r="O3148">
        <v>21.1149072680183</v>
      </c>
      <c r="P3148">
        <v>0.88822108548178502</v>
      </c>
      <c r="Q3148" t="s">
        <v>194</v>
      </c>
    </row>
    <row r="3149" spans="1:17" ht="16" x14ac:dyDescent="0.2">
      <c r="A3149">
        <v>202</v>
      </c>
      <c r="B3149" t="s">
        <v>193</v>
      </c>
      <c r="C3149" t="s">
        <v>192</v>
      </c>
      <c r="D3149">
        <v>12</v>
      </c>
      <c r="H3149" s="7">
        <v>1</v>
      </c>
      <c r="I3149" t="s">
        <v>9</v>
      </c>
      <c r="J3149">
        <v>0.25</v>
      </c>
      <c r="K3149">
        <v>41.5</v>
      </c>
      <c r="L3149">
        <v>17.059999999999999</v>
      </c>
      <c r="M3149">
        <v>85.3</v>
      </c>
      <c r="N3149">
        <v>1</v>
      </c>
      <c r="O3149">
        <v>28.038692992867301</v>
      </c>
      <c r="P3149">
        <v>0.90234986747156998</v>
      </c>
      <c r="Q3149" t="s">
        <v>194</v>
      </c>
    </row>
    <row r="3150" spans="1:17" ht="16" x14ac:dyDescent="0.2">
      <c r="A3150">
        <v>203</v>
      </c>
      <c r="B3150" t="s">
        <v>193</v>
      </c>
      <c r="C3150" t="s">
        <v>192</v>
      </c>
      <c r="D3150">
        <v>12</v>
      </c>
      <c r="H3150" s="7">
        <v>1</v>
      </c>
      <c r="I3150" t="s">
        <v>9</v>
      </c>
      <c r="J3150">
        <f t="shared" si="32"/>
        <v>0.25</v>
      </c>
      <c r="K3150">
        <f>(20+63)/2</f>
        <v>41.5</v>
      </c>
      <c r="L3150">
        <f t="shared" si="33"/>
        <v>11.420000000000002</v>
      </c>
      <c r="M3150">
        <v>57.1</v>
      </c>
      <c r="N3150">
        <v>1</v>
      </c>
      <c r="O3150">
        <v>0</v>
      </c>
      <c r="P3150">
        <v>0</v>
      </c>
      <c r="Q3150" t="s">
        <v>194</v>
      </c>
    </row>
    <row r="3151" spans="1:17" ht="16" x14ac:dyDescent="0.2">
      <c r="A3151">
        <v>203</v>
      </c>
      <c r="B3151" t="s">
        <v>193</v>
      </c>
      <c r="C3151" t="s">
        <v>192</v>
      </c>
      <c r="D3151">
        <v>12</v>
      </c>
      <c r="H3151" s="7">
        <v>1</v>
      </c>
      <c r="I3151" t="s">
        <v>9</v>
      </c>
      <c r="J3151">
        <v>0.25</v>
      </c>
      <c r="K3151">
        <v>41.5</v>
      </c>
      <c r="L3151">
        <v>11.420000000000002</v>
      </c>
      <c r="M3151">
        <v>57.1</v>
      </c>
      <c r="N3151">
        <v>1</v>
      </c>
      <c r="O3151">
        <v>1.0204120325955399</v>
      </c>
      <c r="P3151">
        <v>0.33794939272022601</v>
      </c>
      <c r="Q3151" t="s">
        <v>194</v>
      </c>
    </row>
    <row r="3152" spans="1:17" ht="16" x14ac:dyDescent="0.2">
      <c r="A3152">
        <v>203</v>
      </c>
      <c r="B3152" t="s">
        <v>193</v>
      </c>
      <c r="C3152" t="s">
        <v>192</v>
      </c>
      <c r="D3152">
        <v>12</v>
      </c>
      <c r="H3152" s="7">
        <v>1</v>
      </c>
      <c r="I3152" t="s">
        <v>9</v>
      </c>
      <c r="J3152">
        <v>0.25</v>
      </c>
      <c r="K3152">
        <v>41.5</v>
      </c>
      <c r="L3152">
        <v>11.420000000000002</v>
      </c>
      <c r="M3152">
        <v>57.1</v>
      </c>
      <c r="N3152">
        <v>1</v>
      </c>
      <c r="O3152">
        <v>3.9017962437006299</v>
      </c>
      <c r="P3152">
        <v>0.77354133408160997</v>
      </c>
      <c r="Q3152" t="s">
        <v>194</v>
      </c>
    </row>
    <row r="3153" spans="1:17" ht="16" x14ac:dyDescent="0.2">
      <c r="A3153">
        <v>203</v>
      </c>
      <c r="B3153" t="s">
        <v>193</v>
      </c>
      <c r="C3153" t="s">
        <v>192</v>
      </c>
      <c r="D3153">
        <v>12</v>
      </c>
      <c r="H3153" s="7">
        <v>1</v>
      </c>
      <c r="I3153" t="s">
        <v>9</v>
      </c>
      <c r="J3153">
        <v>0.25</v>
      </c>
      <c r="K3153">
        <v>41.5</v>
      </c>
      <c r="L3153">
        <v>11.420000000000002</v>
      </c>
      <c r="M3153">
        <v>57.1</v>
      </c>
      <c r="N3153">
        <v>1</v>
      </c>
      <c r="O3153">
        <v>6.8650864373551901</v>
      </c>
      <c r="P3153">
        <v>0.84179252759586898</v>
      </c>
      <c r="Q3153" t="s">
        <v>194</v>
      </c>
    </row>
    <row r="3154" spans="1:17" ht="16" x14ac:dyDescent="0.2">
      <c r="A3154">
        <v>203</v>
      </c>
      <c r="B3154" t="s">
        <v>193</v>
      </c>
      <c r="C3154" t="s">
        <v>192</v>
      </c>
      <c r="D3154">
        <v>12</v>
      </c>
      <c r="H3154" s="7">
        <v>1</v>
      </c>
      <c r="I3154" t="s">
        <v>9</v>
      </c>
      <c r="J3154">
        <v>0.25</v>
      </c>
      <c r="K3154">
        <v>41.5</v>
      </c>
      <c r="L3154">
        <v>11.420000000000002</v>
      </c>
      <c r="M3154">
        <v>57.1</v>
      </c>
      <c r="N3154">
        <v>1</v>
      </c>
      <c r="O3154">
        <v>13.992727052105</v>
      </c>
      <c r="P3154">
        <v>0.91942878161059005</v>
      </c>
      <c r="Q3154" t="s">
        <v>194</v>
      </c>
    </row>
    <row r="3155" spans="1:17" ht="16" x14ac:dyDescent="0.2">
      <c r="A3155">
        <v>203</v>
      </c>
      <c r="B3155" t="s">
        <v>193</v>
      </c>
      <c r="C3155" t="s">
        <v>192</v>
      </c>
      <c r="D3155">
        <v>12</v>
      </c>
      <c r="H3155" s="7">
        <v>1</v>
      </c>
      <c r="I3155" t="s">
        <v>9</v>
      </c>
      <c r="J3155">
        <v>0.25</v>
      </c>
      <c r="K3155">
        <v>41.5</v>
      </c>
      <c r="L3155">
        <v>11.420000000000002</v>
      </c>
      <c r="M3155">
        <v>57.1</v>
      </c>
      <c r="N3155">
        <v>1</v>
      </c>
      <c r="O3155">
        <v>21.017871430359001</v>
      </c>
      <c r="P3155">
        <v>0.95397338813955801</v>
      </c>
      <c r="Q3155" t="s">
        <v>194</v>
      </c>
    </row>
    <row r="3156" spans="1:17" ht="16" x14ac:dyDescent="0.2">
      <c r="A3156">
        <v>203</v>
      </c>
      <c r="B3156" t="s">
        <v>193</v>
      </c>
      <c r="C3156" t="s">
        <v>192</v>
      </c>
      <c r="D3156">
        <v>12</v>
      </c>
      <c r="H3156" s="7">
        <v>1</v>
      </c>
      <c r="I3156" t="s">
        <v>9</v>
      </c>
      <c r="J3156">
        <v>0.25</v>
      </c>
      <c r="K3156">
        <v>41.5</v>
      </c>
      <c r="L3156">
        <v>11.420000000000002</v>
      </c>
      <c r="M3156">
        <v>57.1</v>
      </c>
      <c r="N3156">
        <v>1</v>
      </c>
      <c r="O3156">
        <v>28.091931881524498</v>
      </c>
      <c r="P3156">
        <v>0.96357838137093899</v>
      </c>
      <c r="Q3156" t="s">
        <v>194</v>
      </c>
    </row>
    <row r="3157" spans="1:17" ht="16" x14ac:dyDescent="0.2">
      <c r="A3157">
        <v>204</v>
      </c>
      <c r="B3157" t="s">
        <v>195</v>
      </c>
      <c r="C3157" s="12" t="s">
        <v>176</v>
      </c>
      <c r="F3157">
        <v>14.4</v>
      </c>
      <c r="H3157" s="7">
        <v>3</v>
      </c>
      <c r="I3157" t="s">
        <v>24</v>
      </c>
      <c r="J3157">
        <v>3.0303030303030304E-2</v>
      </c>
      <c r="K3157">
        <v>32</v>
      </c>
      <c r="L3157">
        <v>0.99029126213592233</v>
      </c>
      <c r="M3157">
        <v>34</v>
      </c>
      <c r="N3157">
        <v>0</v>
      </c>
      <c r="O3157">
        <v>0</v>
      </c>
      <c r="P3157">
        <v>0</v>
      </c>
      <c r="Q3157" t="s">
        <v>196</v>
      </c>
    </row>
    <row r="3158" spans="1:17" ht="16" x14ac:dyDescent="0.2">
      <c r="A3158">
        <v>204</v>
      </c>
      <c r="B3158" t="s">
        <v>195</v>
      </c>
      <c r="C3158" s="12" t="s">
        <v>176</v>
      </c>
      <c r="F3158">
        <v>14.4</v>
      </c>
      <c r="H3158" s="7">
        <v>3</v>
      </c>
      <c r="I3158" t="s">
        <v>24</v>
      </c>
      <c r="J3158">
        <v>3.0303030303030304E-2</v>
      </c>
      <c r="K3158">
        <v>32</v>
      </c>
      <c r="L3158">
        <v>0.99029126213592233</v>
      </c>
      <c r="M3158">
        <v>34</v>
      </c>
      <c r="N3158">
        <v>0</v>
      </c>
      <c r="O3158">
        <v>1.0032560032560001</v>
      </c>
      <c r="P3158">
        <v>0.26190476190476197</v>
      </c>
      <c r="Q3158" t="s">
        <v>196</v>
      </c>
    </row>
    <row r="3159" spans="1:17" ht="16" x14ac:dyDescent="0.2">
      <c r="A3159">
        <v>204</v>
      </c>
      <c r="B3159" t="s">
        <v>195</v>
      </c>
      <c r="C3159" s="12" t="s">
        <v>176</v>
      </c>
      <c r="F3159">
        <v>14.4</v>
      </c>
      <c r="H3159" s="7">
        <v>3</v>
      </c>
      <c r="I3159" t="s">
        <v>24</v>
      </c>
      <c r="J3159">
        <v>3.0303030303030304E-2</v>
      </c>
      <c r="K3159">
        <v>32</v>
      </c>
      <c r="L3159">
        <v>0.99029126213592233</v>
      </c>
      <c r="M3159">
        <v>34</v>
      </c>
      <c r="N3159">
        <v>0</v>
      </c>
      <c r="O3159">
        <v>2.9193234748790302</v>
      </c>
      <c r="P3159">
        <v>0.34391534391534401</v>
      </c>
      <c r="Q3159" t="s">
        <v>196</v>
      </c>
    </row>
    <row r="3160" spans="1:17" ht="16" x14ac:dyDescent="0.2">
      <c r="A3160">
        <v>204</v>
      </c>
      <c r="B3160" t="s">
        <v>195</v>
      </c>
      <c r="C3160" s="12" t="s">
        <v>176</v>
      </c>
      <c r="F3160">
        <v>14.4</v>
      </c>
      <c r="H3160" s="7">
        <v>3</v>
      </c>
      <c r="I3160" t="s">
        <v>24</v>
      </c>
      <c r="J3160">
        <v>3.0303030303030304E-2</v>
      </c>
      <c r="K3160">
        <v>32</v>
      </c>
      <c r="L3160">
        <v>0.99029126213592233</v>
      </c>
      <c r="M3160">
        <v>34</v>
      </c>
      <c r="N3160">
        <v>0</v>
      </c>
      <c r="O3160">
        <v>4.9660832994166304</v>
      </c>
      <c r="P3160">
        <v>0.39682539682539603</v>
      </c>
      <c r="Q3160" t="s">
        <v>196</v>
      </c>
    </row>
    <row r="3161" spans="1:17" ht="16" x14ac:dyDescent="0.2">
      <c r="A3161">
        <v>204</v>
      </c>
      <c r="B3161" t="s">
        <v>195</v>
      </c>
      <c r="C3161" s="12" t="s">
        <v>176</v>
      </c>
      <c r="F3161">
        <v>14.4</v>
      </c>
      <c r="H3161" s="7">
        <v>3</v>
      </c>
      <c r="I3161" t="s">
        <v>24</v>
      </c>
      <c r="J3161">
        <v>3.0303030303030304E-2</v>
      </c>
      <c r="K3161">
        <v>32</v>
      </c>
      <c r="L3161">
        <v>0.99029126213592233</v>
      </c>
      <c r="M3161">
        <v>34</v>
      </c>
      <c r="N3161">
        <v>0</v>
      </c>
      <c r="O3161">
        <v>7.0085470085469996</v>
      </c>
      <c r="P3161">
        <v>0.5</v>
      </c>
      <c r="Q3161" t="s">
        <v>196</v>
      </c>
    </row>
    <row r="3162" spans="1:17" ht="16" x14ac:dyDescent="0.2">
      <c r="A3162">
        <v>204</v>
      </c>
      <c r="B3162" t="s">
        <v>195</v>
      </c>
      <c r="C3162" s="12" t="s">
        <v>176</v>
      </c>
      <c r="F3162">
        <v>14.4</v>
      </c>
      <c r="H3162" s="7">
        <v>3</v>
      </c>
      <c r="I3162" t="s">
        <v>24</v>
      </c>
      <c r="J3162">
        <v>3.0303030303030304E-2</v>
      </c>
      <c r="K3162">
        <v>32</v>
      </c>
      <c r="L3162">
        <v>0.99029126213592233</v>
      </c>
      <c r="M3162">
        <v>34</v>
      </c>
      <c r="N3162">
        <v>0</v>
      </c>
      <c r="O3162">
        <v>10.032333921222801</v>
      </c>
      <c r="P3162">
        <v>0.62169312169312096</v>
      </c>
      <c r="Q3162" t="s">
        <v>196</v>
      </c>
    </row>
    <row r="3163" spans="1:17" ht="16" x14ac:dyDescent="0.2">
      <c r="A3163">
        <v>204</v>
      </c>
      <c r="B3163" t="s">
        <v>195</v>
      </c>
      <c r="C3163" s="12" t="s">
        <v>176</v>
      </c>
      <c r="F3163">
        <v>14.4</v>
      </c>
      <c r="H3163" s="7">
        <v>3</v>
      </c>
      <c r="I3163" t="s">
        <v>24</v>
      </c>
      <c r="J3163">
        <v>3.0303030303030304E-2</v>
      </c>
      <c r="K3163">
        <v>32</v>
      </c>
      <c r="L3163">
        <v>0.99029126213592233</v>
      </c>
      <c r="M3163">
        <v>34</v>
      </c>
      <c r="N3163">
        <v>0</v>
      </c>
      <c r="O3163">
        <v>14.002622891511701</v>
      </c>
      <c r="P3163">
        <v>0.66931216931216897</v>
      </c>
      <c r="Q3163" t="s">
        <v>196</v>
      </c>
    </row>
    <row r="3164" spans="1:17" ht="16" x14ac:dyDescent="0.2">
      <c r="A3164">
        <v>204</v>
      </c>
      <c r="B3164" t="s">
        <v>195</v>
      </c>
      <c r="C3164" s="12" t="s">
        <v>176</v>
      </c>
      <c r="F3164">
        <v>14.4</v>
      </c>
      <c r="H3164" s="7">
        <v>3</v>
      </c>
      <c r="I3164" t="s">
        <v>24</v>
      </c>
      <c r="J3164">
        <v>3.0303030303030304E-2</v>
      </c>
      <c r="K3164">
        <v>32</v>
      </c>
      <c r="L3164">
        <v>0.99029126213592233</v>
      </c>
      <c r="M3164">
        <v>34</v>
      </c>
      <c r="N3164">
        <v>0</v>
      </c>
      <c r="O3164">
        <v>20.879120879120801</v>
      </c>
      <c r="P3164">
        <v>0.71428571428571397</v>
      </c>
      <c r="Q3164" t="s">
        <v>196</v>
      </c>
    </row>
    <row r="3165" spans="1:17" ht="16" x14ac:dyDescent="0.2">
      <c r="A3165">
        <v>204</v>
      </c>
      <c r="B3165" t="s">
        <v>195</v>
      </c>
      <c r="C3165" s="12" t="s">
        <v>176</v>
      </c>
      <c r="F3165">
        <v>14.4</v>
      </c>
      <c r="H3165" s="7">
        <v>3</v>
      </c>
      <c r="I3165" t="s">
        <v>24</v>
      </c>
      <c r="J3165">
        <v>3.0303030303030304E-2</v>
      </c>
      <c r="K3165">
        <v>32</v>
      </c>
      <c r="L3165">
        <v>0.99029126213592233</v>
      </c>
      <c r="M3165">
        <v>34</v>
      </c>
      <c r="N3165">
        <v>0</v>
      </c>
      <c r="O3165">
        <v>27.8858589969701</v>
      </c>
      <c r="P3165">
        <v>0.73544973544973502</v>
      </c>
      <c r="Q3165" t="s">
        <v>196</v>
      </c>
    </row>
    <row r="3166" spans="1:17" ht="16" x14ac:dyDescent="0.2">
      <c r="A3166">
        <v>205</v>
      </c>
      <c r="B3166" t="s">
        <v>195</v>
      </c>
      <c r="C3166" s="12" t="s">
        <v>176</v>
      </c>
      <c r="F3166">
        <v>14.4</v>
      </c>
      <c r="H3166" s="7">
        <v>3</v>
      </c>
      <c r="I3166" t="s">
        <v>24</v>
      </c>
      <c r="J3166">
        <f>1/50</f>
        <v>0.02</v>
      </c>
      <c r="K3166">
        <v>39</v>
      </c>
      <c r="L3166">
        <f>M3166*(10/(10+500))</f>
        <v>0.72549019607843135</v>
      </c>
      <c r="M3166">
        <v>37</v>
      </c>
      <c r="N3166">
        <v>0</v>
      </c>
      <c r="O3166">
        <v>0</v>
      </c>
      <c r="P3166">
        <v>0</v>
      </c>
      <c r="Q3166" t="s">
        <v>196</v>
      </c>
    </row>
    <row r="3167" spans="1:17" ht="16" x14ac:dyDescent="0.2">
      <c r="A3167">
        <v>205</v>
      </c>
      <c r="B3167" t="s">
        <v>195</v>
      </c>
      <c r="C3167" s="12" t="s">
        <v>176</v>
      </c>
      <c r="F3167">
        <v>14.4</v>
      </c>
      <c r="H3167" s="7">
        <v>3</v>
      </c>
      <c r="I3167" t="s">
        <v>24</v>
      </c>
      <c r="J3167">
        <v>0.02</v>
      </c>
      <c r="K3167">
        <v>39</v>
      </c>
      <c r="L3167">
        <v>0.72549019607843135</v>
      </c>
      <c r="M3167">
        <v>37</v>
      </c>
      <c r="N3167">
        <v>0</v>
      </c>
      <c r="O3167">
        <v>0.96232985121874004</v>
      </c>
      <c r="P3167">
        <v>0.24074074074074001</v>
      </c>
      <c r="Q3167" t="s">
        <v>196</v>
      </c>
    </row>
    <row r="3168" spans="1:17" ht="16" x14ac:dyDescent="0.2">
      <c r="A3168">
        <v>205</v>
      </c>
      <c r="B3168" t="s">
        <v>195</v>
      </c>
      <c r="C3168" s="12" t="s">
        <v>176</v>
      </c>
      <c r="F3168">
        <v>14.4</v>
      </c>
      <c r="H3168" s="7">
        <v>3</v>
      </c>
      <c r="I3168" t="s">
        <v>24</v>
      </c>
      <c r="J3168">
        <v>0.02</v>
      </c>
      <c r="K3168">
        <v>39</v>
      </c>
      <c r="L3168">
        <v>0.72549019607843135</v>
      </c>
      <c r="M3168">
        <v>37</v>
      </c>
      <c r="N3168">
        <v>0</v>
      </c>
      <c r="O3168">
        <v>3.04662415773526</v>
      </c>
      <c r="P3168">
        <v>0.35449735449735398</v>
      </c>
      <c r="Q3168" t="s">
        <v>196</v>
      </c>
    </row>
    <row r="3169" spans="1:17" ht="16" x14ac:dyDescent="0.2">
      <c r="A3169">
        <v>205</v>
      </c>
      <c r="B3169" t="s">
        <v>195</v>
      </c>
      <c r="C3169" s="12" t="s">
        <v>176</v>
      </c>
      <c r="F3169">
        <v>14.4</v>
      </c>
      <c r="H3169" s="7">
        <v>3</v>
      </c>
      <c r="I3169" t="s">
        <v>24</v>
      </c>
      <c r="J3169">
        <v>0.02</v>
      </c>
      <c r="K3169">
        <v>39</v>
      </c>
      <c r="L3169">
        <v>0.72549019607843135</v>
      </c>
      <c r="M3169">
        <v>37</v>
      </c>
      <c r="N3169">
        <v>0</v>
      </c>
      <c r="O3169">
        <v>5.0911228689006398</v>
      </c>
      <c r="P3169">
        <v>0.433862433862434</v>
      </c>
      <c r="Q3169" t="s">
        <v>196</v>
      </c>
    </row>
    <row r="3170" spans="1:17" ht="16" x14ac:dyDescent="0.2">
      <c r="A3170">
        <v>205</v>
      </c>
      <c r="B3170" t="s">
        <v>195</v>
      </c>
      <c r="C3170" s="12" t="s">
        <v>176</v>
      </c>
      <c r="F3170">
        <v>14.4</v>
      </c>
      <c r="H3170" s="7">
        <v>3</v>
      </c>
      <c r="I3170" t="s">
        <v>24</v>
      </c>
      <c r="J3170">
        <v>0.02</v>
      </c>
      <c r="K3170">
        <v>39</v>
      </c>
      <c r="L3170">
        <v>0.72549019607843135</v>
      </c>
      <c r="M3170">
        <v>37</v>
      </c>
      <c r="N3170">
        <v>0</v>
      </c>
      <c r="O3170">
        <v>6.9628725184280702</v>
      </c>
      <c r="P3170">
        <v>0.53439153439153397</v>
      </c>
      <c r="Q3170" t="s">
        <v>196</v>
      </c>
    </row>
    <row r="3171" spans="1:17" ht="16" x14ac:dyDescent="0.2">
      <c r="A3171">
        <v>205</v>
      </c>
      <c r="B3171" t="s">
        <v>195</v>
      </c>
      <c r="C3171" s="12" t="s">
        <v>176</v>
      </c>
      <c r="F3171">
        <v>14.4</v>
      </c>
      <c r="H3171" s="7">
        <v>3</v>
      </c>
      <c r="I3171" t="s">
        <v>24</v>
      </c>
      <c r="J3171">
        <v>0.02</v>
      </c>
      <c r="K3171">
        <v>39</v>
      </c>
      <c r="L3171">
        <v>0.72549019607843135</v>
      </c>
      <c r="M3171">
        <v>37</v>
      </c>
      <c r="N3171">
        <v>0</v>
      </c>
      <c r="O3171">
        <v>9.9081987970876799</v>
      </c>
      <c r="P3171">
        <v>0.57407407407407396</v>
      </c>
      <c r="Q3171" t="s">
        <v>196</v>
      </c>
    </row>
    <row r="3172" spans="1:17" ht="16" x14ac:dyDescent="0.2">
      <c r="A3172">
        <v>205</v>
      </c>
      <c r="B3172" t="s">
        <v>195</v>
      </c>
      <c r="C3172" s="12" t="s">
        <v>176</v>
      </c>
      <c r="F3172">
        <v>14.4</v>
      </c>
      <c r="H3172" s="7">
        <v>3</v>
      </c>
      <c r="I3172" t="s">
        <v>24</v>
      </c>
      <c r="J3172">
        <v>0.02</v>
      </c>
      <c r="K3172">
        <v>39</v>
      </c>
      <c r="L3172">
        <v>0.72549019607843135</v>
      </c>
      <c r="M3172">
        <v>37</v>
      </c>
      <c r="N3172">
        <v>0</v>
      </c>
      <c r="O3172">
        <v>13.831004386559901</v>
      </c>
      <c r="P3172">
        <v>0.67724867724867699</v>
      </c>
      <c r="Q3172" t="s">
        <v>196</v>
      </c>
    </row>
    <row r="3173" spans="1:17" ht="16" x14ac:dyDescent="0.2">
      <c r="A3173">
        <v>205</v>
      </c>
      <c r="B3173" t="s">
        <v>195</v>
      </c>
      <c r="C3173" s="12" t="s">
        <v>176</v>
      </c>
      <c r="F3173">
        <v>14.4</v>
      </c>
      <c r="H3173" s="7">
        <v>3</v>
      </c>
      <c r="I3173" t="s">
        <v>24</v>
      </c>
      <c r="J3173">
        <v>0.02</v>
      </c>
      <c r="K3173">
        <v>39</v>
      </c>
      <c r="L3173">
        <v>0.72549019607843135</v>
      </c>
      <c r="M3173">
        <v>37</v>
      </c>
      <c r="N3173">
        <v>0</v>
      </c>
      <c r="O3173">
        <v>20.923664812553699</v>
      </c>
      <c r="P3173">
        <v>0.69312169312169303</v>
      </c>
      <c r="Q3173" t="s">
        <v>196</v>
      </c>
    </row>
    <row r="3174" spans="1:17" ht="16" x14ac:dyDescent="0.2">
      <c r="A3174">
        <v>205</v>
      </c>
      <c r="B3174" t="s">
        <v>195</v>
      </c>
      <c r="C3174" s="12" t="s">
        <v>176</v>
      </c>
      <c r="F3174">
        <v>14.4</v>
      </c>
      <c r="H3174" s="7">
        <v>3</v>
      </c>
      <c r="I3174" t="s">
        <v>24</v>
      </c>
      <c r="J3174">
        <v>0.02</v>
      </c>
      <c r="K3174">
        <v>39</v>
      </c>
      <c r="L3174">
        <v>0.72549019607843135</v>
      </c>
      <c r="M3174">
        <v>37</v>
      </c>
      <c r="N3174">
        <v>0</v>
      </c>
      <c r="O3174">
        <v>27.843350065572199</v>
      </c>
      <c r="P3174">
        <v>0.73280423280423201</v>
      </c>
      <c r="Q3174" t="s">
        <v>196</v>
      </c>
    </row>
    <row r="3175" spans="1:17" ht="16" x14ac:dyDescent="0.2">
      <c r="A3175">
        <v>206</v>
      </c>
      <c r="B3175" t="s">
        <v>198</v>
      </c>
      <c r="C3175" s="13" t="s">
        <v>197</v>
      </c>
      <c r="F3175">
        <v>34</v>
      </c>
      <c r="H3175" s="7">
        <v>1</v>
      </c>
      <c r="I3175" t="s">
        <v>5</v>
      </c>
      <c r="J3175">
        <f t="shared" ref="J3175:J3258" si="34">1/4</f>
        <v>0.25</v>
      </c>
      <c r="K3175">
        <v>47.11</v>
      </c>
      <c r="L3175">
        <v>5.27</v>
      </c>
      <c r="M3175">
        <v>26.3</v>
      </c>
      <c r="N3175">
        <v>0</v>
      </c>
      <c r="O3175">
        <v>0</v>
      </c>
      <c r="P3175">
        <v>0</v>
      </c>
      <c r="Q3175" t="s">
        <v>199</v>
      </c>
    </row>
    <row r="3176" spans="1:17" ht="16" x14ac:dyDescent="0.2">
      <c r="A3176">
        <v>206</v>
      </c>
      <c r="B3176" t="s">
        <v>198</v>
      </c>
      <c r="C3176" s="13" t="s">
        <v>197</v>
      </c>
      <c r="F3176">
        <v>34</v>
      </c>
      <c r="H3176" s="7">
        <v>1</v>
      </c>
      <c r="I3176" t="s">
        <v>5</v>
      </c>
      <c r="J3176">
        <v>0.25</v>
      </c>
      <c r="K3176">
        <v>47.11</v>
      </c>
      <c r="L3176">
        <v>5.27</v>
      </c>
      <c r="M3176">
        <v>26.3</v>
      </c>
      <c r="N3176">
        <v>0</v>
      </c>
      <c r="O3176">
        <v>0.16058398643834601</v>
      </c>
      <c r="P3176">
        <v>0.40198511166253098</v>
      </c>
      <c r="Q3176" t="s">
        <v>199</v>
      </c>
    </row>
    <row r="3177" spans="1:17" ht="16" x14ac:dyDescent="0.2">
      <c r="A3177">
        <v>206</v>
      </c>
      <c r="B3177" t="s">
        <v>198</v>
      </c>
      <c r="C3177" s="13" t="s">
        <v>197</v>
      </c>
      <c r="F3177">
        <v>34</v>
      </c>
      <c r="H3177" s="7">
        <v>1</v>
      </c>
      <c r="I3177" t="s">
        <v>5</v>
      </c>
      <c r="J3177">
        <v>0.25</v>
      </c>
      <c r="K3177">
        <v>47.11</v>
      </c>
      <c r="L3177">
        <v>5.27</v>
      </c>
      <c r="M3177">
        <v>26.3</v>
      </c>
      <c r="N3177">
        <v>0</v>
      </c>
      <c r="O3177">
        <v>0.89560351816819395</v>
      </c>
      <c r="P3177">
        <v>0.524069478908188</v>
      </c>
      <c r="Q3177" t="s">
        <v>199</v>
      </c>
    </row>
    <row r="3178" spans="1:17" ht="16" x14ac:dyDescent="0.2">
      <c r="A3178">
        <v>206</v>
      </c>
      <c r="B3178" t="s">
        <v>198</v>
      </c>
      <c r="C3178" s="13" t="s">
        <v>197</v>
      </c>
      <c r="F3178">
        <v>34</v>
      </c>
      <c r="H3178" s="7">
        <v>1</v>
      </c>
      <c r="I3178" t="s">
        <v>5</v>
      </c>
      <c r="J3178">
        <v>0.25</v>
      </c>
      <c r="K3178">
        <v>47.11</v>
      </c>
      <c r="L3178">
        <v>5.27</v>
      </c>
      <c r="M3178">
        <v>26.3</v>
      </c>
      <c r="N3178">
        <v>0</v>
      </c>
      <c r="O3178">
        <v>2.04419821634768</v>
      </c>
      <c r="P3178">
        <v>0.56277915632754305</v>
      </c>
      <c r="Q3178" t="s">
        <v>199</v>
      </c>
    </row>
    <row r="3179" spans="1:17" ht="16" x14ac:dyDescent="0.2">
      <c r="A3179">
        <v>206</v>
      </c>
      <c r="B3179" t="s">
        <v>198</v>
      </c>
      <c r="C3179" s="13" t="s">
        <v>197</v>
      </c>
      <c r="F3179">
        <v>34</v>
      </c>
      <c r="H3179" s="7">
        <v>1</v>
      </c>
      <c r="I3179" t="s">
        <v>5</v>
      </c>
      <c r="J3179">
        <v>0.25</v>
      </c>
      <c r="K3179">
        <v>47.11</v>
      </c>
      <c r="L3179">
        <v>5.27</v>
      </c>
      <c r="M3179">
        <v>26.3</v>
      </c>
      <c r="N3179">
        <v>0</v>
      </c>
      <c r="O3179">
        <v>2.9707576837088099</v>
      </c>
      <c r="P3179">
        <v>0.58957816377171202</v>
      </c>
      <c r="Q3179" t="s">
        <v>199</v>
      </c>
    </row>
    <row r="3180" spans="1:17" ht="16" x14ac:dyDescent="0.2">
      <c r="A3180">
        <v>206</v>
      </c>
      <c r="B3180" t="s">
        <v>198</v>
      </c>
      <c r="C3180" s="13" t="s">
        <v>197</v>
      </c>
      <c r="F3180">
        <v>34</v>
      </c>
      <c r="H3180" s="7">
        <v>1</v>
      </c>
      <c r="I3180" t="s">
        <v>5</v>
      </c>
      <c r="J3180">
        <v>0.25</v>
      </c>
      <c r="K3180">
        <v>47.11</v>
      </c>
      <c r="L3180">
        <v>5.27</v>
      </c>
      <c r="M3180">
        <v>26.3</v>
      </c>
      <c r="N3180">
        <v>0</v>
      </c>
      <c r="O3180">
        <v>4.0096245976954998</v>
      </c>
      <c r="P3180">
        <v>0.60148883374689799</v>
      </c>
      <c r="Q3180" t="s">
        <v>199</v>
      </c>
    </row>
    <row r="3181" spans="1:17" ht="16" x14ac:dyDescent="0.2">
      <c r="A3181">
        <v>206</v>
      </c>
      <c r="B3181" t="s">
        <v>198</v>
      </c>
      <c r="C3181" s="13" t="s">
        <v>197</v>
      </c>
      <c r="F3181">
        <v>34</v>
      </c>
      <c r="H3181" s="7">
        <v>1</v>
      </c>
      <c r="I3181" t="s">
        <v>5</v>
      </c>
      <c r="J3181">
        <v>0.25</v>
      </c>
      <c r="K3181">
        <v>47.11</v>
      </c>
      <c r="L3181">
        <v>5.27</v>
      </c>
      <c r="M3181">
        <v>26.3</v>
      </c>
      <c r="N3181">
        <v>0</v>
      </c>
      <c r="O3181">
        <v>6.8288271134805703</v>
      </c>
      <c r="P3181">
        <v>0.64317617866004895</v>
      </c>
      <c r="Q3181" t="s">
        <v>199</v>
      </c>
    </row>
    <row r="3182" spans="1:17" ht="16" x14ac:dyDescent="0.2">
      <c r="A3182">
        <v>206</v>
      </c>
      <c r="B3182" t="s">
        <v>198</v>
      </c>
      <c r="C3182" s="13" t="s">
        <v>197</v>
      </c>
      <c r="F3182">
        <v>34</v>
      </c>
      <c r="H3182" s="7">
        <v>1</v>
      </c>
      <c r="I3182" t="s">
        <v>5</v>
      </c>
      <c r="J3182">
        <v>0.25</v>
      </c>
      <c r="K3182">
        <v>47.11</v>
      </c>
      <c r="L3182">
        <v>5.27</v>
      </c>
      <c r="M3182">
        <v>26.3</v>
      </c>
      <c r="N3182">
        <v>0</v>
      </c>
      <c r="O3182">
        <v>10.055339901235699</v>
      </c>
      <c r="P3182">
        <v>0.70272952853598003</v>
      </c>
      <c r="Q3182" t="s">
        <v>199</v>
      </c>
    </row>
    <row r="3183" spans="1:17" ht="16" x14ac:dyDescent="0.2">
      <c r="A3183">
        <v>206</v>
      </c>
      <c r="B3183" t="s">
        <v>198</v>
      </c>
      <c r="C3183" s="13" t="s">
        <v>197</v>
      </c>
      <c r="F3183">
        <v>34</v>
      </c>
      <c r="H3183" s="7">
        <v>1</v>
      </c>
      <c r="I3183" t="s">
        <v>5</v>
      </c>
      <c r="J3183">
        <v>0.25</v>
      </c>
      <c r="K3183">
        <v>47.11</v>
      </c>
      <c r="L3183">
        <v>5.27</v>
      </c>
      <c r="M3183">
        <v>26.3</v>
      </c>
      <c r="N3183">
        <v>0</v>
      </c>
      <c r="O3183">
        <v>15.056660442719201</v>
      </c>
      <c r="P3183">
        <v>0.88138957816377095</v>
      </c>
      <c r="Q3183" t="s">
        <v>199</v>
      </c>
    </row>
    <row r="3184" spans="1:17" ht="16" x14ac:dyDescent="0.2">
      <c r="A3184">
        <v>206</v>
      </c>
      <c r="B3184" t="s">
        <v>198</v>
      </c>
      <c r="C3184" s="13" t="s">
        <v>197</v>
      </c>
      <c r="F3184">
        <v>34</v>
      </c>
      <c r="H3184" s="7">
        <v>1</v>
      </c>
      <c r="I3184" t="s">
        <v>5</v>
      </c>
      <c r="J3184">
        <v>0.25</v>
      </c>
      <c r="K3184">
        <v>47.11</v>
      </c>
      <c r="L3184">
        <v>5.27</v>
      </c>
      <c r="M3184">
        <v>26.3</v>
      </c>
      <c r="N3184">
        <v>0</v>
      </c>
      <c r="O3184">
        <v>19.912782841559501</v>
      </c>
      <c r="P3184">
        <v>1.0064516129032199</v>
      </c>
      <c r="Q3184" t="s">
        <v>199</v>
      </c>
    </row>
    <row r="3185" spans="1:17" ht="16" x14ac:dyDescent="0.2">
      <c r="A3185">
        <v>206</v>
      </c>
      <c r="B3185" t="s">
        <v>198</v>
      </c>
      <c r="C3185" s="13" t="s">
        <v>197</v>
      </c>
      <c r="F3185">
        <v>34</v>
      </c>
      <c r="H3185" s="7">
        <v>1</v>
      </c>
      <c r="I3185" t="s">
        <v>5</v>
      </c>
      <c r="J3185">
        <v>0.25</v>
      </c>
      <c r="K3185">
        <v>47.11</v>
      </c>
      <c r="L3185">
        <v>5.27</v>
      </c>
      <c r="M3185">
        <v>26.3</v>
      </c>
      <c r="N3185">
        <v>0</v>
      </c>
      <c r="O3185">
        <v>27.930373682529499</v>
      </c>
      <c r="P3185">
        <v>1.04218362282878</v>
      </c>
      <c r="Q3185" t="s">
        <v>199</v>
      </c>
    </row>
    <row r="3186" spans="1:17" ht="16" x14ac:dyDescent="0.2">
      <c r="A3186">
        <v>207</v>
      </c>
      <c r="B3186" t="s">
        <v>198</v>
      </c>
      <c r="C3186" s="13" t="s">
        <v>197</v>
      </c>
      <c r="F3186">
        <v>34</v>
      </c>
      <c r="H3186" s="7">
        <v>1</v>
      </c>
      <c r="I3186" t="s">
        <v>5</v>
      </c>
      <c r="J3186">
        <f t="shared" si="34"/>
        <v>0.25</v>
      </c>
      <c r="K3186">
        <v>49.2</v>
      </c>
      <c r="L3186">
        <v>7.43</v>
      </c>
      <c r="M3186">
        <v>37.17</v>
      </c>
      <c r="N3186">
        <v>0</v>
      </c>
      <c r="O3186">
        <v>0</v>
      </c>
      <c r="P3186">
        <v>0</v>
      </c>
      <c r="Q3186" t="s">
        <v>199</v>
      </c>
    </row>
    <row r="3187" spans="1:17" ht="16" x14ac:dyDescent="0.2">
      <c r="A3187">
        <v>207</v>
      </c>
      <c r="B3187" t="s">
        <v>198</v>
      </c>
      <c r="C3187" s="13" t="s">
        <v>197</v>
      </c>
      <c r="F3187">
        <v>34</v>
      </c>
      <c r="H3187" s="7">
        <v>1</v>
      </c>
      <c r="I3187" t="s">
        <v>5</v>
      </c>
      <c r="J3187">
        <v>0.25</v>
      </c>
      <c r="K3187">
        <v>49.2</v>
      </c>
      <c r="L3187">
        <v>7.43</v>
      </c>
      <c r="M3187">
        <v>37.17</v>
      </c>
      <c r="N3187">
        <v>0</v>
      </c>
      <c r="O3187">
        <v>1.05462128098665</v>
      </c>
      <c r="P3187">
        <v>0.35434243176178598</v>
      </c>
      <c r="Q3187" t="s">
        <v>199</v>
      </c>
    </row>
    <row r="3188" spans="1:17" ht="16" x14ac:dyDescent="0.2">
      <c r="A3188">
        <v>207</v>
      </c>
      <c r="B3188" t="s">
        <v>198</v>
      </c>
      <c r="C3188" s="13" t="s">
        <v>197</v>
      </c>
      <c r="F3188">
        <v>34</v>
      </c>
      <c r="H3188" s="7">
        <v>1</v>
      </c>
      <c r="I3188" t="s">
        <v>5</v>
      </c>
      <c r="J3188">
        <v>0.25</v>
      </c>
      <c r="K3188">
        <v>49.2</v>
      </c>
      <c r="L3188">
        <v>7.43</v>
      </c>
      <c r="M3188">
        <v>37.17</v>
      </c>
      <c r="N3188">
        <v>0</v>
      </c>
      <c r="O3188">
        <v>2.0172038916050399</v>
      </c>
      <c r="P3188">
        <v>0.39900744416873402</v>
      </c>
      <c r="Q3188" t="s">
        <v>199</v>
      </c>
    </row>
    <row r="3189" spans="1:17" ht="16" x14ac:dyDescent="0.2">
      <c r="A3189">
        <v>207</v>
      </c>
      <c r="B3189" t="s">
        <v>198</v>
      </c>
      <c r="C3189" s="13" t="s">
        <v>197</v>
      </c>
      <c r="F3189">
        <v>34</v>
      </c>
      <c r="H3189" s="7">
        <v>1</v>
      </c>
      <c r="I3189" t="s">
        <v>5</v>
      </c>
      <c r="J3189">
        <v>0.25</v>
      </c>
      <c r="K3189">
        <v>49.2</v>
      </c>
      <c r="L3189">
        <v>7.43</v>
      </c>
      <c r="M3189">
        <v>37.17</v>
      </c>
      <c r="N3189">
        <v>0</v>
      </c>
      <c r="O3189">
        <v>2.9057133380831801</v>
      </c>
      <c r="P3189">
        <v>0.44069478908188497</v>
      </c>
      <c r="Q3189" t="s">
        <v>199</v>
      </c>
    </row>
    <row r="3190" spans="1:17" ht="16" x14ac:dyDescent="0.2">
      <c r="A3190">
        <v>207</v>
      </c>
      <c r="B3190" t="s">
        <v>198</v>
      </c>
      <c r="C3190" s="13" t="s">
        <v>197</v>
      </c>
      <c r="F3190">
        <v>34</v>
      </c>
      <c r="H3190" s="7">
        <v>1</v>
      </c>
      <c r="I3190" t="s">
        <v>5</v>
      </c>
      <c r="J3190">
        <v>0.25</v>
      </c>
      <c r="K3190">
        <v>49.2</v>
      </c>
      <c r="L3190">
        <v>7.43</v>
      </c>
      <c r="M3190">
        <v>37.17</v>
      </c>
      <c r="N3190">
        <v>0</v>
      </c>
      <c r="O3190">
        <v>4.0557821290813898</v>
      </c>
      <c r="P3190">
        <v>0.45558312655086802</v>
      </c>
      <c r="Q3190" t="s">
        <v>199</v>
      </c>
    </row>
    <row r="3191" spans="1:17" ht="16" x14ac:dyDescent="0.2">
      <c r="A3191">
        <v>207</v>
      </c>
      <c r="B3191" t="s">
        <v>198</v>
      </c>
      <c r="C3191" s="13" t="s">
        <v>197</v>
      </c>
      <c r="F3191">
        <v>34</v>
      </c>
      <c r="H3191" s="7">
        <v>1</v>
      </c>
      <c r="I3191" t="s">
        <v>5</v>
      </c>
      <c r="J3191">
        <v>0.25</v>
      </c>
      <c r="K3191">
        <v>49.2</v>
      </c>
      <c r="L3191">
        <v>7.43</v>
      </c>
      <c r="M3191">
        <v>37.17</v>
      </c>
      <c r="N3191">
        <v>0</v>
      </c>
      <c r="O3191">
        <v>6.98600226027565</v>
      </c>
      <c r="P3191">
        <v>0.50322580645161197</v>
      </c>
      <c r="Q3191" t="s">
        <v>199</v>
      </c>
    </row>
    <row r="3192" spans="1:17" ht="16" x14ac:dyDescent="0.2">
      <c r="A3192">
        <v>207</v>
      </c>
      <c r="B3192" t="s">
        <v>198</v>
      </c>
      <c r="C3192" s="13" t="s">
        <v>197</v>
      </c>
      <c r="F3192">
        <v>34</v>
      </c>
      <c r="H3192" s="7">
        <v>1</v>
      </c>
      <c r="I3192" t="s">
        <v>5</v>
      </c>
      <c r="J3192">
        <v>0.25</v>
      </c>
      <c r="K3192">
        <v>49.2</v>
      </c>
      <c r="L3192">
        <v>7.43</v>
      </c>
      <c r="M3192">
        <v>37.17</v>
      </c>
      <c r="N3192">
        <v>0</v>
      </c>
      <c r="O3192">
        <v>9.98697884676805</v>
      </c>
      <c r="P3192">
        <v>0.60744416873449103</v>
      </c>
      <c r="Q3192" t="s">
        <v>199</v>
      </c>
    </row>
    <row r="3193" spans="1:17" ht="16" x14ac:dyDescent="0.2">
      <c r="A3193">
        <v>207</v>
      </c>
      <c r="B3193" t="s">
        <v>198</v>
      </c>
      <c r="C3193" s="13" t="s">
        <v>197</v>
      </c>
      <c r="F3193">
        <v>34</v>
      </c>
      <c r="H3193" s="7">
        <v>1</v>
      </c>
      <c r="I3193" t="s">
        <v>5</v>
      </c>
      <c r="J3193">
        <v>0.25</v>
      </c>
      <c r="K3193">
        <v>49.2</v>
      </c>
      <c r="L3193">
        <v>7.43</v>
      </c>
      <c r="M3193">
        <v>37.17</v>
      </c>
      <c r="N3193">
        <v>0</v>
      </c>
      <c r="O3193">
        <v>15.0235854850993</v>
      </c>
      <c r="P3193">
        <v>0.81588089330024804</v>
      </c>
      <c r="Q3193" t="s">
        <v>199</v>
      </c>
    </row>
    <row r="3194" spans="1:17" ht="16" x14ac:dyDescent="0.2">
      <c r="A3194">
        <v>207</v>
      </c>
      <c r="B3194" t="s">
        <v>198</v>
      </c>
      <c r="C3194" s="13" t="s">
        <v>197</v>
      </c>
      <c r="F3194">
        <v>34</v>
      </c>
      <c r="H3194" s="7">
        <v>1</v>
      </c>
      <c r="I3194" t="s">
        <v>5</v>
      </c>
      <c r="J3194">
        <v>0.25</v>
      </c>
      <c r="K3194">
        <v>49.2</v>
      </c>
      <c r="L3194">
        <v>7.43</v>
      </c>
      <c r="M3194">
        <v>37.17</v>
      </c>
      <c r="N3194">
        <v>0</v>
      </c>
      <c r="O3194">
        <v>19.912598579957201</v>
      </c>
      <c r="P3194">
        <v>1.00942928039702</v>
      </c>
      <c r="Q3194" t="s">
        <v>199</v>
      </c>
    </row>
    <row r="3195" spans="1:17" ht="16" x14ac:dyDescent="0.2">
      <c r="A3195">
        <v>207</v>
      </c>
      <c r="B3195" t="s">
        <v>198</v>
      </c>
      <c r="C3195" s="13" t="s">
        <v>197</v>
      </c>
      <c r="F3195">
        <v>34</v>
      </c>
      <c r="H3195" s="7">
        <v>1</v>
      </c>
      <c r="I3195" t="s">
        <v>5</v>
      </c>
      <c r="J3195">
        <v>0.25</v>
      </c>
      <c r="K3195">
        <v>49.2</v>
      </c>
      <c r="L3195">
        <v>7.43</v>
      </c>
      <c r="M3195">
        <v>37.17</v>
      </c>
      <c r="N3195">
        <v>0</v>
      </c>
      <c r="O3195">
        <v>27.891770876839502</v>
      </c>
      <c r="P3195">
        <v>1.0660049627791499</v>
      </c>
      <c r="Q3195" t="s">
        <v>199</v>
      </c>
    </row>
    <row r="3196" spans="1:17" ht="16" x14ac:dyDescent="0.2">
      <c r="A3196">
        <v>208</v>
      </c>
      <c r="B3196" t="s">
        <v>198</v>
      </c>
      <c r="C3196" s="13" t="s">
        <v>197</v>
      </c>
      <c r="F3196">
        <v>34</v>
      </c>
      <c r="H3196" s="7">
        <v>1</v>
      </c>
      <c r="I3196" t="s">
        <v>5</v>
      </c>
      <c r="J3196">
        <f t="shared" si="34"/>
        <v>0.25</v>
      </c>
      <c r="K3196">
        <v>53.42</v>
      </c>
      <c r="L3196">
        <v>13.6</v>
      </c>
      <c r="M3196">
        <v>68</v>
      </c>
      <c r="N3196">
        <v>0</v>
      </c>
      <c r="O3196">
        <v>0</v>
      </c>
      <c r="P3196">
        <v>0</v>
      </c>
      <c r="Q3196" t="s">
        <v>199</v>
      </c>
    </row>
    <row r="3197" spans="1:17" ht="16" x14ac:dyDescent="0.2">
      <c r="A3197">
        <v>208</v>
      </c>
      <c r="B3197" t="s">
        <v>198</v>
      </c>
      <c r="C3197" s="13" t="s">
        <v>197</v>
      </c>
      <c r="F3197">
        <v>34</v>
      </c>
      <c r="H3197" s="7">
        <v>1</v>
      </c>
      <c r="I3197" t="s">
        <v>5</v>
      </c>
      <c r="J3197">
        <v>0.25</v>
      </c>
      <c r="K3197">
        <v>53.42</v>
      </c>
      <c r="L3197">
        <v>13.6</v>
      </c>
      <c r="M3197">
        <v>68</v>
      </c>
      <c r="N3197">
        <v>0</v>
      </c>
      <c r="O3197">
        <v>0.91421394000442202</v>
      </c>
      <c r="P3197">
        <v>0.22332506203473901</v>
      </c>
      <c r="Q3197" t="s">
        <v>199</v>
      </c>
    </row>
    <row r="3198" spans="1:17" ht="16" x14ac:dyDescent="0.2">
      <c r="A3198">
        <v>208</v>
      </c>
      <c r="B3198" t="s">
        <v>198</v>
      </c>
      <c r="C3198" s="13" t="s">
        <v>197</v>
      </c>
      <c r="F3198">
        <v>34</v>
      </c>
      <c r="H3198" s="7">
        <v>1</v>
      </c>
      <c r="I3198" t="s">
        <v>5</v>
      </c>
      <c r="J3198">
        <v>0.25</v>
      </c>
      <c r="K3198">
        <v>53.42</v>
      </c>
      <c r="L3198">
        <v>13.6</v>
      </c>
      <c r="M3198">
        <v>68</v>
      </c>
      <c r="N3198">
        <v>0</v>
      </c>
      <c r="O3198">
        <v>1.9878141660319799</v>
      </c>
      <c r="P3198">
        <v>0.27394540942927997</v>
      </c>
      <c r="Q3198" t="s">
        <v>199</v>
      </c>
    </row>
    <row r="3199" spans="1:17" ht="16" x14ac:dyDescent="0.2">
      <c r="A3199">
        <v>208</v>
      </c>
      <c r="B3199" t="s">
        <v>198</v>
      </c>
      <c r="C3199" s="13" t="s">
        <v>197</v>
      </c>
      <c r="F3199">
        <v>34</v>
      </c>
      <c r="H3199" s="7">
        <v>1</v>
      </c>
      <c r="I3199" t="s">
        <v>5</v>
      </c>
      <c r="J3199">
        <v>0.25</v>
      </c>
      <c r="K3199">
        <v>53.42</v>
      </c>
      <c r="L3199">
        <v>13.6</v>
      </c>
      <c r="M3199">
        <v>68</v>
      </c>
      <c r="N3199">
        <v>0</v>
      </c>
      <c r="O3199">
        <v>2.9884467975333502</v>
      </c>
      <c r="P3199">
        <v>0.30372208436724502</v>
      </c>
      <c r="Q3199" t="s">
        <v>199</v>
      </c>
    </row>
    <row r="3200" spans="1:17" ht="16" x14ac:dyDescent="0.2">
      <c r="A3200">
        <v>208</v>
      </c>
      <c r="B3200" t="s">
        <v>198</v>
      </c>
      <c r="C3200" s="13" t="s">
        <v>197</v>
      </c>
      <c r="F3200">
        <v>34</v>
      </c>
      <c r="H3200" s="7">
        <v>1</v>
      </c>
      <c r="I3200" t="s">
        <v>5</v>
      </c>
      <c r="J3200">
        <v>0.25</v>
      </c>
      <c r="K3200">
        <v>53.42</v>
      </c>
      <c r="L3200">
        <v>13.6</v>
      </c>
      <c r="M3200">
        <v>68</v>
      </c>
      <c r="N3200">
        <v>0</v>
      </c>
      <c r="O3200">
        <v>3.9898164754440701</v>
      </c>
      <c r="P3200">
        <v>0.32158808933002397</v>
      </c>
      <c r="Q3200" t="s">
        <v>199</v>
      </c>
    </row>
    <row r="3201" spans="1:17" ht="16" x14ac:dyDescent="0.2">
      <c r="A3201">
        <v>208</v>
      </c>
      <c r="B3201" t="s">
        <v>198</v>
      </c>
      <c r="C3201" s="13" t="s">
        <v>197</v>
      </c>
      <c r="F3201">
        <v>34</v>
      </c>
      <c r="H3201" s="7">
        <v>1</v>
      </c>
      <c r="I3201" t="s">
        <v>5</v>
      </c>
      <c r="J3201">
        <v>0.25</v>
      </c>
      <c r="K3201">
        <v>53.42</v>
      </c>
      <c r="L3201">
        <v>13.6</v>
      </c>
      <c r="M3201">
        <v>68</v>
      </c>
      <c r="N3201">
        <v>0</v>
      </c>
      <c r="O3201">
        <v>6.9950310787902596</v>
      </c>
      <c r="P3201">
        <v>0.357320099255583</v>
      </c>
      <c r="Q3201" t="s">
        <v>199</v>
      </c>
    </row>
    <row r="3202" spans="1:17" ht="16" x14ac:dyDescent="0.2">
      <c r="A3202">
        <v>208</v>
      </c>
      <c r="B3202" t="s">
        <v>198</v>
      </c>
      <c r="C3202" s="13" t="s">
        <v>197</v>
      </c>
      <c r="F3202">
        <v>34</v>
      </c>
      <c r="H3202" s="7">
        <v>1</v>
      </c>
      <c r="I3202" t="s">
        <v>5</v>
      </c>
      <c r="J3202">
        <v>0.25</v>
      </c>
      <c r="K3202">
        <v>53.42</v>
      </c>
      <c r="L3202">
        <v>13.6</v>
      </c>
      <c r="M3202">
        <v>68</v>
      </c>
      <c r="N3202">
        <v>0</v>
      </c>
      <c r="O3202">
        <v>9.9965604500896692</v>
      </c>
      <c r="P3202">
        <v>0.452605459057071</v>
      </c>
      <c r="Q3202" t="s">
        <v>199</v>
      </c>
    </row>
    <row r="3203" spans="1:17" ht="16" x14ac:dyDescent="0.2">
      <c r="A3203">
        <v>208</v>
      </c>
      <c r="B3203" t="s">
        <v>198</v>
      </c>
      <c r="C3203" s="13" t="s">
        <v>197</v>
      </c>
      <c r="F3203">
        <v>34</v>
      </c>
      <c r="H3203" s="7">
        <v>1</v>
      </c>
      <c r="I3203" t="s">
        <v>5</v>
      </c>
      <c r="J3203">
        <v>0.25</v>
      </c>
      <c r="K3203">
        <v>53.42</v>
      </c>
      <c r="L3203">
        <v>13.6</v>
      </c>
      <c r="M3203">
        <v>68</v>
      </c>
      <c r="N3203">
        <v>0</v>
      </c>
      <c r="O3203">
        <v>14.923439304228101</v>
      </c>
      <c r="P3203">
        <v>0.63424317617866</v>
      </c>
      <c r="Q3203" t="s">
        <v>199</v>
      </c>
    </row>
    <row r="3204" spans="1:17" ht="16" x14ac:dyDescent="0.2">
      <c r="A3204">
        <v>208</v>
      </c>
      <c r="B3204" t="s">
        <v>198</v>
      </c>
      <c r="C3204" s="13" t="s">
        <v>197</v>
      </c>
      <c r="F3204">
        <v>34</v>
      </c>
      <c r="H3204" s="7">
        <v>1</v>
      </c>
      <c r="I3204" t="s">
        <v>5</v>
      </c>
      <c r="J3204">
        <v>0.25</v>
      </c>
      <c r="K3204">
        <v>53.42</v>
      </c>
      <c r="L3204">
        <v>13.6</v>
      </c>
      <c r="M3204">
        <v>68</v>
      </c>
      <c r="N3204">
        <v>0</v>
      </c>
      <c r="O3204">
        <v>19.959308896150102</v>
      </c>
      <c r="P3204">
        <v>0.85459057071960298</v>
      </c>
      <c r="Q3204" t="s">
        <v>199</v>
      </c>
    </row>
    <row r="3205" spans="1:17" ht="16" x14ac:dyDescent="0.2">
      <c r="A3205">
        <v>208</v>
      </c>
      <c r="B3205" t="s">
        <v>198</v>
      </c>
      <c r="C3205" s="13" t="s">
        <v>197</v>
      </c>
      <c r="F3205">
        <v>34</v>
      </c>
      <c r="H3205" s="7">
        <v>1</v>
      </c>
      <c r="I3205" t="s">
        <v>5</v>
      </c>
      <c r="J3205">
        <v>0.25</v>
      </c>
      <c r="K3205">
        <v>53.42</v>
      </c>
      <c r="L3205">
        <v>13.6</v>
      </c>
      <c r="M3205">
        <v>68</v>
      </c>
      <c r="N3205">
        <v>0</v>
      </c>
      <c r="O3205">
        <v>28.010896002751601</v>
      </c>
      <c r="P3205">
        <v>0.94094292803970203</v>
      </c>
      <c r="Q3205" t="s">
        <v>199</v>
      </c>
    </row>
    <row r="3206" spans="1:17" ht="16" x14ac:dyDescent="0.2">
      <c r="A3206">
        <v>209</v>
      </c>
      <c r="B3206" t="s">
        <v>198</v>
      </c>
      <c r="C3206" s="13" t="s">
        <v>197</v>
      </c>
      <c r="F3206">
        <v>34</v>
      </c>
      <c r="H3206" s="7">
        <v>1</v>
      </c>
      <c r="I3206" t="s">
        <v>5</v>
      </c>
      <c r="J3206">
        <f t="shared" si="34"/>
        <v>0.25</v>
      </c>
      <c r="K3206">
        <v>39.369999999999997</v>
      </c>
      <c r="L3206">
        <v>6.88</v>
      </c>
      <c r="M3206">
        <v>34.42</v>
      </c>
      <c r="N3206">
        <v>0</v>
      </c>
      <c r="O3206">
        <v>0</v>
      </c>
      <c r="P3206">
        <v>0</v>
      </c>
      <c r="Q3206" t="s">
        <v>199</v>
      </c>
    </row>
    <row r="3207" spans="1:17" ht="16" x14ac:dyDescent="0.2">
      <c r="A3207">
        <v>209</v>
      </c>
      <c r="B3207" t="s">
        <v>198</v>
      </c>
      <c r="C3207" s="13" t="s">
        <v>197</v>
      </c>
      <c r="F3207">
        <v>34</v>
      </c>
      <c r="H3207" s="7">
        <v>1</v>
      </c>
      <c r="I3207" t="s">
        <v>5</v>
      </c>
      <c r="J3207">
        <v>0.25</v>
      </c>
      <c r="K3207">
        <v>39.369999999999997</v>
      </c>
      <c r="L3207">
        <v>6.88</v>
      </c>
      <c r="M3207">
        <v>34.42</v>
      </c>
      <c r="N3207">
        <v>0</v>
      </c>
      <c r="O3207">
        <v>0.233581849341882</v>
      </c>
      <c r="P3207">
        <v>0.16939686295661499</v>
      </c>
      <c r="Q3207" t="s">
        <v>199</v>
      </c>
    </row>
    <row r="3208" spans="1:17" ht="16" x14ac:dyDescent="0.2">
      <c r="A3208">
        <v>209</v>
      </c>
      <c r="B3208" t="s">
        <v>198</v>
      </c>
      <c r="C3208" s="13" t="s">
        <v>197</v>
      </c>
      <c r="F3208">
        <v>34</v>
      </c>
      <c r="H3208" s="7">
        <v>1</v>
      </c>
      <c r="I3208" t="s">
        <v>5</v>
      </c>
      <c r="J3208">
        <v>0.25</v>
      </c>
      <c r="K3208">
        <v>39.369999999999997</v>
      </c>
      <c r="L3208">
        <v>6.88</v>
      </c>
      <c r="M3208">
        <v>34.42</v>
      </c>
      <c r="N3208">
        <v>0</v>
      </c>
      <c r="O3208">
        <v>0.92815074511304996</v>
      </c>
      <c r="P3208">
        <v>0.20965471643946401</v>
      </c>
      <c r="Q3208" t="s">
        <v>199</v>
      </c>
    </row>
    <row r="3209" spans="1:17" ht="16" x14ac:dyDescent="0.2">
      <c r="A3209">
        <v>209</v>
      </c>
      <c r="B3209" t="s">
        <v>198</v>
      </c>
      <c r="C3209" s="13" t="s">
        <v>197</v>
      </c>
      <c r="F3209">
        <v>34</v>
      </c>
      <c r="H3209" s="7">
        <v>1</v>
      </c>
      <c r="I3209" t="s">
        <v>5</v>
      </c>
      <c r="J3209">
        <v>0.25</v>
      </c>
      <c r="K3209">
        <v>39.369999999999997</v>
      </c>
      <c r="L3209">
        <v>6.88</v>
      </c>
      <c r="M3209">
        <v>34.42</v>
      </c>
      <c r="N3209">
        <v>0</v>
      </c>
      <c r="O3209">
        <v>1.9102384535750601</v>
      </c>
      <c r="P3209">
        <v>0.21261950952161299</v>
      </c>
      <c r="Q3209" t="s">
        <v>199</v>
      </c>
    </row>
    <row r="3210" spans="1:17" ht="16" x14ac:dyDescent="0.2">
      <c r="A3210">
        <v>209</v>
      </c>
      <c r="B3210" t="s">
        <v>198</v>
      </c>
      <c r="C3210" s="13" t="s">
        <v>197</v>
      </c>
      <c r="F3210">
        <v>34</v>
      </c>
      <c r="H3210" s="7">
        <v>1</v>
      </c>
      <c r="I3210" t="s">
        <v>5</v>
      </c>
      <c r="J3210">
        <v>0.25</v>
      </c>
      <c r="K3210">
        <v>39.369999999999997</v>
      </c>
      <c r="L3210">
        <v>6.88</v>
      </c>
      <c r="M3210">
        <v>34.42</v>
      </c>
      <c r="N3210">
        <v>0</v>
      </c>
      <c r="O3210">
        <v>2.9655760380690501</v>
      </c>
      <c r="P3210">
        <v>0.22133293895553599</v>
      </c>
      <c r="Q3210" t="s">
        <v>199</v>
      </c>
    </row>
    <row r="3211" spans="1:17" ht="16" x14ac:dyDescent="0.2">
      <c r="A3211">
        <v>209</v>
      </c>
      <c r="B3211" t="s">
        <v>198</v>
      </c>
      <c r="C3211" s="13" t="s">
        <v>197</v>
      </c>
      <c r="F3211">
        <v>34</v>
      </c>
      <c r="H3211" s="7">
        <v>1</v>
      </c>
      <c r="I3211" t="s">
        <v>5</v>
      </c>
      <c r="J3211">
        <v>0.25</v>
      </c>
      <c r="K3211">
        <v>39.369999999999997</v>
      </c>
      <c r="L3211">
        <v>6.88</v>
      </c>
      <c r="M3211">
        <v>34.42</v>
      </c>
      <c r="N3211">
        <v>0</v>
      </c>
      <c r="O3211">
        <v>3.8746748558056101</v>
      </c>
      <c r="P3211">
        <v>0.22141993405771199</v>
      </c>
      <c r="Q3211" t="s">
        <v>199</v>
      </c>
    </row>
    <row r="3212" spans="1:17" ht="16" x14ac:dyDescent="0.2">
      <c r="A3212">
        <v>209</v>
      </c>
      <c r="B3212" t="s">
        <v>198</v>
      </c>
      <c r="C3212" s="13" t="s">
        <v>197</v>
      </c>
      <c r="F3212">
        <v>34</v>
      </c>
      <c r="H3212" s="7">
        <v>1</v>
      </c>
      <c r="I3212" t="s">
        <v>5</v>
      </c>
      <c r="J3212">
        <v>0.25</v>
      </c>
      <c r="K3212">
        <v>39.369999999999997</v>
      </c>
      <c r="L3212">
        <v>6.88</v>
      </c>
      <c r="M3212">
        <v>34.42</v>
      </c>
      <c r="N3212">
        <v>0</v>
      </c>
      <c r="O3212">
        <v>6.8941878572236401</v>
      </c>
      <c r="P3212">
        <v>0.236062949655934</v>
      </c>
      <c r="Q3212" t="s">
        <v>199</v>
      </c>
    </row>
    <row r="3213" spans="1:17" ht="16" x14ac:dyDescent="0.2">
      <c r="A3213">
        <v>209</v>
      </c>
      <c r="B3213" t="s">
        <v>198</v>
      </c>
      <c r="C3213" s="13" t="s">
        <v>197</v>
      </c>
      <c r="F3213">
        <v>34</v>
      </c>
      <c r="H3213" s="7">
        <v>1</v>
      </c>
      <c r="I3213" t="s">
        <v>5</v>
      </c>
      <c r="J3213">
        <v>0.25</v>
      </c>
      <c r="K3213">
        <v>39.369999999999997</v>
      </c>
      <c r="L3213">
        <v>6.88</v>
      </c>
      <c r="M3213">
        <v>34.42</v>
      </c>
      <c r="N3213">
        <v>0</v>
      </c>
      <c r="O3213">
        <v>10.068552140514401</v>
      </c>
      <c r="P3213">
        <v>0.35407006585529199</v>
      </c>
      <c r="Q3213" t="s">
        <v>199</v>
      </c>
    </row>
    <row r="3214" spans="1:17" ht="16" x14ac:dyDescent="0.2">
      <c r="A3214">
        <v>209</v>
      </c>
      <c r="B3214" t="s">
        <v>198</v>
      </c>
      <c r="C3214" s="13" t="s">
        <v>197</v>
      </c>
      <c r="F3214">
        <v>34</v>
      </c>
      <c r="H3214" s="7">
        <v>1</v>
      </c>
      <c r="I3214" t="s">
        <v>5</v>
      </c>
      <c r="J3214">
        <v>0.25</v>
      </c>
      <c r="K3214">
        <v>39.369999999999997</v>
      </c>
      <c r="L3214">
        <v>6.88</v>
      </c>
      <c r="M3214">
        <v>34.42</v>
      </c>
      <c r="N3214">
        <v>0</v>
      </c>
      <c r="O3214">
        <v>14.9200949986515</v>
      </c>
      <c r="P3214">
        <v>0.521041505363248</v>
      </c>
      <c r="Q3214" t="s">
        <v>199</v>
      </c>
    </row>
    <row r="3215" spans="1:17" ht="16" x14ac:dyDescent="0.2">
      <c r="A3215">
        <v>209</v>
      </c>
      <c r="B3215" t="s">
        <v>198</v>
      </c>
      <c r="C3215" s="13" t="s">
        <v>197</v>
      </c>
      <c r="F3215">
        <v>34</v>
      </c>
      <c r="H3215" s="7">
        <v>1</v>
      </c>
      <c r="I3215" t="s">
        <v>5</v>
      </c>
      <c r="J3215">
        <v>0.25</v>
      </c>
      <c r="K3215">
        <v>39.369999999999997</v>
      </c>
      <c r="L3215">
        <v>6.88</v>
      </c>
      <c r="M3215">
        <v>34.42</v>
      </c>
      <c r="N3215">
        <v>0</v>
      </c>
      <c r="O3215">
        <v>20.0295783347397</v>
      </c>
      <c r="P3215">
        <v>0.72535820233320802</v>
      </c>
      <c r="Q3215" t="s">
        <v>199</v>
      </c>
    </row>
    <row r="3216" spans="1:17" ht="16" x14ac:dyDescent="0.2">
      <c r="A3216">
        <v>209</v>
      </c>
      <c r="B3216" t="s">
        <v>198</v>
      </c>
      <c r="C3216" s="13" t="s">
        <v>197</v>
      </c>
      <c r="F3216">
        <v>34</v>
      </c>
      <c r="H3216" s="7">
        <v>1</v>
      </c>
      <c r="I3216" t="s">
        <v>5</v>
      </c>
      <c r="J3216">
        <v>0.25</v>
      </c>
      <c r="K3216">
        <v>39.369999999999997</v>
      </c>
      <c r="L3216">
        <v>6.88</v>
      </c>
      <c r="M3216">
        <v>34.42</v>
      </c>
      <c r="N3216">
        <v>0</v>
      </c>
      <c r="O3216">
        <v>28.000330581388202</v>
      </c>
      <c r="P3216">
        <v>0.803632915466859</v>
      </c>
      <c r="Q3216" t="s">
        <v>199</v>
      </c>
    </row>
    <row r="3217" spans="1:17" ht="16" x14ac:dyDescent="0.2">
      <c r="A3217">
        <v>210</v>
      </c>
      <c r="B3217" t="s">
        <v>198</v>
      </c>
      <c r="C3217" s="13" t="s">
        <v>197</v>
      </c>
      <c r="F3217">
        <v>34</v>
      </c>
      <c r="H3217" s="7">
        <v>1</v>
      </c>
      <c r="I3217" t="s">
        <v>5</v>
      </c>
      <c r="J3217">
        <v>0.25</v>
      </c>
      <c r="K3217">
        <v>17.04</v>
      </c>
      <c r="L3217">
        <v>5.1449999999999996</v>
      </c>
      <c r="M3217">
        <v>25.73</v>
      </c>
      <c r="N3217">
        <v>0</v>
      </c>
      <c r="O3217">
        <v>0</v>
      </c>
      <c r="P3217">
        <v>0</v>
      </c>
      <c r="Q3217" t="s">
        <v>199</v>
      </c>
    </row>
    <row r="3218" spans="1:17" ht="16" x14ac:dyDescent="0.2">
      <c r="A3218">
        <v>210</v>
      </c>
      <c r="B3218" t="s">
        <v>198</v>
      </c>
      <c r="C3218" s="13" t="s">
        <v>197</v>
      </c>
      <c r="F3218">
        <v>34</v>
      </c>
      <c r="H3218" s="7">
        <v>1</v>
      </c>
      <c r="I3218" t="s">
        <v>5</v>
      </c>
      <c r="J3218">
        <v>0.25</v>
      </c>
      <c r="K3218">
        <v>17.04</v>
      </c>
      <c r="L3218">
        <v>5.1449999999999996</v>
      </c>
      <c r="M3218">
        <v>25.73</v>
      </c>
      <c r="N3218">
        <v>0</v>
      </c>
      <c r="O3218">
        <v>0.24558717344213399</v>
      </c>
      <c r="P3218">
        <v>0.30145542805940001</v>
      </c>
      <c r="Q3218" t="s">
        <v>199</v>
      </c>
    </row>
    <row r="3219" spans="1:17" ht="16" x14ac:dyDescent="0.2">
      <c r="A3219">
        <v>210</v>
      </c>
      <c r="B3219" t="s">
        <v>198</v>
      </c>
      <c r="C3219" s="13" t="s">
        <v>197</v>
      </c>
      <c r="F3219">
        <v>34</v>
      </c>
      <c r="H3219" s="7">
        <v>1</v>
      </c>
      <c r="I3219" t="s">
        <v>5</v>
      </c>
      <c r="J3219">
        <v>0.25</v>
      </c>
      <c r="K3219">
        <v>17.04</v>
      </c>
      <c r="L3219">
        <v>5.1449999999999996</v>
      </c>
      <c r="M3219">
        <v>25.73</v>
      </c>
      <c r="N3219">
        <v>0</v>
      </c>
      <c r="O3219">
        <v>1.0468990595829399</v>
      </c>
      <c r="P3219">
        <v>0.315886175608313</v>
      </c>
      <c r="Q3219" t="s">
        <v>199</v>
      </c>
    </row>
    <row r="3220" spans="1:17" ht="16" x14ac:dyDescent="0.2">
      <c r="A3220">
        <v>210</v>
      </c>
      <c r="B3220" t="s">
        <v>198</v>
      </c>
      <c r="C3220" s="13" t="s">
        <v>197</v>
      </c>
      <c r="F3220">
        <v>34</v>
      </c>
      <c r="H3220" s="7">
        <v>1</v>
      </c>
      <c r="I3220" t="s">
        <v>5</v>
      </c>
      <c r="J3220">
        <v>0.25</v>
      </c>
      <c r="K3220">
        <v>17.04</v>
      </c>
      <c r="L3220">
        <v>5.1449999999999996</v>
      </c>
      <c r="M3220">
        <v>25.73</v>
      </c>
      <c r="N3220">
        <v>0</v>
      </c>
      <c r="O3220">
        <v>1.9559978773194999</v>
      </c>
      <c r="P3220">
        <v>0.31597317071048903</v>
      </c>
      <c r="Q3220" t="s">
        <v>199</v>
      </c>
    </row>
    <row r="3221" spans="1:17" ht="16" x14ac:dyDescent="0.2">
      <c r="A3221">
        <v>210</v>
      </c>
      <c r="B3221" t="s">
        <v>198</v>
      </c>
      <c r="C3221" s="13" t="s">
        <v>197</v>
      </c>
      <c r="F3221">
        <v>34</v>
      </c>
      <c r="H3221" s="7">
        <v>1</v>
      </c>
      <c r="I3221" t="s">
        <v>5</v>
      </c>
      <c r="J3221">
        <v>0.25</v>
      </c>
      <c r="K3221">
        <v>17.04</v>
      </c>
      <c r="L3221">
        <v>5.1449999999999996</v>
      </c>
      <c r="M3221">
        <v>25.73</v>
      </c>
      <c r="N3221">
        <v>0</v>
      </c>
      <c r="O3221">
        <v>3.0487433557490702</v>
      </c>
      <c r="P3221">
        <v>0.336173433435697</v>
      </c>
      <c r="Q3221" t="s">
        <v>199</v>
      </c>
    </row>
    <row r="3222" spans="1:17" ht="16" x14ac:dyDescent="0.2">
      <c r="A3222">
        <v>210</v>
      </c>
      <c r="B3222" t="s">
        <v>198</v>
      </c>
      <c r="C3222" s="13" t="s">
        <v>197</v>
      </c>
      <c r="F3222">
        <v>34</v>
      </c>
      <c r="H3222" s="7">
        <v>1</v>
      </c>
      <c r="I3222" t="s">
        <v>5</v>
      </c>
      <c r="J3222">
        <v>0.25</v>
      </c>
      <c r="K3222">
        <v>17.04</v>
      </c>
      <c r="L3222">
        <v>5.1449999999999996</v>
      </c>
      <c r="M3222">
        <v>25.73</v>
      </c>
      <c r="N3222">
        <v>0</v>
      </c>
      <c r="O3222">
        <v>3.99472809680814</v>
      </c>
      <c r="P3222">
        <v>0.34200558508555901</v>
      </c>
      <c r="Q3222" t="s">
        <v>199</v>
      </c>
    </row>
    <row r="3223" spans="1:17" ht="16" x14ac:dyDescent="0.2">
      <c r="A3223">
        <v>210</v>
      </c>
      <c r="B3223" t="s">
        <v>198</v>
      </c>
      <c r="C3223" s="13" t="s">
        <v>197</v>
      </c>
      <c r="F3223">
        <v>34</v>
      </c>
      <c r="H3223" s="7">
        <v>1</v>
      </c>
      <c r="I3223" t="s">
        <v>5</v>
      </c>
      <c r="J3223">
        <v>0.25</v>
      </c>
      <c r="K3223">
        <v>17.04</v>
      </c>
      <c r="L3223">
        <v>5.1449999999999996</v>
      </c>
      <c r="M3223">
        <v>25.73</v>
      </c>
      <c r="N3223">
        <v>0</v>
      </c>
      <c r="O3223">
        <v>6.9791820720493396</v>
      </c>
      <c r="P3223">
        <v>0.37099931273869202</v>
      </c>
      <c r="Q3223" t="s">
        <v>199</v>
      </c>
    </row>
    <row r="3224" spans="1:17" ht="16" x14ac:dyDescent="0.2">
      <c r="A3224">
        <v>210</v>
      </c>
      <c r="B3224" t="s">
        <v>198</v>
      </c>
      <c r="C3224" s="13" t="s">
        <v>197</v>
      </c>
      <c r="F3224">
        <v>34</v>
      </c>
      <c r="H3224" s="7">
        <v>1</v>
      </c>
      <c r="I3224" t="s">
        <v>5</v>
      </c>
      <c r="J3224">
        <v>0.25</v>
      </c>
      <c r="K3224">
        <v>17.04</v>
      </c>
      <c r="L3224">
        <v>5.1449999999999996</v>
      </c>
      <c r="M3224">
        <v>25.73</v>
      </c>
      <c r="N3224">
        <v>0</v>
      </c>
      <c r="O3224">
        <v>9.8958668626956303</v>
      </c>
      <c r="P3224">
        <v>0.45453200984784498</v>
      </c>
      <c r="Q3224" t="s">
        <v>199</v>
      </c>
    </row>
    <row r="3225" spans="1:17" ht="16" x14ac:dyDescent="0.2">
      <c r="A3225">
        <v>210</v>
      </c>
      <c r="B3225" t="s">
        <v>198</v>
      </c>
      <c r="C3225" s="13" t="s">
        <v>197</v>
      </c>
      <c r="F3225">
        <v>34</v>
      </c>
      <c r="H3225" s="7">
        <v>1</v>
      </c>
      <c r="I3225" t="s">
        <v>5</v>
      </c>
      <c r="J3225">
        <v>0.25</v>
      </c>
      <c r="K3225">
        <v>17.04</v>
      </c>
      <c r="L3225">
        <v>5.1449999999999996</v>
      </c>
      <c r="M3225">
        <v>25.73</v>
      </c>
      <c r="N3225">
        <v>0</v>
      </c>
      <c r="O3225">
        <v>15.076251207057</v>
      </c>
      <c r="P3225">
        <v>0.63875979782338199</v>
      </c>
      <c r="Q3225" t="s">
        <v>199</v>
      </c>
    </row>
    <row r="3226" spans="1:17" ht="16" x14ac:dyDescent="0.2">
      <c r="A3226">
        <v>210</v>
      </c>
      <c r="B3226" t="s">
        <v>198</v>
      </c>
      <c r="C3226" s="13" t="s">
        <v>197</v>
      </c>
      <c r="F3226">
        <v>34</v>
      </c>
      <c r="H3226" s="7">
        <v>1</v>
      </c>
      <c r="I3226" t="s">
        <v>5</v>
      </c>
      <c r="J3226">
        <v>0.25</v>
      </c>
      <c r="K3226">
        <v>17.04</v>
      </c>
      <c r="L3226">
        <v>5.1449999999999996</v>
      </c>
      <c r="M3226">
        <v>25.73</v>
      </c>
      <c r="N3226">
        <v>0</v>
      </c>
      <c r="O3226">
        <v>20.114833534871899</v>
      </c>
      <c r="P3226">
        <v>0.86316540378776596</v>
      </c>
      <c r="Q3226" t="s">
        <v>199</v>
      </c>
    </row>
    <row r="3227" spans="1:17" ht="16" x14ac:dyDescent="0.2">
      <c r="A3227">
        <v>210</v>
      </c>
      <c r="B3227" t="s">
        <v>198</v>
      </c>
      <c r="C3227" s="13" t="s">
        <v>197</v>
      </c>
      <c r="F3227">
        <v>34</v>
      </c>
      <c r="H3227" s="7">
        <v>1</v>
      </c>
      <c r="I3227" t="s">
        <v>5</v>
      </c>
      <c r="J3227">
        <v>0.25</v>
      </c>
      <c r="K3227">
        <v>17.04</v>
      </c>
      <c r="L3227">
        <v>5.1449999999999996</v>
      </c>
      <c r="M3227">
        <v>25.73</v>
      </c>
      <c r="N3227">
        <v>0</v>
      </c>
      <c r="O3227">
        <v>28.087151693359601</v>
      </c>
      <c r="P3227">
        <v>0.95866514715221496</v>
      </c>
      <c r="Q3227" t="s">
        <v>199</v>
      </c>
    </row>
    <row r="3228" spans="1:17" ht="16" x14ac:dyDescent="0.2">
      <c r="A3228">
        <v>211</v>
      </c>
      <c r="B3228" t="s">
        <v>198</v>
      </c>
      <c r="C3228" s="13" t="s">
        <v>197</v>
      </c>
      <c r="F3228">
        <v>34</v>
      </c>
      <c r="H3228" s="7">
        <v>1</v>
      </c>
      <c r="I3228" t="s">
        <v>5</v>
      </c>
      <c r="J3228">
        <f t="shared" si="34"/>
        <v>0.25</v>
      </c>
      <c r="K3228">
        <v>39.1</v>
      </c>
      <c r="L3228">
        <v>10.15</v>
      </c>
      <c r="M3228">
        <v>50.75</v>
      </c>
      <c r="N3228">
        <v>0</v>
      </c>
      <c r="O3228">
        <v>0</v>
      </c>
      <c r="P3228">
        <v>0</v>
      </c>
      <c r="Q3228" t="s">
        <v>199</v>
      </c>
    </row>
    <row r="3229" spans="1:17" ht="16" x14ac:dyDescent="0.2">
      <c r="A3229">
        <v>211</v>
      </c>
      <c r="B3229" t="s">
        <v>198</v>
      </c>
      <c r="C3229" s="13" t="s">
        <v>197</v>
      </c>
      <c r="F3229">
        <v>34</v>
      </c>
      <c r="H3229" s="7">
        <v>1</v>
      </c>
      <c r="I3229" t="s">
        <v>5</v>
      </c>
      <c r="J3229">
        <v>0.25</v>
      </c>
      <c r="K3229">
        <v>39.1</v>
      </c>
      <c r="L3229">
        <v>10.15</v>
      </c>
      <c r="M3229">
        <v>50.75</v>
      </c>
      <c r="N3229">
        <v>0</v>
      </c>
      <c r="O3229">
        <v>0.18781616304239901</v>
      </c>
      <c r="P3229">
        <v>0.25614413825696802</v>
      </c>
      <c r="Q3229" t="s">
        <v>199</v>
      </c>
    </row>
    <row r="3230" spans="1:17" ht="16" x14ac:dyDescent="0.2">
      <c r="A3230">
        <v>211</v>
      </c>
      <c r="B3230" t="s">
        <v>198</v>
      </c>
      <c r="C3230" s="13" t="s">
        <v>197</v>
      </c>
      <c r="F3230">
        <v>34</v>
      </c>
      <c r="H3230" s="7">
        <v>1</v>
      </c>
      <c r="I3230" t="s">
        <v>5</v>
      </c>
      <c r="J3230">
        <v>0.25</v>
      </c>
      <c r="K3230">
        <v>39.1</v>
      </c>
      <c r="L3230">
        <v>10.15</v>
      </c>
      <c r="M3230">
        <v>50.75</v>
      </c>
      <c r="N3230">
        <v>0</v>
      </c>
      <c r="O3230">
        <v>0.36434235169874701</v>
      </c>
      <c r="P3230">
        <v>0.30509886750179399</v>
      </c>
      <c r="Q3230" t="s">
        <v>199</v>
      </c>
    </row>
    <row r="3231" spans="1:17" ht="16" x14ac:dyDescent="0.2">
      <c r="A3231">
        <v>211</v>
      </c>
      <c r="B3231" t="s">
        <v>198</v>
      </c>
      <c r="C3231" s="13" t="s">
        <v>197</v>
      </c>
      <c r="F3231">
        <v>34</v>
      </c>
      <c r="H3231" s="7">
        <v>1</v>
      </c>
      <c r="I3231" t="s">
        <v>5</v>
      </c>
      <c r="J3231">
        <v>0.25</v>
      </c>
      <c r="K3231">
        <v>39.1</v>
      </c>
      <c r="L3231">
        <v>10.15</v>
      </c>
      <c r="M3231">
        <v>50.75</v>
      </c>
      <c r="N3231">
        <v>0</v>
      </c>
      <c r="O3231">
        <v>0.94231902491962705</v>
      </c>
      <c r="P3231">
        <v>0.354130613626153</v>
      </c>
      <c r="Q3231" t="s">
        <v>199</v>
      </c>
    </row>
    <row r="3232" spans="1:17" ht="16" x14ac:dyDescent="0.2">
      <c r="A3232">
        <v>211</v>
      </c>
      <c r="B3232" t="s">
        <v>198</v>
      </c>
      <c r="C3232" s="13" t="s">
        <v>197</v>
      </c>
      <c r="F3232">
        <v>34</v>
      </c>
      <c r="H3232" s="7">
        <v>1</v>
      </c>
      <c r="I3232" t="s">
        <v>5</v>
      </c>
      <c r="J3232">
        <v>0.25</v>
      </c>
      <c r="K3232">
        <v>39.1</v>
      </c>
      <c r="L3232">
        <v>10.15</v>
      </c>
      <c r="M3232">
        <v>50.75</v>
      </c>
      <c r="N3232">
        <v>0</v>
      </c>
      <c r="O3232">
        <v>1.9585917580269601</v>
      </c>
      <c r="P3232">
        <v>0.40036874748382301</v>
      </c>
      <c r="Q3232" t="s">
        <v>199</v>
      </c>
    </row>
    <row r="3233" spans="1:17" ht="16" x14ac:dyDescent="0.2">
      <c r="A3233">
        <v>211</v>
      </c>
      <c r="B3233" t="s">
        <v>198</v>
      </c>
      <c r="C3233" s="13" t="s">
        <v>197</v>
      </c>
      <c r="F3233">
        <v>34</v>
      </c>
      <c r="H3233" s="7">
        <v>1</v>
      </c>
      <c r="I3233" t="s">
        <v>5</v>
      </c>
      <c r="J3233">
        <v>0.25</v>
      </c>
      <c r="K3233">
        <v>39.1</v>
      </c>
      <c r="L3233">
        <v>10.15</v>
      </c>
      <c r="M3233">
        <v>50.75</v>
      </c>
      <c r="N3233">
        <v>0</v>
      </c>
      <c r="O3233">
        <v>3.1232970225974501</v>
      </c>
      <c r="P3233">
        <v>0.42649147271443599</v>
      </c>
      <c r="Q3233" t="s">
        <v>199</v>
      </c>
    </row>
    <row r="3234" spans="1:17" ht="16" x14ac:dyDescent="0.2">
      <c r="A3234">
        <v>211</v>
      </c>
      <c r="B3234" t="s">
        <v>198</v>
      </c>
      <c r="C3234" s="13" t="s">
        <v>197</v>
      </c>
      <c r="F3234">
        <v>34</v>
      </c>
      <c r="H3234" s="7">
        <v>1</v>
      </c>
      <c r="I3234" t="s">
        <v>5</v>
      </c>
      <c r="J3234">
        <v>0.25</v>
      </c>
      <c r="K3234">
        <v>39.1</v>
      </c>
      <c r="L3234">
        <v>10.15</v>
      </c>
      <c r="M3234">
        <v>50.75</v>
      </c>
      <c r="N3234">
        <v>0</v>
      </c>
      <c r="O3234">
        <v>4.1079753312600999</v>
      </c>
      <c r="P3234">
        <v>0.43243577550746498</v>
      </c>
      <c r="Q3234" t="s">
        <v>199</v>
      </c>
    </row>
    <row r="3235" spans="1:17" ht="16" x14ac:dyDescent="0.2">
      <c r="A3235">
        <v>211</v>
      </c>
      <c r="B3235" t="s">
        <v>198</v>
      </c>
      <c r="C3235" s="13" t="s">
        <v>197</v>
      </c>
      <c r="F3235">
        <v>34</v>
      </c>
      <c r="H3235" s="7">
        <v>1</v>
      </c>
      <c r="I3235" t="s">
        <v>5</v>
      </c>
      <c r="J3235">
        <v>0.25</v>
      </c>
      <c r="K3235">
        <v>39.1</v>
      </c>
      <c r="L3235">
        <v>10.15</v>
      </c>
      <c r="M3235">
        <v>50.75</v>
      </c>
      <c r="N3235">
        <v>0</v>
      </c>
      <c r="O3235">
        <v>7.0230642215752201</v>
      </c>
      <c r="P3235">
        <v>0.47040509711711798</v>
      </c>
      <c r="Q3235" t="s">
        <v>199</v>
      </c>
    </row>
    <row r="3236" spans="1:17" ht="16" x14ac:dyDescent="0.2">
      <c r="A3236">
        <v>211</v>
      </c>
      <c r="B3236" t="s">
        <v>198</v>
      </c>
      <c r="C3236" s="13" t="s">
        <v>197</v>
      </c>
      <c r="F3236">
        <v>34</v>
      </c>
      <c r="H3236" s="7">
        <v>1</v>
      </c>
      <c r="I3236" t="s">
        <v>5</v>
      </c>
      <c r="J3236">
        <v>0.25</v>
      </c>
      <c r="K3236">
        <v>39.1</v>
      </c>
      <c r="L3236">
        <v>10.15</v>
      </c>
      <c r="M3236">
        <v>50.75</v>
      </c>
      <c r="N3236">
        <v>0</v>
      </c>
      <c r="O3236">
        <v>9.9294011937616293</v>
      </c>
      <c r="P3236">
        <v>0.58031518574487495</v>
      </c>
      <c r="Q3236" t="s">
        <v>199</v>
      </c>
    </row>
    <row r="3237" spans="1:17" ht="16" x14ac:dyDescent="0.2">
      <c r="A3237">
        <v>211</v>
      </c>
      <c r="B3237" t="s">
        <v>198</v>
      </c>
      <c r="C3237" s="13" t="s">
        <v>197</v>
      </c>
      <c r="F3237">
        <v>34</v>
      </c>
      <c r="H3237" s="7">
        <v>1</v>
      </c>
      <c r="I3237" t="s">
        <v>5</v>
      </c>
      <c r="J3237">
        <v>0.25</v>
      </c>
      <c r="K3237">
        <v>39.1</v>
      </c>
      <c r="L3237">
        <v>10.15</v>
      </c>
      <c r="M3237">
        <v>50.75</v>
      </c>
      <c r="N3237">
        <v>0</v>
      </c>
      <c r="O3237">
        <v>15.080605165965499</v>
      </c>
      <c r="P3237">
        <v>0.83741853422875101</v>
      </c>
      <c r="Q3237" t="s">
        <v>199</v>
      </c>
    </row>
    <row r="3238" spans="1:17" ht="16" x14ac:dyDescent="0.2">
      <c r="A3238">
        <v>211</v>
      </c>
      <c r="B3238" t="s">
        <v>198</v>
      </c>
      <c r="C3238" s="13" t="s">
        <v>197</v>
      </c>
      <c r="F3238">
        <v>34</v>
      </c>
      <c r="H3238" s="7">
        <v>1</v>
      </c>
      <c r="I3238" t="s">
        <v>5</v>
      </c>
      <c r="J3238">
        <v>0.25</v>
      </c>
      <c r="K3238">
        <v>39.1</v>
      </c>
      <c r="L3238">
        <v>10.15</v>
      </c>
      <c r="M3238">
        <v>50.75</v>
      </c>
      <c r="N3238">
        <v>0</v>
      </c>
      <c r="O3238">
        <v>20.024738755243799</v>
      </c>
      <c r="P3238">
        <v>0.99664043036098704</v>
      </c>
      <c r="Q3238" t="s">
        <v>199</v>
      </c>
    </row>
    <row r="3239" spans="1:17" ht="16" x14ac:dyDescent="0.2">
      <c r="A3239">
        <v>211</v>
      </c>
      <c r="B3239" t="s">
        <v>198</v>
      </c>
      <c r="C3239" s="13" t="s">
        <v>197</v>
      </c>
      <c r="F3239">
        <v>34</v>
      </c>
      <c r="H3239" s="7">
        <v>1</v>
      </c>
      <c r="I3239" t="s">
        <v>5</v>
      </c>
      <c r="J3239">
        <v>0.25</v>
      </c>
      <c r="K3239">
        <v>39.1</v>
      </c>
      <c r="L3239">
        <v>10.15</v>
      </c>
      <c r="M3239">
        <v>50.75</v>
      </c>
      <c r="N3239">
        <v>0</v>
      </c>
      <c r="O3239">
        <v>27.903565531445601</v>
      </c>
      <c r="P3239">
        <v>1.0326843299823201</v>
      </c>
      <c r="Q3239" t="s">
        <v>199</v>
      </c>
    </row>
    <row r="3240" spans="1:17" ht="16" x14ac:dyDescent="0.2">
      <c r="A3240">
        <v>212</v>
      </c>
      <c r="B3240" t="s">
        <v>198</v>
      </c>
      <c r="C3240" s="13" t="s">
        <v>197</v>
      </c>
      <c r="F3240">
        <v>34</v>
      </c>
      <c r="H3240" s="7">
        <v>1</v>
      </c>
      <c r="I3240" t="s">
        <v>5</v>
      </c>
      <c r="J3240">
        <f t="shared" si="34"/>
        <v>0.25</v>
      </c>
      <c r="K3240">
        <v>64.84</v>
      </c>
      <c r="L3240">
        <v>8.82</v>
      </c>
      <c r="M3240">
        <v>44.1</v>
      </c>
      <c r="N3240">
        <v>0</v>
      </c>
      <c r="O3240">
        <v>0</v>
      </c>
      <c r="P3240">
        <v>0</v>
      </c>
      <c r="Q3240" t="s">
        <v>199</v>
      </c>
    </row>
    <row r="3241" spans="1:17" ht="16" x14ac:dyDescent="0.2">
      <c r="A3241">
        <v>212</v>
      </c>
      <c r="B3241" t="s">
        <v>198</v>
      </c>
      <c r="C3241" s="13" t="s">
        <v>197</v>
      </c>
      <c r="F3241">
        <v>34</v>
      </c>
      <c r="H3241" s="7">
        <v>1</v>
      </c>
      <c r="I3241" t="s">
        <v>5</v>
      </c>
      <c r="J3241">
        <v>0.25</v>
      </c>
      <c r="K3241">
        <v>64.84</v>
      </c>
      <c r="L3241">
        <v>8.82</v>
      </c>
      <c r="M3241">
        <v>44.1</v>
      </c>
      <c r="N3241">
        <v>0</v>
      </c>
      <c r="O3241">
        <v>1.5370993809476501</v>
      </c>
      <c r="P3241">
        <v>0.26503608707574999</v>
      </c>
      <c r="Q3241" t="s">
        <v>199</v>
      </c>
    </row>
    <row r="3242" spans="1:17" ht="16" x14ac:dyDescent="0.2">
      <c r="A3242">
        <v>212</v>
      </c>
      <c r="B3242" t="s">
        <v>198</v>
      </c>
      <c r="C3242" s="13" t="s">
        <v>197</v>
      </c>
      <c r="F3242">
        <v>34</v>
      </c>
      <c r="H3242" s="7">
        <v>1</v>
      </c>
      <c r="I3242" t="s">
        <v>5</v>
      </c>
      <c r="J3242">
        <v>0.25</v>
      </c>
      <c r="K3242">
        <v>64.84</v>
      </c>
      <c r="L3242">
        <v>8.82</v>
      </c>
      <c r="M3242">
        <v>44.1</v>
      </c>
      <c r="N3242">
        <v>0</v>
      </c>
      <c r="O3242">
        <v>7.0405680578326697</v>
      </c>
      <c r="P3242">
        <v>0.32652356308090802</v>
      </c>
      <c r="Q3242" t="s">
        <v>199</v>
      </c>
    </row>
    <row r="3243" spans="1:17" ht="16" x14ac:dyDescent="0.2">
      <c r="A3243">
        <v>212</v>
      </c>
      <c r="B3243" t="s">
        <v>198</v>
      </c>
      <c r="C3243" s="13" t="s">
        <v>197</v>
      </c>
      <c r="F3243">
        <v>34</v>
      </c>
      <c r="H3243" s="7">
        <v>1</v>
      </c>
      <c r="I3243" t="s">
        <v>5</v>
      </c>
      <c r="J3243">
        <v>0.25</v>
      </c>
      <c r="K3243">
        <v>64.84</v>
      </c>
      <c r="L3243">
        <v>8.82</v>
      </c>
      <c r="M3243">
        <v>44.1</v>
      </c>
      <c r="N3243">
        <v>0</v>
      </c>
      <c r="O3243">
        <v>10.0549912189088</v>
      </c>
      <c r="P3243">
        <v>0.44796517903507099</v>
      </c>
      <c r="Q3243" t="s">
        <v>199</v>
      </c>
    </row>
    <row r="3244" spans="1:17" ht="16" x14ac:dyDescent="0.2">
      <c r="A3244">
        <v>212</v>
      </c>
      <c r="B3244" t="s">
        <v>198</v>
      </c>
      <c r="C3244" s="13" t="s">
        <v>197</v>
      </c>
      <c r="F3244">
        <v>34</v>
      </c>
      <c r="H3244" s="7">
        <v>1</v>
      </c>
      <c r="I3244" t="s">
        <v>5</v>
      </c>
      <c r="J3244">
        <v>0.25</v>
      </c>
      <c r="K3244">
        <v>64.84</v>
      </c>
      <c r="L3244">
        <v>8.82</v>
      </c>
      <c r="M3244">
        <v>44.1</v>
      </c>
      <c r="N3244">
        <v>0</v>
      </c>
      <c r="O3244">
        <v>15.167949308890099</v>
      </c>
      <c r="P3244">
        <v>0.71944967938806603</v>
      </c>
      <c r="Q3244" t="s">
        <v>199</v>
      </c>
    </row>
    <row r="3245" spans="1:17" ht="16" x14ac:dyDescent="0.2">
      <c r="A3245">
        <v>212</v>
      </c>
      <c r="B3245" t="s">
        <v>198</v>
      </c>
      <c r="C3245" s="13" t="s">
        <v>197</v>
      </c>
      <c r="F3245">
        <v>34</v>
      </c>
      <c r="H3245" s="7">
        <v>1</v>
      </c>
      <c r="I3245" t="s">
        <v>5</v>
      </c>
      <c r="J3245">
        <v>0.25</v>
      </c>
      <c r="K3245">
        <v>64.84</v>
      </c>
      <c r="L3245">
        <v>8.82</v>
      </c>
      <c r="M3245">
        <v>44.1</v>
      </c>
      <c r="N3245">
        <v>0</v>
      </c>
      <c r="O3245">
        <v>19.881907451383</v>
      </c>
      <c r="P3245">
        <v>0.97071374809645705</v>
      </c>
      <c r="Q3245" t="s">
        <v>199</v>
      </c>
    </row>
    <row r="3246" spans="1:17" ht="16" x14ac:dyDescent="0.2">
      <c r="A3246">
        <v>212</v>
      </c>
      <c r="B3246" t="s">
        <v>198</v>
      </c>
      <c r="C3246" s="13" t="s">
        <v>197</v>
      </c>
      <c r="F3246">
        <v>34</v>
      </c>
      <c r="H3246" s="7">
        <v>1</v>
      </c>
      <c r="I3246" t="s">
        <v>5</v>
      </c>
      <c r="J3246">
        <v>0.25</v>
      </c>
      <c r="K3246">
        <v>64.84</v>
      </c>
      <c r="L3246">
        <v>8.82</v>
      </c>
      <c r="M3246">
        <v>44.1</v>
      </c>
      <c r="N3246">
        <v>0</v>
      </c>
      <c r="O3246">
        <v>28.013402103961099</v>
      </c>
      <c r="P3246">
        <v>1.0298277039051</v>
      </c>
      <c r="Q3246" t="s">
        <v>199</v>
      </c>
    </row>
    <row r="3247" spans="1:17" ht="16" x14ac:dyDescent="0.2">
      <c r="A3247">
        <v>213</v>
      </c>
      <c r="B3247" t="s">
        <v>198</v>
      </c>
      <c r="C3247" s="13" t="s">
        <v>197</v>
      </c>
      <c r="F3247">
        <v>34</v>
      </c>
      <c r="H3247" s="7">
        <v>1</v>
      </c>
      <c r="I3247" t="s">
        <v>5</v>
      </c>
      <c r="J3247">
        <f t="shared" si="34"/>
        <v>0.25</v>
      </c>
      <c r="K3247">
        <v>55.89</v>
      </c>
      <c r="L3247">
        <v>8.16</v>
      </c>
      <c r="M3247">
        <v>40.78</v>
      </c>
      <c r="N3247">
        <v>0</v>
      </c>
      <c r="O3247">
        <v>0</v>
      </c>
      <c r="P3247">
        <v>0</v>
      </c>
      <c r="Q3247" t="s">
        <v>199</v>
      </c>
    </row>
    <row r="3248" spans="1:17" ht="16" x14ac:dyDescent="0.2">
      <c r="A3248">
        <v>213</v>
      </c>
      <c r="B3248" t="s">
        <v>198</v>
      </c>
      <c r="C3248" s="13" t="s">
        <v>197</v>
      </c>
      <c r="F3248">
        <v>34</v>
      </c>
      <c r="H3248" s="7">
        <v>1</v>
      </c>
      <c r="I3248" t="s">
        <v>5</v>
      </c>
      <c r="J3248">
        <v>0.25</v>
      </c>
      <c r="K3248">
        <v>55.89</v>
      </c>
      <c r="L3248">
        <v>8.16</v>
      </c>
      <c r="M3248">
        <v>40.78</v>
      </c>
      <c r="N3248">
        <v>0</v>
      </c>
      <c r="O3248">
        <v>0.59206726140812405</v>
      </c>
      <c r="P3248">
        <v>0.23320010969070701</v>
      </c>
      <c r="Q3248" t="s">
        <v>199</v>
      </c>
    </row>
    <row r="3249" spans="1:17" ht="16" x14ac:dyDescent="0.2">
      <c r="A3249">
        <v>213</v>
      </c>
      <c r="B3249" t="s">
        <v>198</v>
      </c>
      <c r="C3249" s="13" t="s">
        <v>197</v>
      </c>
      <c r="F3249">
        <v>34</v>
      </c>
      <c r="H3249" s="7">
        <v>1</v>
      </c>
      <c r="I3249" t="s">
        <v>5</v>
      </c>
      <c r="J3249">
        <v>0.25</v>
      </c>
      <c r="K3249">
        <v>55.89</v>
      </c>
      <c r="L3249">
        <v>8.16</v>
      </c>
      <c r="M3249">
        <v>40.78</v>
      </c>
      <c r="N3249">
        <v>0</v>
      </c>
      <c r="O3249">
        <v>1.1689937044535501</v>
      </c>
      <c r="P3249">
        <v>0.29086474785723798</v>
      </c>
      <c r="Q3249" t="s">
        <v>199</v>
      </c>
    </row>
    <row r="3250" spans="1:17" ht="16" x14ac:dyDescent="0.2">
      <c r="A3250">
        <v>213</v>
      </c>
      <c r="B3250" t="s">
        <v>198</v>
      </c>
      <c r="C3250" s="13" t="s">
        <v>197</v>
      </c>
      <c r="F3250">
        <v>34</v>
      </c>
      <c r="H3250" s="7">
        <v>1</v>
      </c>
      <c r="I3250" t="s">
        <v>5</v>
      </c>
      <c r="J3250">
        <v>0.25</v>
      </c>
      <c r="K3250">
        <v>55.89</v>
      </c>
      <c r="L3250">
        <v>8.16</v>
      </c>
      <c r="M3250">
        <v>40.78</v>
      </c>
      <c r="N3250">
        <v>0</v>
      </c>
      <c r="O3250">
        <v>2.0062897118284999</v>
      </c>
      <c r="P3250">
        <v>0.308291567235152</v>
      </c>
      <c r="Q3250" t="s">
        <v>199</v>
      </c>
    </row>
    <row r="3251" spans="1:17" ht="16" x14ac:dyDescent="0.2">
      <c r="A3251">
        <v>213</v>
      </c>
      <c r="B3251" t="s">
        <v>198</v>
      </c>
      <c r="C3251" s="13" t="s">
        <v>197</v>
      </c>
      <c r="F3251">
        <v>34</v>
      </c>
      <c r="H3251" s="7">
        <v>1</v>
      </c>
      <c r="I3251" t="s">
        <v>5</v>
      </c>
      <c r="J3251">
        <v>0.25</v>
      </c>
      <c r="K3251">
        <v>55.89</v>
      </c>
      <c r="L3251">
        <v>8.16</v>
      </c>
      <c r="M3251">
        <v>40.78</v>
      </c>
      <c r="N3251">
        <v>0</v>
      </c>
      <c r="O3251">
        <v>3.0608083271583602</v>
      </c>
      <c r="P3251">
        <v>0.34014854922370402</v>
      </c>
      <c r="Q3251" t="s">
        <v>199</v>
      </c>
    </row>
    <row r="3252" spans="1:17" ht="16" x14ac:dyDescent="0.2">
      <c r="A3252">
        <v>213</v>
      </c>
      <c r="B3252" t="s">
        <v>198</v>
      </c>
      <c r="C3252" s="13" t="s">
        <v>197</v>
      </c>
      <c r="F3252">
        <v>34</v>
      </c>
      <c r="H3252" s="7">
        <v>1</v>
      </c>
      <c r="I3252" t="s">
        <v>5</v>
      </c>
      <c r="J3252">
        <v>0.25</v>
      </c>
      <c r="K3252">
        <v>55.89</v>
      </c>
      <c r="L3252">
        <v>8.16</v>
      </c>
      <c r="M3252">
        <v>40.78</v>
      </c>
      <c r="N3252">
        <v>0</v>
      </c>
      <c r="O3252">
        <v>4.0812819809674901</v>
      </c>
      <c r="P3252">
        <v>0.35185511491268501</v>
      </c>
      <c r="Q3252" t="s">
        <v>199</v>
      </c>
    </row>
    <row r="3253" spans="1:17" ht="16" x14ac:dyDescent="0.2">
      <c r="A3253">
        <v>213</v>
      </c>
      <c r="B3253" t="s">
        <v>198</v>
      </c>
      <c r="C3253" s="13" t="s">
        <v>197</v>
      </c>
      <c r="F3253">
        <v>34</v>
      </c>
      <c r="H3253" s="7">
        <v>1</v>
      </c>
      <c r="I3253" t="s">
        <v>5</v>
      </c>
      <c r="J3253">
        <v>0.25</v>
      </c>
      <c r="K3253">
        <v>55.89</v>
      </c>
      <c r="L3253">
        <v>8.16</v>
      </c>
      <c r="M3253">
        <v>40.78</v>
      </c>
      <c r="N3253">
        <v>0</v>
      </c>
      <c r="O3253">
        <v>7.10900805759929</v>
      </c>
      <c r="P3253">
        <v>0.36394676499932899</v>
      </c>
      <c r="Q3253" t="s">
        <v>199</v>
      </c>
    </row>
    <row r="3254" spans="1:17" ht="16" x14ac:dyDescent="0.2">
      <c r="A3254">
        <v>213</v>
      </c>
      <c r="B3254" t="s">
        <v>198</v>
      </c>
      <c r="C3254" s="13" t="s">
        <v>197</v>
      </c>
      <c r="F3254">
        <v>34</v>
      </c>
      <c r="H3254" s="7">
        <v>1</v>
      </c>
      <c r="I3254" t="s">
        <v>5</v>
      </c>
      <c r="J3254">
        <v>0.25</v>
      </c>
      <c r="K3254">
        <v>55.89</v>
      </c>
      <c r="L3254">
        <v>8.16</v>
      </c>
      <c r="M3254">
        <v>40.78</v>
      </c>
      <c r="N3254">
        <v>0</v>
      </c>
      <c r="O3254">
        <v>10.084835259727701</v>
      </c>
      <c r="P3254">
        <v>0.50264716350333405</v>
      </c>
      <c r="Q3254" t="s">
        <v>199</v>
      </c>
    </row>
    <row r="3255" spans="1:17" ht="16" x14ac:dyDescent="0.2">
      <c r="A3255">
        <v>213</v>
      </c>
      <c r="B3255" t="s">
        <v>198</v>
      </c>
      <c r="C3255" s="13" t="s">
        <v>197</v>
      </c>
      <c r="F3255">
        <v>34</v>
      </c>
      <c r="H3255" s="7">
        <v>1</v>
      </c>
      <c r="I3255" t="s">
        <v>5</v>
      </c>
      <c r="J3255">
        <v>0.25</v>
      </c>
      <c r="K3255">
        <v>55.89</v>
      </c>
      <c r="L3255">
        <v>8.16</v>
      </c>
      <c r="M3255">
        <v>40.78</v>
      </c>
      <c r="N3255">
        <v>0</v>
      </c>
      <c r="O3255">
        <v>15.012515242924</v>
      </c>
      <c r="P3255">
        <v>0.79711770162960704</v>
      </c>
      <c r="Q3255" t="s">
        <v>199</v>
      </c>
    </row>
    <row r="3256" spans="1:17" ht="16" x14ac:dyDescent="0.2">
      <c r="A3256">
        <v>213</v>
      </c>
      <c r="B3256" t="s">
        <v>198</v>
      </c>
      <c r="C3256" s="13" t="s">
        <v>197</v>
      </c>
      <c r="F3256">
        <v>34</v>
      </c>
      <c r="H3256" s="7">
        <v>1</v>
      </c>
      <c r="I3256" t="s">
        <v>5</v>
      </c>
      <c r="J3256">
        <v>0.25</v>
      </c>
      <c r="K3256">
        <v>55.89</v>
      </c>
      <c r="L3256">
        <v>8.16</v>
      </c>
      <c r="M3256">
        <v>40.78</v>
      </c>
      <c r="N3256">
        <v>0</v>
      </c>
      <c r="O3256">
        <v>19.951397681325101</v>
      </c>
      <c r="P3256">
        <v>0.99950405797270503</v>
      </c>
      <c r="Q3256" t="s">
        <v>199</v>
      </c>
    </row>
    <row r="3257" spans="1:17" ht="16" x14ac:dyDescent="0.2">
      <c r="A3257">
        <v>213</v>
      </c>
      <c r="B3257" t="s">
        <v>198</v>
      </c>
      <c r="C3257" s="13" t="s">
        <v>197</v>
      </c>
      <c r="F3257">
        <v>34</v>
      </c>
      <c r="H3257" s="7">
        <v>1</v>
      </c>
      <c r="I3257" t="s">
        <v>5</v>
      </c>
      <c r="J3257">
        <v>0.25</v>
      </c>
      <c r="K3257">
        <v>55.89</v>
      </c>
      <c r="L3257">
        <v>8.16</v>
      </c>
      <c r="M3257">
        <v>40.78</v>
      </c>
      <c r="N3257">
        <v>0</v>
      </c>
      <c r="O3257">
        <v>28.014102257411398</v>
      </c>
      <c r="P3257">
        <v>1.02407244254365</v>
      </c>
      <c r="Q3257" t="s">
        <v>199</v>
      </c>
    </row>
    <row r="3258" spans="1:17" ht="16" x14ac:dyDescent="0.2">
      <c r="A3258">
        <v>214</v>
      </c>
      <c r="B3258" t="s">
        <v>198</v>
      </c>
      <c r="C3258" s="13" t="s">
        <v>197</v>
      </c>
      <c r="F3258">
        <v>34</v>
      </c>
      <c r="H3258" s="7">
        <v>1</v>
      </c>
      <c r="I3258" t="s">
        <v>5</v>
      </c>
      <c r="J3258">
        <f t="shared" si="34"/>
        <v>0.25</v>
      </c>
      <c r="K3258">
        <v>64.55</v>
      </c>
      <c r="L3258">
        <v>10.99</v>
      </c>
      <c r="M3258">
        <v>54.94</v>
      </c>
      <c r="N3258">
        <v>0</v>
      </c>
      <c r="O3258">
        <v>0</v>
      </c>
      <c r="P3258">
        <v>0</v>
      </c>
      <c r="Q3258" t="s">
        <v>199</v>
      </c>
    </row>
    <row r="3259" spans="1:17" ht="16" x14ac:dyDescent="0.2">
      <c r="A3259">
        <v>214</v>
      </c>
      <c r="B3259" t="s">
        <v>198</v>
      </c>
      <c r="C3259" s="13" t="s">
        <v>197</v>
      </c>
      <c r="F3259">
        <v>34</v>
      </c>
      <c r="H3259" s="7">
        <v>1</v>
      </c>
      <c r="I3259" t="s">
        <v>5</v>
      </c>
      <c r="J3259">
        <v>0.25</v>
      </c>
      <c r="K3259">
        <v>64.55</v>
      </c>
      <c r="L3259">
        <v>10.99</v>
      </c>
      <c r="M3259">
        <v>54.94</v>
      </c>
      <c r="N3259">
        <v>0</v>
      </c>
      <c r="O3259">
        <v>1.16304240012602</v>
      </c>
      <c r="P3259">
        <v>0.33978446942954998</v>
      </c>
      <c r="Q3259" t="s">
        <v>199</v>
      </c>
    </row>
    <row r="3260" spans="1:17" ht="16" x14ac:dyDescent="0.2">
      <c r="A3260">
        <v>214</v>
      </c>
      <c r="B3260" t="s">
        <v>198</v>
      </c>
      <c r="C3260" s="13" t="s">
        <v>197</v>
      </c>
      <c r="F3260">
        <v>34</v>
      </c>
      <c r="H3260" s="7">
        <v>1</v>
      </c>
      <c r="I3260" t="s">
        <v>5</v>
      </c>
      <c r="J3260">
        <v>0.25</v>
      </c>
      <c r="K3260">
        <v>64.55</v>
      </c>
      <c r="L3260">
        <v>10.99</v>
      </c>
      <c r="M3260">
        <v>54.94</v>
      </c>
      <c r="N3260">
        <v>0</v>
      </c>
      <c r="O3260">
        <v>2.2151104783798399</v>
      </c>
      <c r="P3260">
        <v>0.39178486618317099</v>
      </c>
      <c r="Q3260" t="s">
        <v>199</v>
      </c>
    </row>
    <row r="3261" spans="1:17" ht="16" x14ac:dyDescent="0.2">
      <c r="A3261">
        <v>214</v>
      </c>
      <c r="B3261" t="s">
        <v>198</v>
      </c>
      <c r="C3261" s="13" t="s">
        <v>197</v>
      </c>
      <c r="F3261">
        <v>34</v>
      </c>
      <c r="H3261" s="7">
        <v>1</v>
      </c>
      <c r="I3261" t="s">
        <v>5</v>
      </c>
      <c r="J3261">
        <v>0.25</v>
      </c>
      <c r="K3261">
        <v>64.55</v>
      </c>
      <c r="L3261">
        <v>10.99</v>
      </c>
      <c r="M3261">
        <v>54.94</v>
      </c>
      <c r="N3261">
        <v>0</v>
      </c>
      <c r="O3261">
        <v>3.1257475596734898</v>
      </c>
      <c r="P3261">
        <v>0.40634805794936701</v>
      </c>
      <c r="Q3261" t="s">
        <v>199</v>
      </c>
    </row>
    <row r="3262" spans="1:17" ht="16" x14ac:dyDescent="0.2">
      <c r="A3262">
        <v>214</v>
      </c>
      <c r="B3262" t="s">
        <v>198</v>
      </c>
      <c r="C3262" s="13" t="s">
        <v>197</v>
      </c>
      <c r="F3262">
        <v>34</v>
      </c>
      <c r="H3262" s="7">
        <v>1</v>
      </c>
      <c r="I3262" t="s">
        <v>5</v>
      </c>
      <c r="J3262">
        <v>0.25</v>
      </c>
      <c r="K3262">
        <v>64.55</v>
      </c>
      <c r="L3262">
        <v>10.99</v>
      </c>
      <c r="M3262">
        <v>54.94</v>
      </c>
      <c r="N3262">
        <v>0</v>
      </c>
      <c r="O3262">
        <v>4.1079753312600999</v>
      </c>
      <c r="P3262">
        <v>0.43243577550746498</v>
      </c>
      <c r="Q3262" t="s">
        <v>199</v>
      </c>
    </row>
    <row r="3263" spans="1:17" ht="16" x14ac:dyDescent="0.2">
      <c r="A3263">
        <v>214</v>
      </c>
      <c r="B3263" t="s">
        <v>198</v>
      </c>
      <c r="C3263" s="13" t="s">
        <v>197</v>
      </c>
      <c r="F3263">
        <v>34</v>
      </c>
      <c r="H3263" s="7">
        <v>1</v>
      </c>
      <c r="I3263" t="s">
        <v>5</v>
      </c>
      <c r="J3263">
        <v>0.25</v>
      </c>
      <c r="K3263">
        <v>64.55</v>
      </c>
      <c r="L3263">
        <v>10.99</v>
      </c>
      <c r="M3263">
        <v>54.94</v>
      </c>
      <c r="N3263">
        <v>0</v>
      </c>
      <c r="O3263">
        <v>7.0964052954939296</v>
      </c>
      <c r="P3263">
        <v>0.46754146950539999</v>
      </c>
      <c r="Q3263" t="s">
        <v>199</v>
      </c>
    </row>
    <row r="3264" spans="1:17" ht="16" x14ac:dyDescent="0.2">
      <c r="A3264">
        <v>214</v>
      </c>
      <c r="B3264" t="s">
        <v>198</v>
      </c>
      <c r="C3264" s="13" t="s">
        <v>197</v>
      </c>
      <c r="F3264">
        <v>34</v>
      </c>
      <c r="H3264" s="7">
        <v>1</v>
      </c>
      <c r="I3264" t="s">
        <v>5</v>
      </c>
      <c r="J3264">
        <v>0.25</v>
      </c>
      <c r="K3264">
        <v>64.55</v>
      </c>
      <c r="L3264">
        <v>10.99</v>
      </c>
      <c r="M3264">
        <v>54.94</v>
      </c>
      <c r="N3264">
        <v>0</v>
      </c>
      <c r="O3264">
        <v>10.0427385335285</v>
      </c>
      <c r="P3264">
        <v>0.54868225286041805</v>
      </c>
      <c r="Q3264" t="s">
        <v>199</v>
      </c>
    </row>
    <row r="3265" spans="1:17" ht="16" x14ac:dyDescent="0.2">
      <c r="A3265">
        <v>214</v>
      </c>
      <c r="B3265" t="s">
        <v>198</v>
      </c>
      <c r="C3265" s="13" t="s">
        <v>197</v>
      </c>
      <c r="F3265">
        <v>34</v>
      </c>
      <c r="H3265" s="7">
        <v>1</v>
      </c>
      <c r="I3265" t="s">
        <v>5</v>
      </c>
      <c r="J3265">
        <v>0.25</v>
      </c>
      <c r="K3265">
        <v>64.55</v>
      </c>
      <c r="L3265">
        <v>10.99</v>
      </c>
      <c r="M3265">
        <v>54.94</v>
      </c>
      <c r="N3265">
        <v>0</v>
      </c>
      <c r="O3265">
        <v>15.095658465146901</v>
      </c>
      <c r="P3265">
        <v>0.71368041495761103</v>
      </c>
      <c r="Q3265" t="s">
        <v>199</v>
      </c>
    </row>
    <row r="3266" spans="1:17" ht="16" x14ac:dyDescent="0.2">
      <c r="A3266">
        <v>214</v>
      </c>
      <c r="B3266" t="s">
        <v>198</v>
      </c>
      <c r="C3266" s="13" t="s">
        <v>197</v>
      </c>
      <c r="F3266">
        <v>34</v>
      </c>
      <c r="H3266" s="7">
        <v>1</v>
      </c>
      <c r="I3266" t="s">
        <v>5</v>
      </c>
      <c r="J3266">
        <v>0.25</v>
      </c>
      <c r="K3266">
        <v>64.55</v>
      </c>
      <c r="L3266">
        <v>10.99</v>
      </c>
      <c r="M3266">
        <v>54.94</v>
      </c>
      <c r="N3266">
        <v>0</v>
      </c>
      <c r="O3266">
        <v>20.038041670799501</v>
      </c>
      <c r="P3266">
        <v>0.88729046449346805</v>
      </c>
      <c r="Q3266" t="s">
        <v>199</v>
      </c>
    </row>
    <row r="3267" spans="1:17" ht="16" x14ac:dyDescent="0.2">
      <c r="A3267">
        <v>214</v>
      </c>
      <c r="B3267" t="s">
        <v>198</v>
      </c>
      <c r="C3267" s="13" t="s">
        <v>197</v>
      </c>
      <c r="F3267">
        <v>34</v>
      </c>
      <c r="H3267" s="7">
        <v>1</v>
      </c>
      <c r="I3267" t="s">
        <v>5</v>
      </c>
      <c r="J3267">
        <v>0.25</v>
      </c>
      <c r="K3267">
        <v>64.55</v>
      </c>
      <c r="L3267">
        <v>10.99</v>
      </c>
      <c r="M3267">
        <v>54.94</v>
      </c>
      <c r="N3267">
        <v>0</v>
      </c>
      <c r="O3267">
        <v>27.975856375188801</v>
      </c>
      <c r="P3267">
        <v>1.03845359441277</v>
      </c>
      <c r="Q3267" t="s">
        <v>199</v>
      </c>
    </row>
    <row r="3268" spans="1:17" ht="16" x14ac:dyDescent="0.2">
      <c r="A3268">
        <v>215</v>
      </c>
      <c r="B3268" t="s">
        <v>8</v>
      </c>
      <c r="C3268" s="10" t="s">
        <v>7</v>
      </c>
      <c r="D3268">
        <f>(24+38)/2</f>
        <v>31</v>
      </c>
      <c r="H3268" s="7">
        <v>1</v>
      </c>
      <c r="I3268" t="s">
        <v>5</v>
      </c>
      <c r="J3268">
        <f>50/80</f>
        <v>0.625</v>
      </c>
      <c r="K3268">
        <v>16</v>
      </c>
      <c r="L3268">
        <v>14.9</v>
      </c>
      <c r="M3268">
        <v>38.9</v>
      </c>
      <c r="N3268">
        <v>0</v>
      </c>
      <c r="O3268">
        <v>0</v>
      </c>
      <c r="P3268">
        <v>0</v>
      </c>
      <c r="Q3268" t="s">
        <v>200</v>
      </c>
    </row>
    <row r="3269" spans="1:17" ht="16" x14ac:dyDescent="0.2">
      <c r="A3269">
        <v>215</v>
      </c>
      <c r="B3269" t="s">
        <v>8</v>
      </c>
      <c r="C3269" s="10" t="s">
        <v>7</v>
      </c>
      <c r="D3269">
        <v>31</v>
      </c>
      <c r="H3269" s="7">
        <v>1</v>
      </c>
      <c r="I3269" t="s">
        <v>5</v>
      </c>
      <c r="J3269">
        <v>0.625</v>
      </c>
      <c r="K3269">
        <v>16</v>
      </c>
      <c r="L3269">
        <v>14.9</v>
      </c>
      <c r="M3269">
        <v>38.9</v>
      </c>
      <c r="N3269">
        <v>0</v>
      </c>
      <c r="O3269">
        <v>2.92112294920347</v>
      </c>
      <c r="P3269">
        <v>0.26860760010062701</v>
      </c>
      <c r="Q3269" t="s">
        <v>200</v>
      </c>
    </row>
    <row r="3270" spans="1:17" ht="16" x14ac:dyDescent="0.2">
      <c r="A3270">
        <v>215</v>
      </c>
      <c r="B3270" t="s">
        <v>8</v>
      </c>
      <c r="C3270" s="10" t="s">
        <v>7</v>
      </c>
      <c r="D3270">
        <v>31</v>
      </c>
      <c r="H3270" s="7">
        <v>1</v>
      </c>
      <c r="I3270" t="s">
        <v>5</v>
      </c>
      <c r="J3270">
        <v>0.625</v>
      </c>
      <c r="K3270">
        <v>16</v>
      </c>
      <c r="L3270">
        <v>14.9</v>
      </c>
      <c r="M3270">
        <v>38.9</v>
      </c>
      <c r="N3270">
        <v>0</v>
      </c>
      <c r="O3270">
        <v>6.0188880654351102</v>
      </c>
      <c r="P3270">
        <v>0.39138682458848001</v>
      </c>
      <c r="Q3270" t="s">
        <v>200</v>
      </c>
    </row>
    <row r="3271" spans="1:17" ht="16" x14ac:dyDescent="0.2">
      <c r="A3271">
        <v>215</v>
      </c>
      <c r="B3271" t="s">
        <v>8</v>
      </c>
      <c r="C3271" s="10" t="s">
        <v>7</v>
      </c>
      <c r="D3271">
        <v>31</v>
      </c>
      <c r="H3271" s="7">
        <v>1</v>
      </c>
      <c r="I3271" t="s">
        <v>5</v>
      </c>
      <c r="J3271">
        <v>0.625</v>
      </c>
      <c r="K3271">
        <v>16</v>
      </c>
      <c r="L3271">
        <v>14.9</v>
      </c>
      <c r="M3271">
        <v>38.9</v>
      </c>
      <c r="N3271">
        <v>0</v>
      </c>
      <c r="O3271">
        <v>8.9639780523127293</v>
      </c>
      <c r="P3271">
        <v>0.48954629207829897</v>
      </c>
      <c r="Q3271" t="s">
        <v>200</v>
      </c>
    </row>
    <row r="3272" spans="1:17" ht="16" x14ac:dyDescent="0.2">
      <c r="A3272">
        <v>215</v>
      </c>
      <c r="B3272" t="s">
        <v>8</v>
      </c>
      <c r="C3272" s="10" t="s">
        <v>7</v>
      </c>
      <c r="D3272">
        <v>31</v>
      </c>
      <c r="H3272" s="7">
        <v>1</v>
      </c>
      <c r="I3272" t="s">
        <v>5</v>
      </c>
      <c r="J3272">
        <v>0.625</v>
      </c>
      <c r="K3272">
        <v>16</v>
      </c>
      <c r="L3272">
        <v>14.9</v>
      </c>
      <c r="M3272">
        <v>38.9</v>
      </c>
      <c r="N3272">
        <v>0</v>
      </c>
      <c r="O3272">
        <v>12.008403761295099</v>
      </c>
      <c r="P3272">
        <v>0.58769216124886903</v>
      </c>
      <c r="Q3272" t="s">
        <v>200</v>
      </c>
    </row>
    <row r="3273" spans="1:17" ht="16" x14ac:dyDescent="0.2">
      <c r="A3273">
        <v>215</v>
      </c>
      <c r="B3273" t="s">
        <v>8</v>
      </c>
      <c r="C3273" s="10" t="s">
        <v>7</v>
      </c>
      <c r="D3273">
        <v>31</v>
      </c>
      <c r="H3273" s="7">
        <v>1</v>
      </c>
      <c r="I3273" t="s">
        <v>5</v>
      </c>
      <c r="J3273">
        <v>0.625</v>
      </c>
      <c r="K3273">
        <v>16</v>
      </c>
      <c r="L3273">
        <v>14.9</v>
      </c>
      <c r="M3273">
        <v>38.9</v>
      </c>
      <c r="N3273">
        <v>0</v>
      </c>
      <c r="O3273">
        <v>15.002855647042001</v>
      </c>
      <c r="P3273">
        <v>0.68379148337265505</v>
      </c>
      <c r="Q3273" t="s">
        <v>200</v>
      </c>
    </row>
    <row r="3274" spans="1:17" ht="16" x14ac:dyDescent="0.2">
      <c r="A3274">
        <v>215</v>
      </c>
      <c r="B3274" t="s">
        <v>8</v>
      </c>
      <c r="C3274" s="10" t="s">
        <v>7</v>
      </c>
      <c r="D3274">
        <v>31</v>
      </c>
      <c r="H3274" s="7">
        <v>1</v>
      </c>
      <c r="I3274" t="s">
        <v>5</v>
      </c>
      <c r="J3274">
        <v>0.625</v>
      </c>
      <c r="K3274">
        <v>16</v>
      </c>
      <c r="L3274">
        <v>14.9</v>
      </c>
      <c r="M3274">
        <v>38.9</v>
      </c>
      <c r="N3274">
        <v>0</v>
      </c>
      <c r="O3274">
        <v>18.097867103625902</v>
      </c>
      <c r="P3274">
        <v>0.78809059200282805</v>
      </c>
      <c r="Q3274" t="s">
        <v>200</v>
      </c>
    </row>
    <row r="3275" spans="1:17" ht="16" x14ac:dyDescent="0.2">
      <c r="A3275">
        <v>215</v>
      </c>
      <c r="B3275" t="s">
        <v>8</v>
      </c>
      <c r="C3275" s="10" t="s">
        <v>7</v>
      </c>
      <c r="D3275">
        <v>31</v>
      </c>
      <c r="H3275" s="7">
        <v>1</v>
      </c>
      <c r="I3275" t="s">
        <v>5</v>
      </c>
      <c r="J3275">
        <v>0.625</v>
      </c>
      <c r="K3275">
        <v>16</v>
      </c>
      <c r="L3275">
        <v>14.9</v>
      </c>
      <c r="M3275">
        <v>38.9</v>
      </c>
      <c r="N3275">
        <v>0</v>
      </c>
      <c r="O3275">
        <v>21.037449771208198</v>
      </c>
      <c r="P3275">
        <v>0.84928982777728601</v>
      </c>
      <c r="Q3275" t="s">
        <v>200</v>
      </c>
    </row>
    <row r="3276" spans="1:17" ht="16" x14ac:dyDescent="0.2">
      <c r="A3276">
        <v>215</v>
      </c>
      <c r="B3276" t="s">
        <v>8</v>
      </c>
      <c r="C3276" s="10" t="s">
        <v>7</v>
      </c>
      <c r="D3276">
        <v>31</v>
      </c>
      <c r="H3276" s="7">
        <v>1</v>
      </c>
      <c r="I3276" t="s">
        <v>5</v>
      </c>
      <c r="J3276">
        <v>0.625</v>
      </c>
      <c r="K3276">
        <v>16</v>
      </c>
      <c r="L3276">
        <v>14.9</v>
      </c>
      <c r="M3276">
        <v>38.9</v>
      </c>
      <c r="N3276">
        <v>0</v>
      </c>
      <c r="O3276">
        <v>24.2235359709539</v>
      </c>
      <c r="P3276">
        <v>0.89813499051517198</v>
      </c>
      <c r="Q3276" t="s">
        <v>200</v>
      </c>
    </row>
    <row r="3277" spans="1:17" ht="16" x14ac:dyDescent="0.2">
      <c r="A3277">
        <v>216</v>
      </c>
      <c r="B3277" t="s">
        <v>202</v>
      </c>
      <c r="C3277" s="13" t="s">
        <v>201</v>
      </c>
      <c r="F3277">
        <v>10</v>
      </c>
      <c r="H3277" s="7">
        <v>2.33</v>
      </c>
      <c r="I3277" t="s">
        <v>5</v>
      </c>
      <c r="J3277">
        <v>1</v>
      </c>
      <c r="K3277">
        <v>100</v>
      </c>
      <c r="L3277">
        <v>41.8</v>
      </c>
      <c r="M3277">
        <f>L3277/(2000/(2000+2000))</f>
        <v>83.6</v>
      </c>
      <c r="N3277">
        <v>0.2</v>
      </c>
      <c r="O3277">
        <v>0</v>
      </c>
      <c r="P3277">
        <v>0</v>
      </c>
      <c r="Q3277" s="5" t="s">
        <v>203</v>
      </c>
    </row>
    <row r="3278" spans="1:17" ht="16" x14ac:dyDescent="0.2">
      <c r="A3278">
        <v>216</v>
      </c>
      <c r="B3278" t="s">
        <v>202</v>
      </c>
      <c r="C3278" s="13" t="s">
        <v>201</v>
      </c>
      <c r="F3278">
        <v>10</v>
      </c>
      <c r="H3278" s="7">
        <v>2.33</v>
      </c>
      <c r="I3278" t="s">
        <v>5</v>
      </c>
      <c r="J3278">
        <v>1</v>
      </c>
      <c r="K3278">
        <v>100</v>
      </c>
      <c r="L3278">
        <v>41.8</v>
      </c>
      <c r="M3278">
        <v>83.6</v>
      </c>
      <c r="N3278">
        <v>0.2</v>
      </c>
      <c r="O3278">
        <v>0.49495309671402699</v>
      </c>
      <c r="P3278">
        <v>0.60161007186351401</v>
      </c>
      <c r="Q3278" s="5" t="s">
        <v>203</v>
      </c>
    </row>
    <row r="3279" spans="1:17" ht="16" x14ac:dyDescent="0.2">
      <c r="A3279">
        <v>216</v>
      </c>
      <c r="B3279" t="s">
        <v>202</v>
      </c>
      <c r="C3279" s="13" t="s">
        <v>201</v>
      </c>
      <c r="F3279">
        <v>10</v>
      </c>
      <c r="H3279" s="7">
        <v>2.33</v>
      </c>
      <c r="I3279" t="s">
        <v>5</v>
      </c>
      <c r="J3279">
        <v>1</v>
      </c>
      <c r="K3279">
        <v>100</v>
      </c>
      <c r="L3279">
        <v>41.8</v>
      </c>
      <c r="M3279">
        <v>83.6</v>
      </c>
      <c r="N3279">
        <v>0.2</v>
      </c>
      <c r="O3279">
        <v>3.9838992813648502</v>
      </c>
      <c r="P3279">
        <v>0.70929562784573996</v>
      </c>
      <c r="Q3279" s="5" t="s">
        <v>203</v>
      </c>
    </row>
    <row r="3280" spans="1:17" ht="16" x14ac:dyDescent="0.2">
      <c r="A3280">
        <v>216</v>
      </c>
      <c r="B3280" t="s">
        <v>202</v>
      </c>
      <c r="C3280" s="13" t="s">
        <v>201</v>
      </c>
      <c r="F3280">
        <v>10</v>
      </c>
      <c r="H3280" s="7">
        <v>2.33</v>
      </c>
      <c r="I3280" t="s">
        <v>5</v>
      </c>
      <c r="J3280">
        <v>1</v>
      </c>
      <c r="K3280">
        <v>100</v>
      </c>
      <c r="L3280">
        <v>41.8</v>
      </c>
      <c r="M3280">
        <v>83.6</v>
      </c>
      <c r="N3280">
        <v>0.2</v>
      </c>
      <c r="O3280">
        <v>14.0857973558615</v>
      </c>
      <c r="P3280">
        <v>0.79927245049097595</v>
      </c>
      <c r="Q3280" s="5" t="s">
        <v>203</v>
      </c>
    </row>
    <row r="3281" spans="1:17" ht="16" x14ac:dyDescent="0.2">
      <c r="A3281">
        <v>216</v>
      </c>
      <c r="B3281" t="s">
        <v>202</v>
      </c>
      <c r="C3281" s="13" t="s">
        <v>201</v>
      </c>
      <c r="F3281">
        <v>10</v>
      </c>
      <c r="H3281" s="7">
        <v>2.33</v>
      </c>
      <c r="I3281" t="s">
        <v>5</v>
      </c>
      <c r="J3281">
        <v>1</v>
      </c>
      <c r="K3281">
        <v>100</v>
      </c>
      <c r="L3281">
        <v>41.8</v>
      </c>
      <c r="M3281">
        <v>83.6</v>
      </c>
      <c r="N3281">
        <v>0.2</v>
      </c>
      <c r="O3281">
        <v>21.208513906412801</v>
      </c>
      <c r="P3281">
        <v>0.81345315157167097</v>
      </c>
      <c r="Q3281" s="5" t="s">
        <v>203</v>
      </c>
    </row>
    <row r="3282" spans="1:17" ht="16" x14ac:dyDescent="0.2">
      <c r="A3282">
        <v>216</v>
      </c>
      <c r="B3282" t="s">
        <v>202</v>
      </c>
      <c r="C3282" s="13" t="s">
        <v>201</v>
      </c>
      <c r="F3282">
        <v>10</v>
      </c>
      <c r="H3282" s="7">
        <v>2.33</v>
      </c>
      <c r="I3282" t="s">
        <v>5</v>
      </c>
      <c r="J3282">
        <v>1</v>
      </c>
      <c r="K3282">
        <v>100</v>
      </c>
      <c r="L3282">
        <v>41.8</v>
      </c>
      <c r="M3282">
        <v>83.6</v>
      </c>
      <c r="N3282">
        <v>0.2</v>
      </c>
      <c r="O3282">
        <v>28.023067639475499</v>
      </c>
      <c r="P3282">
        <v>0.81965549399308801</v>
      </c>
      <c r="Q3282" s="5" t="s">
        <v>203</v>
      </c>
    </row>
    <row r="3283" spans="1:17" ht="16" x14ac:dyDescent="0.2">
      <c r="A3283">
        <v>216</v>
      </c>
      <c r="B3283" t="s">
        <v>202</v>
      </c>
      <c r="C3283" s="13" t="s">
        <v>201</v>
      </c>
      <c r="F3283">
        <v>10</v>
      </c>
      <c r="H3283" s="7">
        <v>2.33</v>
      </c>
      <c r="I3283" t="s">
        <v>5</v>
      </c>
      <c r="J3283">
        <v>1</v>
      </c>
      <c r="K3283">
        <v>100</v>
      </c>
      <c r="L3283">
        <v>41.8</v>
      </c>
      <c r="M3283">
        <v>83.6</v>
      </c>
      <c r="N3283">
        <v>0.2</v>
      </c>
      <c r="O3283">
        <v>55.698474957485303</v>
      </c>
      <c r="P3283">
        <v>0.82455839596247704</v>
      </c>
      <c r="Q3283" s="5" t="s">
        <v>203</v>
      </c>
    </row>
    <row r="3284" spans="1:17" ht="16" x14ac:dyDescent="0.2">
      <c r="A3284">
        <v>217</v>
      </c>
      <c r="B3284" t="s">
        <v>202</v>
      </c>
      <c r="C3284" s="13" t="s">
        <v>201</v>
      </c>
      <c r="F3284">
        <v>10</v>
      </c>
      <c r="H3284" s="7">
        <v>2.33</v>
      </c>
      <c r="I3284" t="s">
        <v>5</v>
      </c>
      <c r="J3284">
        <v>1</v>
      </c>
      <c r="K3284">
        <v>5</v>
      </c>
      <c r="L3284">
        <v>5</v>
      </c>
      <c r="M3284">
        <f>L3284/(500/(500+500))</f>
        <v>10</v>
      </c>
      <c r="N3284">
        <v>0.2</v>
      </c>
      <c r="O3284">
        <v>0</v>
      </c>
      <c r="P3284">
        <v>0</v>
      </c>
      <c r="Q3284" s="5" t="s">
        <v>203</v>
      </c>
    </row>
    <row r="3285" spans="1:17" ht="16" x14ac:dyDescent="0.2">
      <c r="A3285">
        <v>217</v>
      </c>
      <c r="B3285" t="s">
        <v>202</v>
      </c>
      <c r="C3285" s="13" t="s">
        <v>201</v>
      </c>
      <c r="F3285">
        <v>10</v>
      </c>
      <c r="H3285" s="7">
        <v>2.33</v>
      </c>
      <c r="I3285" t="s">
        <v>5</v>
      </c>
      <c r="J3285">
        <v>1</v>
      </c>
      <c r="K3285">
        <v>5</v>
      </c>
      <c r="L3285">
        <v>5</v>
      </c>
      <c r="M3285">
        <f t="shared" ref="M3285:M3291" si="35">L3285/(500/(500+500))</f>
        <v>10</v>
      </c>
      <c r="N3285">
        <v>0.2</v>
      </c>
      <c r="O3285">
        <v>0.56037083767622897</v>
      </c>
      <c r="P3285">
        <v>0.28487917603818103</v>
      </c>
      <c r="Q3285" s="5" t="s">
        <v>203</v>
      </c>
    </row>
    <row r="3286" spans="1:17" ht="16" x14ac:dyDescent="0.2">
      <c r="A3286">
        <v>217</v>
      </c>
      <c r="B3286" t="s">
        <v>202</v>
      </c>
      <c r="C3286" s="13" t="s">
        <v>201</v>
      </c>
      <c r="F3286">
        <v>10</v>
      </c>
      <c r="H3286" s="7">
        <v>2.33</v>
      </c>
      <c r="I3286" t="s">
        <v>5</v>
      </c>
      <c r="J3286">
        <v>1</v>
      </c>
      <c r="K3286">
        <v>5</v>
      </c>
      <c r="L3286">
        <v>5</v>
      </c>
      <c r="M3286">
        <f t="shared" si="35"/>
        <v>10</v>
      </c>
      <c r="N3286">
        <v>0.2</v>
      </c>
      <c r="O3286">
        <v>3.9139557847386</v>
      </c>
      <c r="P3286">
        <v>0.54793872401119104</v>
      </c>
      <c r="Q3286" s="5" t="s">
        <v>203</v>
      </c>
    </row>
    <row r="3287" spans="1:17" ht="16" x14ac:dyDescent="0.2">
      <c r="A3287">
        <v>217</v>
      </c>
      <c r="B3287" t="s">
        <v>202</v>
      </c>
      <c r="C3287" s="13" t="s">
        <v>201</v>
      </c>
      <c r="F3287">
        <v>10</v>
      </c>
      <c r="H3287" s="7">
        <v>2.33</v>
      </c>
      <c r="I3287" t="s">
        <v>5</v>
      </c>
      <c r="J3287">
        <v>1</v>
      </c>
      <c r="K3287">
        <v>5</v>
      </c>
      <c r="L3287">
        <v>5</v>
      </c>
      <c r="M3287">
        <f t="shared" si="35"/>
        <v>10</v>
      </c>
      <c r="N3287">
        <v>0.2</v>
      </c>
      <c r="O3287">
        <v>7.0700532119150701</v>
      </c>
      <c r="P3287">
        <v>0.76716701409841404</v>
      </c>
      <c r="Q3287" s="5" t="s">
        <v>203</v>
      </c>
    </row>
    <row r="3288" spans="1:17" ht="16" x14ac:dyDescent="0.2">
      <c r="A3288">
        <v>217</v>
      </c>
      <c r="B3288" t="s">
        <v>202</v>
      </c>
      <c r="C3288" s="13" t="s">
        <v>201</v>
      </c>
      <c r="F3288">
        <v>10</v>
      </c>
      <c r="H3288" s="7">
        <v>2.33</v>
      </c>
      <c r="I3288" t="s">
        <v>5</v>
      </c>
      <c r="J3288">
        <v>1</v>
      </c>
      <c r="K3288">
        <v>5</v>
      </c>
      <c r="L3288">
        <v>5</v>
      </c>
      <c r="M3288">
        <f t="shared" si="35"/>
        <v>10</v>
      </c>
      <c r="N3288">
        <v>0.2</v>
      </c>
      <c r="O3288">
        <v>13.7578857863843</v>
      </c>
      <c r="P3288">
        <v>0.88691096604311803</v>
      </c>
      <c r="Q3288" s="5" t="s">
        <v>203</v>
      </c>
    </row>
    <row r="3289" spans="1:17" ht="16" x14ac:dyDescent="0.2">
      <c r="A3289">
        <v>217</v>
      </c>
      <c r="B3289" t="s">
        <v>202</v>
      </c>
      <c r="C3289" s="13" t="s">
        <v>201</v>
      </c>
      <c r="F3289">
        <v>10</v>
      </c>
      <c r="H3289" s="7">
        <v>2.33</v>
      </c>
      <c r="I3289" t="s">
        <v>5</v>
      </c>
      <c r="J3289">
        <v>1</v>
      </c>
      <c r="K3289">
        <v>5</v>
      </c>
      <c r="L3289">
        <v>5</v>
      </c>
      <c r="M3289">
        <f t="shared" si="35"/>
        <v>10</v>
      </c>
      <c r="N3289">
        <v>0.2</v>
      </c>
      <c r="O3289">
        <v>20.871139393274401</v>
      </c>
      <c r="P3289">
        <v>0.946908086016786</v>
      </c>
      <c r="Q3289" s="5" t="s">
        <v>203</v>
      </c>
    </row>
    <row r="3290" spans="1:17" ht="16" x14ac:dyDescent="0.2">
      <c r="A3290">
        <v>217</v>
      </c>
      <c r="B3290" t="s">
        <v>202</v>
      </c>
      <c r="C3290" s="13" t="s">
        <v>201</v>
      </c>
      <c r="F3290">
        <v>10</v>
      </c>
      <c r="H3290" s="7">
        <v>2.33</v>
      </c>
      <c r="I3290" t="s">
        <v>5</v>
      </c>
      <c r="J3290">
        <v>1</v>
      </c>
      <c r="K3290">
        <v>5</v>
      </c>
      <c r="L3290">
        <v>5</v>
      </c>
      <c r="M3290">
        <f t="shared" si="35"/>
        <v>10</v>
      </c>
      <c r="N3290">
        <v>0.2</v>
      </c>
      <c r="O3290">
        <v>28.0971254594327</v>
      </c>
      <c r="P3290">
        <v>0.96109221570025705</v>
      </c>
      <c r="Q3290" s="5" t="s">
        <v>203</v>
      </c>
    </row>
    <row r="3291" spans="1:17" ht="16" x14ac:dyDescent="0.2">
      <c r="A3291">
        <v>217</v>
      </c>
      <c r="B3291" t="s">
        <v>202</v>
      </c>
      <c r="C3291" s="13" t="s">
        <v>201</v>
      </c>
      <c r="F3291">
        <v>10</v>
      </c>
      <c r="H3291" s="7">
        <v>2.33</v>
      </c>
      <c r="I3291" t="s">
        <v>5</v>
      </c>
      <c r="J3291">
        <v>1</v>
      </c>
      <c r="K3291">
        <v>5</v>
      </c>
      <c r="L3291">
        <v>5</v>
      </c>
      <c r="M3291">
        <f t="shared" si="35"/>
        <v>10</v>
      </c>
      <c r="N3291">
        <v>0.2</v>
      </c>
      <c r="O3291">
        <v>56.076169839267102</v>
      </c>
      <c r="P3291">
        <v>0.99588567666904304</v>
      </c>
      <c r="Q3291" s="5" t="s">
        <v>203</v>
      </c>
    </row>
    <row r="3292" spans="1:17" ht="16" x14ac:dyDescent="0.2">
      <c r="A3292">
        <v>218</v>
      </c>
      <c r="B3292" t="s">
        <v>65</v>
      </c>
      <c r="C3292" t="s">
        <v>64</v>
      </c>
      <c r="D3292">
        <v>20</v>
      </c>
      <c r="H3292" s="7">
        <v>1</v>
      </c>
      <c r="I3292" t="s">
        <v>24</v>
      </c>
      <c r="J3292">
        <f>1/4</f>
        <v>0.25</v>
      </c>
      <c r="K3292">
        <f>(20+50)/2</f>
        <v>35</v>
      </c>
      <c r="L3292">
        <f>M3292*((J3292*100)/(1+J3292))/100</f>
        <v>11.96</v>
      </c>
      <c r="M3292">
        <v>59.8</v>
      </c>
      <c r="N3292">
        <v>0</v>
      </c>
      <c r="O3292">
        <v>0</v>
      </c>
      <c r="P3292">
        <v>0</v>
      </c>
      <c r="Q3292" s="5" t="s">
        <v>204</v>
      </c>
    </row>
    <row r="3293" spans="1:17" ht="16" x14ac:dyDescent="0.2">
      <c r="A3293">
        <v>218</v>
      </c>
      <c r="B3293" t="s">
        <v>65</v>
      </c>
      <c r="C3293" t="s">
        <v>64</v>
      </c>
      <c r="D3293">
        <v>20</v>
      </c>
      <c r="H3293" s="7">
        <v>1</v>
      </c>
      <c r="I3293" t="s">
        <v>24</v>
      </c>
      <c r="J3293">
        <v>0.25</v>
      </c>
      <c r="K3293">
        <v>35</v>
      </c>
      <c r="L3293">
        <v>11.96</v>
      </c>
      <c r="M3293">
        <v>59.8</v>
      </c>
      <c r="N3293">
        <v>0</v>
      </c>
      <c r="O3293">
        <v>0.91432911813051199</v>
      </c>
      <c r="P3293">
        <v>0.435089634873632</v>
      </c>
      <c r="Q3293" s="5" t="s">
        <v>204</v>
      </c>
    </row>
    <row r="3294" spans="1:17" ht="16" x14ac:dyDescent="0.2">
      <c r="A3294">
        <v>218</v>
      </c>
      <c r="B3294" t="s">
        <v>65</v>
      </c>
      <c r="C3294" t="s">
        <v>64</v>
      </c>
      <c r="D3294">
        <v>20</v>
      </c>
      <c r="H3294" s="7">
        <v>1</v>
      </c>
      <c r="I3294" t="s">
        <v>24</v>
      </c>
      <c r="J3294">
        <v>0.25</v>
      </c>
      <c r="K3294">
        <v>35</v>
      </c>
      <c r="L3294">
        <v>11.96</v>
      </c>
      <c r="M3294">
        <v>59.8</v>
      </c>
      <c r="N3294">
        <v>0</v>
      </c>
      <c r="O3294">
        <v>3.1494507972489401</v>
      </c>
      <c r="P3294">
        <v>0.56713328625598602</v>
      </c>
      <c r="Q3294" s="5" t="s">
        <v>204</v>
      </c>
    </row>
    <row r="3295" spans="1:17" ht="16" x14ac:dyDescent="0.2">
      <c r="A3295">
        <v>218</v>
      </c>
      <c r="B3295" t="s">
        <v>65</v>
      </c>
      <c r="C3295" t="s">
        <v>64</v>
      </c>
      <c r="D3295">
        <v>20</v>
      </c>
      <c r="H3295" s="7">
        <v>1</v>
      </c>
      <c r="I3295" t="s">
        <v>24</v>
      </c>
      <c r="J3295">
        <v>0.25</v>
      </c>
      <c r="K3295">
        <v>35</v>
      </c>
      <c r="L3295">
        <v>11.96</v>
      </c>
      <c r="M3295">
        <v>59.8</v>
      </c>
      <c r="N3295">
        <v>0</v>
      </c>
      <c r="O3295">
        <v>6.08384910721173</v>
      </c>
      <c r="P3295">
        <v>0.68054142905463499</v>
      </c>
      <c r="Q3295" s="5" t="s">
        <v>204</v>
      </c>
    </row>
    <row r="3296" spans="1:17" ht="16" x14ac:dyDescent="0.2">
      <c r="A3296">
        <v>218</v>
      </c>
      <c r="B3296" t="s">
        <v>65</v>
      </c>
      <c r="C3296" t="s">
        <v>64</v>
      </c>
      <c r="D3296">
        <v>20</v>
      </c>
      <c r="H3296" s="7">
        <v>1</v>
      </c>
      <c r="I3296" t="s">
        <v>24</v>
      </c>
      <c r="J3296">
        <v>0.25</v>
      </c>
      <c r="K3296">
        <v>35</v>
      </c>
      <c r="L3296">
        <v>11.96</v>
      </c>
      <c r="M3296">
        <v>59.8</v>
      </c>
      <c r="N3296">
        <v>0</v>
      </c>
      <c r="O3296">
        <v>9.9765839648225292</v>
      </c>
      <c r="P3296">
        <v>0.85859349501830595</v>
      </c>
      <c r="Q3296" s="5" t="s">
        <v>204</v>
      </c>
    </row>
    <row r="3297" spans="1:17" ht="16" x14ac:dyDescent="0.2">
      <c r="A3297">
        <v>218</v>
      </c>
      <c r="B3297" t="s">
        <v>65</v>
      </c>
      <c r="C3297" t="s">
        <v>64</v>
      </c>
      <c r="D3297">
        <v>20</v>
      </c>
      <c r="H3297" s="7">
        <v>1</v>
      </c>
      <c r="I3297" t="s">
        <v>24</v>
      </c>
      <c r="J3297">
        <v>0.25</v>
      </c>
      <c r="K3297">
        <v>35</v>
      </c>
      <c r="L3297">
        <v>11.96</v>
      </c>
      <c r="M3297">
        <v>59.8</v>
      </c>
      <c r="N3297">
        <v>0</v>
      </c>
      <c r="O3297">
        <v>13.102678068088</v>
      </c>
      <c r="P3297">
        <v>0.98546734157384697</v>
      </c>
      <c r="Q3297" s="5" t="s">
        <v>204</v>
      </c>
    </row>
    <row r="3298" spans="1:17" ht="16" x14ac:dyDescent="0.2">
      <c r="A3298">
        <v>218</v>
      </c>
      <c r="B3298" t="s">
        <v>65</v>
      </c>
      <c r="C3298" t="s">
        <v>64</v>
      </c>
      <c r="D3298">
        <v>20</v>
      </c>
      <c r="H3298" s="7">
        <v>1</v>
      </c>
      <c r="I3298" t="s">
        <v>24</v>
      </c>
      <c r="J3298">
        <v>0.25</v>
      </c>
      <c r="K3298">
        <v>35</v>
      </c>
      <c r="L3298">
        <v>11.96</v>
      </c>
      <c r="M3298">
        <v>59.8</v>
      </c>
      <c r="N3298">
        <v>0</v>
      </c>
      <c r="O3298">
        <v>16.923348979628098</v>
      </c>
      <c r="P3298">
        <v>1.0051140241043901</v>
      </c>
      <c r="Q3298" s="5" t="s">
        <v>204</v>
      </c>
    </row>
    <row r="3299" spans="1:17" ht="16" x14ac:dyDescent="0.2">
      <c r="A3299">
        <v>218</v>
      </c>
      <c r="B3299" t="s">
        <v>65</v>
      </c>
      <c r="C3299" t="s">
        <v>64</v>
      </c>
      <c r="D3299">
        <v>20</v>
      </c>
      <c r="H3299" s="7">
        <v>1</v>
      </c>
      <c r="I3299" t="s">
        <v>24</v>
      </c>
      <c r="J3299">
        <v>0.25</v>
      </c>
      <c r="K3299">
        <v>35</v>
      </c>
      <c r="L3299">
        <v>11.96</v>
      </c>
      <c r="M3299">
        <v>59.8</v>
      </c>
      <c r="N3299">
        <v>0</v>
      </c>
      <c r="O3299">
        <v>20.106268210328899</v>
      </c>
      <c r="P3299">
        <v>1.0031415228137199</v>
      </c>
      <c r="Q3299" s="5" t="s">
        <v>204</v>
      </c>
    </row>
    <row r="3300" spans="1:17" ht="16" x14ac:dyDescent="0.2">
      <c r="A3300">
        <v>219</v>
      </c>
      <c r="B3300" t="s">
        <v>8</v>
      </c>
      <c r="C3300" s="10" t="s">
        <v>7</v>
      </c>
      <c r="D3300">
        <f>(7+17)/2</f>
        <v>12</v>
      </c>
      <c r="H3300" s="7">
        <v>1</v>
      </c>
      <c r="I3300" t="s">
        <v>5</v>
      </c>
      <c r="J3300">
        <f>2/10</f>
        <v>0.2</v>
      </c>
      <c r="K3300">
        <f>(20+53)/2</f>
        <v>36.5</v>
      </c>
      <c r="L3300">
        <f>M3300*(J3300*100)/(1+J3300)/100</f>
        <v>15.66</v>
      </c>
      <c r="M3300">
        <v>93.96</v>
      </c>
      <c r="N3300">
        <v>0</v>
      </c>
      <c r="O3300">
        <v>0</v>
      </c>
      <c r="P3300">
        <v>0</v>
      </c>
      <c r="Q3300" s="5" t="s">
        <v>205</v>
      </c>
    </row>
    <row r="3301" spans="1:17" ht="16" x14ac:dyDescent="0.2">
      <c r="A3301">
        <v>219</v>
      </c>
      <c r="B3301" t="s">
        <v>8</v>
      </c>
      <c r="C3301" s="10" t="s">
        <v>7</v>
      </c>
      <c r="D3301">
        <v>12</v>
      </c>
      <c r="H3301" s="7">
        <v>1</v>
      </c>
      <c r="I3301" t="s">
        <v>5</v>
      </c>
      <c r="J3301">
        <v>0.2</v>
      </c>
      <c r="K3301">
        <v>36.5</v>
      </c>
      <c r="L3301">
        <v>15.66</v>
      </c>
      <c r="M3301">
        <v>93.96</v>
      </c>
      <c r="N3301">
        <v>0</v>
      </c>
      <c r="O3301">
        <v>0.18445834017341201</v>
      </c>
      <c r="P3301">
        <v>0.11917710089990501</v>
      </c>
      <c r="Q3301" s="5" t="s">
        <v>205</v>
      </c>
    </row>
    <row r="3302" spans="1:17" ht="16" x14ac:dyDescent="0.2">
      <c r="A3302">
        <v>219</v>
      </c>
      <c r="B3302" t="s">
        <v>8</v>
      </c>
      <c r="C3302" s="10" t="s">
        <v>7</v>
      </c>
      <c r="D3302">
        <v>12</v>
      </c>
      <c r="H3302" s="7">
        <v>1</v>
      </c>
      <c r="I3302" t="s">
        <v>5</v>
      </c>
      <c r="J3302">
        <v>0.2</v>
      </c>
      <c r="K3302">
        <v>36.5</v>
      </c>
      <c r="L3302">
        <v>15.66</v>
      </c>
      <c r="M3302">
        <v>93.96</v>
      </c>
      <c r="N3302">
        <v>0</v>
      </c>
      <c r="O3302">
        <v>1.1481636246959199</v>
      </c>
      <c r="P3302">
        <v>0.18850567851120001</v>
      </c>
      <c r="Q3302" s="5" t="s">
        <v>205</v>
      </c>
    </row>
    <row r="3303" spans="1:17" ht="16" x14ac:dyDescent="0.2">
      <c r="A3303">
        <v>219</v>
      </c>
      <c r="B3303" t="s">
        <v>8</v>
      </c>
      <c r="C3303" s="10" t="s">
        <v>7</v>
      </c>
      <c r="D3303">
        <v>12</v>
      </c>
      <c r="H3303" s="7">
        <v>1</v>
      </c>
      <c r="I3303" t="s">
        <v>5</v>
      </c>
      <c r="J3303">
        <v>0.2</v>
      </c>
      <c r="K3303">
        <v>36.5</v>
      </c>
      <c r="L3303">
        <v>15.66</v>
      </c>
      <c r="M3303">
        <v>93.96</v>
      </c>
      <c r="N3303">
        <v>0</v>
      </c>
      <c r="O3303">
        <v>2.0133717372811701</v>
      </c>
      <c r="P3303">
        <v>0.27722924470577598</v>
      </c>
      <c r="Q3303" s="5" t="s">
        <v>205</v>
      </c>
    </row>
    <row r="3304" spans="1:17" ht="16" x14ac:dyDescent="0.2">
      <c r="A3304">
        <v>219</v>
      </c>
      <c r="B3304" t="s">
        <v>8</v>
      </c>
      <c r="C3304" s="10" t="s">
        <v>7</v>
      </c>
      <c r="D3304">
        <v>12</v>
      </c>
      <c r="H3304" s="7">
        <v>1</v>
      </c>
      <c r="I3304" t="s">
        <v>5</v>
      </c>
      <c r="J3304">
        <v>0.2</v>
      </c>
      <c r="K3304">
        <v>36.5</v>
      </c>
      <c r="L3304">
        <v>15.66</v>
      </c>
      <c r="M3304">
        <v>93.96</v>
      </c>
      <c r="N3304">
        <v>0</v>
      </c>
      <c r="O3304">
        <v>4.0424134791887401</v>
      </c>
      <c r="P3304">
        <v>0.35769247989016001</v>
      </c>
      <c r="Q3304" s="5" t="s">
        <v>205</v>
      </c>
    </row>
    <row r="3305" spans="1:17" ht="16" x14ac:dyDescent="0.2">
      <c r="A3305">
        <v>219</v>
      </c>
      <c r="B3305" t="s">
        <v>8</v>
      </c>
      <c r="C3305" s="10" t="s">
        <v>7</v>
      </c>
      <c r="D3305">
        <v>12</v>
      </c>
      <c r="H3305" s="7">
        <v>1</v>
      </c>
      <c r="I3305" t="s">
        <v>5</v>
      </c>
      <c r="J3305">
        <v>0.2</v>
      </c>
      <c r="K3305">
        <v>36.5</v>
      </c>
      <c r="L3305">
        <v>15.66</v>
      </c>
      <c r="M3305">
        <v>93.96</v>
      </c>
      <c r="N3305">
        <v>0</v>
      </c>
      <c r="O3305">
        <v>6.9485277657558102</v>
      </c>
      <c r="P3305">
        <v>0.37999761218977102</v>
      </c>
      <c r="Q3305" s="5" t="s">
        <v>205</v>
      </c>
    </row>
    <row r="3306" spans="1:17" ht="16" x14ac:dyDescent="0.2">
      <c r="A3306">
        <v>219</v>
      </c>
      <c r="B3306" t="s">
        <v>8</v>
      </c>
      <c r="C3306" s="10" t="s">
        <v>7</v>
      </c>
      <c r="D3306">
        <v>12</v>
      </c>
      <c r="H3306" s="7">
        <v>1</v>
      </c>
      <c r="I3306" t="s">
        <v>5</v>
      </c>
      <c r="J3306">
        <v>0.2</v>
      </c>
      <c r="K3306">
        <v>36.5</v>
      </c>
      <c r="L3306">
        <v>15.66</v>
      </c>
      <c r="M3306">
        <v>93.96</v>
      </c>
      <c r="N3306">
        <v>0</v>
      </c>
      <c r="O3306">
        <v>9.9515722237975108</v>
      </c>
      <c r="P3306">
        <v>0.40230722163355997</v>
      </c>
      <c r="Q3306" s="5" t="s">
        <v>205</v>
      </c>
    </row>
    <row r="3307" spans="1:17" ht="16" x14ac:dyDescent="0.2">
      <c r="A3307">
        <v>219</v>
      </c>
      <c r="B3307" t="s">
        <v>8</v>
      </c>
      <c r="C3307" s="10" t="s">
        <v>7</v>
      </c>
      <c r="D3307">
        <v>12</v>
      </c>
      <c r="H3307" s="7">
        <v>1</v>
      </c>
      <c r="I3307" t="s">
        <v>5</v>
      </c>
      <c r="J3307">
        <v>0.2</v>
      </c>
      <c r="K3307">
        <v>36.5</v>
      </c>
      <c r="L3307">
        <v>15.66</v>
      </c>
      <c r="M3307">
        <v>93.96</v>
      </c>
      <c r="N3307">
        <v>0</v>
      </c>
      <c r="O3307">
        <v>14.022191711313701</v>
      </c>
      <c r="P3307">
        <v>0.40803796618263699</v>
      </c>
      <c r="Q3307" s="5" t="s">
        <v>205</v>
      </c>
    </row>
    <row r="3308" spans="1:17" ht="16" x14ac:dyDescent="0.2">
      <c r="A3308">
        <v>219</v>
      </c>
      <c r="B3308" t="s">
        <v>8</v>
      </c>
      <c r="C3308" s="10" t="s">
        <v>7</v>
      </c>
      <c r="D3308">
        <v>12</v>
      </c>
      <c r="H3308" s="7">
        <v>1</v>
      </c>
      <c r="I3308" t="s">
        <v>5</v>
      </c>
      <c r="J3308">
        <v>0.2</v>
      </c>
      <c r="K3308">
        <v>36.5</v>
      </c>
      <c r="L3308">
        <v>15.66</v>
      </c>
      <c r="M3308">
        <v>93.96</v>
      </c>
      <c r="N3308">
        <v>0</v>
      </c>
      <c r="O3308">
        <v>17.219096512304599</v>
      </c>
      <c r="P3308">
        <v>0.43035652991478401</v>
      </c>
      <c r="Q3308" s="5" t="s">
        <v>205</v>
      </c>
    </row>
    <row r="3309" spans="1:17" ht="16" x14ac:dyDescent="0.2">
      <c r="A3309">
        <v>219</v>
      </c>
      <c r="B3309" t="s">
        <v>8</v>
      </c>
      <c r="C3309" s="10" t="s">
        <v>7</v>
      </c>
      <c r="D3309">
        <v>12</v>
      </c>
      <c r="H3309" s="7">
        <v>1</v>
      </c>
      <c r="I3309" t="s">
        <v>5</v>
      </c>
      <c r="J3309">
        <v>0.2</v>
      </c>
      <c r="K3309">
        <v>36.5</v>
      </c>
      <c r="L3309">
        <v>15.66</v>
      </c>
      <c r="M3309">
        <v>93.96</v>
      </c>
      <c r="N3309">
        <v>0</v>
      </c>
      <c r="O3309">
        <v>21.092273941528401</v>
      </c>
      <c r="P3309">
        <v>0.48041995612398602</v>
      </c>
      <c r="Q3309" s="5" t="s">
        <v>205</v>
      </c>
    </row>
    <row r="3310" spans="1:17" ht="16" x14ac:dyDescent="0.2">
      <c r="A3310">
        <v>219</v>
      </c>
      <c r="B3310" t="s">
        <v>8</v>
      </c>
      <c r="C3310" s="10" t="s">
        <v>7</v>
      </c>
      <c r="D3310">
        <v>12</v>
      </c>
      <c r="H3310" s="7">
        <v>1</v>
      </c>
      <c r="I3310" t="s">
        <v>5</v>
      </c>
      <c r="J3310">
        <v>0.2</v>
      </c>
      <c r="K3310">
        <v>36.5</v>
      </c>
      <c r="L3310">
        <v>15.66</v>
      </c>
      <c r="M3310">
        <v>93.96</v>
      </c>
      <c r="N3310">
        <v>0</v>
      </c>
      <c r="O3310">
        <v>23.126912113659699</v>
      </c>
      <c r="P3310">
        <v>0.49159938513886497</v>
      </c>
      <c r="Q3310" s="5" t="s">
        <v>205</v>
      </c>
    </row>
    <row r="3311" spans="1:17" ht="16" x14ac:dyDescent="0.2">
      <c r="A3311">
        <v>219</v>
      </c>
      <c r="B3311" t="s">
        <v>8</v>
      </c>
      <c r="C3311" s="10" t="s">
        <v>7</v>
      </c>
      <c r="D3311">
        <v>12</v>
      </c>
      <c r="H3311" s="7">
        <v>1</v>
      </c>
      <c r="I3311" t="s">
        <v>5</v>
      </c>
      <c r="J3311">
        <v>0.2</v>
      </c>
      <c r="K3311">
        <v>36.5</v>
      </c>
      <c r="L3311">
        <v>15.66</v>
      </c>
      <c r="M3311">
        <v>93.96</v>
      </c>
      <c r="N3311">
        <v>0</v>
      </c>
      <c r="O3311">
        <v>24.870312056949199</v>
      </c>
      <c r="P3311">
        <v>0.50830808721476795</v>
      </c>
      <c r="Q3311" s="5" t="s">
        <v>205</v>
      </c>
    </row>
    <row r="3312" spans="1:17" ht="16" x14ac:dyDescent="0.2">
      <c r="A3312">
        <v>219</v>
      </c>
      <c r="B3312" t="s">
        <v>8</v>
      </c>
      <c r="C3312" s="10" t="s">
        <v>7</v>
      </c>
      <c r="D3312">
        <v>12</v>
      </c>
      <c r="H3312" s="7">
        <v>1</v>
      </c>
      <c r="I3312" t="s">
        <v>5</v>
      </c>
      <c r="J3312">
        <v>0.2</v>
      </c>
      <c r="K3312">
        <v>36.5</v>
      </c>
      <c r="L3312">
        <v>15.66</v>
      </c>
      <c r="M3312">
        <v>93.96</v>
      </c>
      <c r="N3312">
        <v>0</v>
      </c>
      <c r="O3312">
        <v>28.0643067142238</v>
      </c>
      <c r="P3312">
        <v>0.566654230155058</v>
      </c>
      <c r="Q3312" s="5" t="s">
        <v>205</v>
      </c>
    </row>
    <row r="3313" spans="1:17" ht="16" x14ac:dyDescent="0.2">
      <c r="A3313">
        <v>219</v>
      </c>
      <c r="B3313" t="s">
        <v>8</v>
      </c>
      <c r="C3313" s="10" t="s">
        <v>7</v>
      </c>
      <c r="D3313">
        <v>12</v>
      </c>
      <c r="H3313" s="7">
        <v>1</v>
      </c>
      <c r="I3313" t="s">
        <v>5</v>
      </c>
      <c r="J3313">
        <v>0.2</v>
      </c>
      <c r="K3313">
        <v>36.5</v>
      </c>
      <c r="L3313">
        <v>15.66</v>
      </c>
      <c r="M3313">
        <v>93.96</v>
      </c>
      <c r="N3313">
        <v>0</v>
      </c>
      <c r="O3313">
        <v>29.9030698285253</v>
      </c>
      <c r="P3313">
        <v>0.60276687510260096</v>
      </c>
      <c r="Q3313" s="5" t="s">
        <v>205</v>
      </c>
    </row>
    <row r="3314" spans="1:17" ht="16" x14ac:dyDescent="0.2">
      <c r="A3314">
        <v>219</v>
      </c>
      <c r="B3314" t="s">
        <v>8</v>
      </c>
      <c r="C3314" s="10" t="s">
        <v>7</v>
      </c>
      <c r="D3314">
        <v>12</v>
      </c>
      <c r="H3314" s="7">
        <v>1</v>
      </c>
      <c r="I3314" t="s">
        <v>5</v>
      </c>
      <c r="J3314">
        <v>0.2</v>
      </c>
      <c r="K3314">
        <v>36.5</v>
      </c>
      <c r="L3314">
        <v>15.66</v>
      </c>
      <c r="M3314">
        <v>93.96</v>
      </c>
      <c r="N3314">
        <v>0</v>
      </c>
      <c r="O3314">
        <v>31.935917142985002</v>
      </c>
      <c r="P3314">
        <v>0.636117122091721</v>
      </c>
      <c r="Q3314" s="5" t="s">
        <v>205</v>
      </c>
    </row>
    <row r="3315" spans="1:17" ht="16" x14ac:dyDescent="0.2">
      <c r="A3315">
        <v>219</v>
      </c>
      <c r="B3315" t="s">
        <v>8</v>
      </c>
      <c r="C3315" s="10" t="s">
        <v>7</v>
      </c>
      <c r="D3315">
        <v>12</v>
      </c>
      <c r="H3315" s="7">
        <v>1</v>
      </c>
      <c r="I3315" t="s">
        <v>5</v>
      </c>
      <c r="J3315">
        <v>0.2</v>
      </c>
      <c r="K3315">
        <v>36.5</v>
      </c>
      <c r="L3315">
        <v>15.66</v>
      </c>
      <c r="M3315">
        <v>93.96</v>
      </c>
      <c r="N3315">
        <v>0</v>
      </c>
      <c r="O3315">
        <v>35.033877057620799</v>
      </c>
      <c r="P3315">
        <v>0.68337337890071104</v>
      </c>
      <c r="Q3315" s="5" t="s">
        <v>205</v>
      </c>
    </row>
    <row r="3316" spans="1:17" ht="16" x14ac:dyDescent="0.2">
      <c r="A3316">
        <v>219</v>
      </c>
      <c r="B3316" t="s">
        <v>8</v>
      </c>
      <c r="C3316" s="10" t="s">
        <v>7</v>
      </c>
      <c r="D3316">
        <v>12</v>
      </c>
      <c r="H3316" s="7">
        <v>1</v>
      </c>
      <c r="I3316" t="s">
        <v>5</v>
      </c>
      <c r="J3316">
        <v>0.2</v>
      </c>
      <c r="K3316">
        <v>36.5</v>
      </c>
      <c r="L3316">
        <v>15.66</v>
      </c>
      <c r="M3316">
        <v>93.96</v>
      </c>
      <c r="N3316">
        <v>0</v>
      </c>
      <c r="O3316">
        <v>36.775486143238702</v>
      </c>
      <c r="P3316">
        <v>0.72225289895085498</v>
      </c>
      <c r="Q3316" s="5" t="s">
        <v>205</v>
      </c>
    </row>
    <row r="3317" spans="1:17" ht="16" x14ac:dyDescent="0.2">
      <c r="A3317">
        <v>219</v>
      </c>
      <c r="B3317" t="s">
        <v>8</v>
      </c>
      <c r="C3317" s="10" t="s">
        <v>7</v>
      </c>
      <c r="D3317">
        <v>12</v>
      </c>
      <c r="H3317" s="7">
        <v>1</v>
      </c>
      <c r="I3317" t="s">
        <v>5</v>
      </c>
      <c r="J3317">
        <v>0.2</v>
      </c>
      <c r="K3317">
        <v>36.5</v>
      </c>
      <c r="L3317">
        <v>15.66</v>
      </c>
      <c r="M3317">
        <v>93.96</v>
      </c>
      <c r="N3317">
        <v>0</v>
      </c>
      <c r="O3317">
        <v>38.807438028862599</v>
      </c>
      <c r="P3317">
        <v>0.76668855492709698</v>
      </c>
      <c r="Q3317" s="5" t="s">
        <v>205</v>
      </c>
    </row>
    <row r="3318" spans="1:17" ht="16" x14ac:dyDescent="0.2">
      <c r="A3318">
        <v>219</v>
      </c>
      <c r="B3318" t="s">
        <v>8</v>
      </c>
      <c r="C3318" s="10" t="s">
        <v>7</v>
      </c>
      <c r="D3318">
        <v>12</v>
      </c>
      <c r="H3318" s="7">
        <v>1</v>
      </c>
      <c r="I3318" t="s">
        <v>5</v>
      </c>
      <c r="J3318">
        <v>0.2</v>
      </c>
      <c r="K3318">
        <v>36.5</v>
      </c>
      <c r="L3318">
        <v>15.66</v>
      </c>
      <c r="M3318">
        <v>93.96</v>
      </c>
      <c r="N3318">
        <v>0</v>
      </c>
      <c r="O3318">
        <v>42.196188457922297</v>
      </c>
      <c r="P3318">
        <v>0.81395824316862397</v>
      </c>
      <c r="Q3318" s="5" t="s">
        <v>205</v>
      </c>
    </row>
    <row r="3319" spans="1:17" ht="16" x14ac:dyDescent="0.2">
      <c r="A3319">
        <v>219</v>
      </c>
      <c r="B3319" t="s">
        <v>8</v>
      </c>
      <c r="C3319" s="10" t="s">
        <v>7</v>
      </c>
      <c r="D3319">
        <v>12</v>
      </c>
      <c r="H3319" s="7">
        <v>1</v>
      </c>
      <c r="I3319" t="s">
        <v>5</v>
      </c>
      <c r="J3319">
        <v>0.2</v>
      </c>
      <c r="K3319">
        <v>36.5</v>
      </c>
      <c r="L3319">
        <v>15.66</v>
      </c>
      <c r="M3319">
        <v>93.96</v>
      </c>
      <c r="N3319">
        <v>0</v>
      </c>
      <c r="O3319">
        <v>43.938021400749101</v>
      </c>
      <c r="P3319">
        <v>0.85006641097198699</v>
      </c>
      <c r="Q3319" s="5" t="s">
        <v>205</v>
      </c>
    </row>
    <row r="3320" spans="1:17" ht="16" x14ac:dyDescent="0.2">
      <c r="A3320">
        <v>219</v>
      </c>
      <c r="B3320" t="s">
        <v>8</v>
      </c>
      <c r="C3320" s="10" t="s">
        <v>7</v>
      </c>
      <c r="D3320">
        <v>12</v>
      </c>
      <c r="H3320" s="7">
        <v>1</v>
      </c>
      <c r="I3320" t="s">
        <v>5</v>
      </c>
      <c r="J3320">
        <v>0.2</v>
      </c>
      <c r="K3320">
        <v>36.5</v>
      </c>
      <c r="L3320">
        <v>15.66</v>
      </c>
      <c r="M3320">
        <v>93.96</v>
      </c>
      <c r="N3320">
        <v>0</v>
      </c>
      <c r="O3320">
        <v>46.067351172265496</v>
      </c>
      <c r="P3320">
        <v>0.88896383959884695</v>
      </c>
      <c r="Q3320" s="5" t="s">
        <v>205</v>
      </c>
    </row>
    <row r="3321" spans="1:17" ht="16" x14ac:dyDescent="0.2">
      <c r="A3321">
        <v>219</v>
      </c>
      <c r="B3321" t="s">
        <v>8</v>
      </c>
      <c r="C3321" s="10" t="s">
        <v>7</v>
      </c>
      <c r="D3321">
        <v>12</v>
      </c>
      <c r="H3321" s="7">
        <v>1</v>
      </c>
      <c r="I3321" t="s">
        <v>5</v>
      </c>
      <c r="J3321">
        <v>0.2</v>
      </c>
      <c r="K3321">
        <v>36.5</v>
      </c>
      <c r="L3321">
        <v>15.66</v>
      </c>
      <c r="M3321">
        <v>93.96</v>
      </c>
      <c r="N3321">
        <v>0</v>
      </c>
      <c r="O3321">
        <v>48.971674601160998</v>
      </c>
      <c r="P3321">
        <v>0.93343978987269904</v>
      </c>
      <c r="Q3321" s="5" t="s">
        <v>205</v>
      </c>
    </row>
    <row r="3322" spans="1:17" ht="16" x14ac:dyDescent="0.2">
      <c r="A3322">
        <v>219</v>
      </c>
      <c r="B3322" t="s">
        <v>8</v>
      </c>
      <c r="C3322" s="10" t="s">
        <v>7</v>
      </c>
      <c r="D3322">
        <v>12</v>
      </c>
      <c r="H3322" s="7">
        <v>1</v>
      </c>
      <c r="I3322" t="s">
        <v>5</v>
      </c>
      <c r="J3322">
        <v>0.2</v>
      </c>
      <c r="K3322">
        <v>36.5</v>
      </c>
      <c r="L3322">
        <v>15.66</v>
      </c>
      <c r="M3322">
        <v>93.96</v>
      </c>
      <c r="N3322">
        <v>0</v>
      </c>
      <c r="O3322">
        <v>51.004969630038602</v>
      </c>
      <c r="P3322">
        <v>0.96124733236825899</v>
      </c>
      <c r="Q3322" s="5" t="s">
        <v>205</v>
      </c>
    </row>
    <row r="3323" spans="1:17" ht="16" x14ac:dyDescent="0.2">
      <c r="A3323">
        <v>219</v>
      </c>
      <c r="B3323" t="s">
        <v>8</v>
      </c>
      <c r="C3323" s="10" t="s">
        <v>7</v>
      </c>
      <c r="D3323">
        <v>12</v>
      </c>
      <c r="H3323" s="7">
        <v>1</v>
      </c>
      <c r="I3323" t="s">
        <v>5</v>
      </c>
      <c r="J3323">
        <v>0.2</v>
      </c>
      <c r="K3323">
        <v>36.5</v>
      </c>
      <c r="L3323">
        <v>15.66</v>
      </c>
      <c r="M3323">
        <v>93.96</v>
      </c>
      <c r="N3323">
        <v>0</v>
      </c>
      <c r="O3323">
        <v>52.940215201396803</v>
      </c>
      <c r="P3323">
        <v>1.0029071589535401</v>
      </c>
      <c r="Q3323" s="5" t="s">
        <v>205</v>
      </c>
    </row>
    <row r="3324" spans="1:17" ht="16" x14ac:dyDescent="0.2">
      <c r="A3324">
        <v>220</v>
      </c>
      <c r="B3324" t="s">
        <v>207</v>
      </c>
      <c r="C3324" t="s">
        <v>206</v>
      </c>
      <c r="D3324">
        <f>(7+17)/2</f>
        <v>12</v>
      </c>
      <c r="H3324" s="7">
        <v>1</v>
      </c>
      <c r="I3324" t="s">
        <v>5</v>
      </c>
      <c r="J3324">
        <f>350/1000</f>
        <v>0.35</v>
      </c>
      <c r="K3324">
        <v>11</v>
      </c>
      <c r="L3324">
        <v>20.6</v>
      </c>
      <c r="M3324">
        <f>L3324/(350/(350+1000))</f>
        <v>79.45714285714287</v>
      </c>
      <c r="N3324">
        <v>0</v>
      </c>
      <c r="O3324">
        <v>0</v>
      </c>
      <c r="P3324">
        <v>0</v>
      </c>
      <c r="Q3324" t="s">
        <v>208</v>
      </c>
    </row>
    <row r="3325" spans="1:17" ht="16" x14ac:dyDescent="0.2">
      <c r="A3325">
        <v>220</v>
      </c>
      <c r="B3325" t="s">
        <v>207</v>
      </c>
      <c r="C3325" t="s">
        <v>206</v>
      </c>
      <c r="D3325">
        <v>12</v>
      </c>
      <c r="H3325" s="7">
        <v>1</v>
      </c>
      <c r="I3325" t="s">
        <v>5</v>
      </c>
      <c r="J3325">
        <v>0.35</v>
      </c>
      <c r="K3325">
        <v>11</v>
      </c>
      <c r="L3325">
        <v>20.6</v>
      </c>
      <c r="M3325">
        <v>79.45714285714287</v>
      </c>
      <c r="N3325">
        <v>0</v>
      </c>
      <c r="O3325">
        <v>7.7387049049732495E-2</v>
      </c>
      <c r="P3325">
        <v>0.26485148514851398</v>
      </c>
      <c r="Q3325" t="s">
        <v>208</v>
      </c>
    </row>
    <row r="3326" spans="1:17" ht="16" x14ac:dyDescent="0.2">
      <c r="A3326">
        <v>220</v>
      </c>
      <c r="B3326" t="s">
        <v>207</v>
      </c>
      <c r="C3326" t="s">
        <v>206</v>
      </c>
      <c r="D3326">
        <v>12</v>
      </c>
      <c r="H3326" s="7">
        <v>1</v>
      </c>
      <c r="I3326" t="s">
        <v>5</v>
      </c>
      <c r="J3326">
        <v>0.35</v>
      </c>
      <c r="K3326">
        <v>11</v>
      </c>
      <c r="L3326">
        <v>20.6</v>
      </c>
      <c r="M3326">
        <v>79.45714285714287</v>
      </c>
      <c r="N3326">
        <v>0</v>
      </c>
      <c r="O3326">
        <v>0.134147035393194</v>
      </c>
      <c r="P3326">
        <v>0.32673267326732602</v>
      </c>
      <c r="Q3326" t="s">
        <v>208</v>
      </c>
    </row>
    <row r="3327" spans="1:17" ht="16" x14ac:dyDescent="0.2">
      <c r="A3327">
        <v>220</v>
      </c>
      <c r="B3327" t="s">
        <v>207</v>
      </c>
      <c r="C3327" t="s">
        <v>206</v>
      </c>
      <c r="D3327">
        <v>12</v>
      </c>
      <c r="H3327" s="7">
        <v>1</v>
      </c>
      <c r="I3327" t="s">
        <v>5</v>
      </c>
      <c r="J3327">
        <v>0.35</v>
      </c>
      <c r="K3327">
        <v>11</v>
      </c>
      <c r="L3327">
        <v>20.6</v>
      </c>
      <c r="M3327">
        <v>79.45714285714287</v>
      </c>
      <c r="N3327">
        <v>0</v>
      </c>
      <c r="O3327">
        <v>0.133691817457607</v>
      </c>
      <c r="P3327">
        <v>0.366336633663366</v>
      </c>
      <c r="Q3327" t="s">
        <v>208</v>
      </c>
    </row>
    <row r="3328" spans="1:17" ht="16" x14ac:dyDescent="0.2">
      <c r="A3328">
        <v>220</v>
      </c>
      <c r="B3328" t="s">
        <v>207</v>
      </c>
      <c r="C3328" t="s">
        <v>206</v>
      </c>
      <c r="D3328">
        <v>12</v>
      </c>
      <c r="H3328" s="7">
        <v>1</v>
      </c>
      <c r="I3328" t="s">
        <v>5</v>
      </c>
      <c r="J3328">
        <v>0.35</v>
      </c>
      <c r="K3328">
        <v>11</v>
      </c>
      <c r="L3328">
        <v>20.6</v>
      </c>
      <c r="M3328">
        <v>79.45714285714287</v>
      </c>
      <c r="N3328">
        <v>0</v>
      </c>
      <c r="O3328">
        <v>0.19093547285762999</v>
      </c>
      <c r="P3328">
        <v>0.38613861386138598</v>
      </c>
      <c r="Q3328" t="s">
        <v>208</v>
      </c>
    </row>
    <row r="3329" spans="1:17" ht="16" x14ac:dyDescent="0.2">
      <c r="A3329">
        <v>220</v>
      </c>
      <c r="B3329" t="s">
        <v>207</v>
      </c>
      <c r="C3329" t="s">
        <v>206</v>
      </c>
      <c r="D3329">
        <v>12</v>
      </c>
      <c r="H3329" s="7">
        <v>1</v>
      </c>
      <c r="I3329" t="s">
        <v>5</v>
      </c>
      <c r="J3329">
        <v>0.35</v>
      </c>
      <c r="K3329">
        <v>11</v>
      </c>
      <c r="L3329">
        <v>20.6</v>
      </c>
      <c r="M3329">
        <v>79.45714285714287</v>
      </c>
      <c r="N3329">
        <v>0</v>
      </c>
      <c r="O3329">
        <v>0.28254808239444601</v>
      </c>
      <c r="P3329">
        <v>0.41584158415841499</v>
      </c>
      <c r="Q3329" t="s">
        <v>208</v>
      </c>
    </row>
    <row r="3330" spans="1:17" ht="16" x14ac:dyDescent="0.2">
      <c r="A3330">
        <v>220</v>
      </c>
      <c r="B3330" t="s">
        <v>207</v>
      </c>
      <c r="C3330" t="s">
        <v>206</v>
      </c>
      <c r="D3330">
        <v>12</v>
      </c>
      <c r="H3330" s="7">
        <v>1</v>
      </c>
      <c r="I3330" t="s">
        <v>5</v>
      </c>
      <c r="J3330">
        <v>0.35</v>
      </c>
      <c r="K3330">
        <v>11</v>
      </c>
      <c r="L3330">
        <v>20.6</v>
      </c>
      <c r="M3330">
        <v>79.45714285714287</v>
      </c>
      <c r="N3330">
        <v>0</v>
      </c>
      <c r="O3330">
        <v>1.00452372823489</v>
      </c>
      <c r="P3330">
        <v>0.60396039603960305</v>
      </c>
      <c r="Q3330" t="s">
        <v>208</v>
      </c>
    </row>
    <row r="3331" spans="1:17" ht="16" x14ac:dyDescent="0.2">
      <c r="A3331">
        <v>220</v>
      </c>
      <c r="B3331" t="s">
        <v>207</v>
      </c>
      <c r="C3331" t="s">
        <v>206</v>
      </c>
      <c r="D3331">
        <v>12</v>
      </c>
      <c r="H3331" s="7">
        <v>1</v>
      </c>
      <c r="I3331" t="s">
        <v>5</v>
      </c>
      <c r="J3331">
        <v>0.35</v>
      </c>
      <c r="K3331">
        <v>11</v>
      </c>
      <c r="L3331">
        <v>20.6</v>
      </c>
      <c r="M3331">
        <v>79.45714285714287</v>
      </c>
      <c r="N3331">
        <v>0</v>
      </c>
      <c r="O3331">
        <v>1.28010128599066</v>
      </c>
      <c r="P3331">
        <v>0.62871287128712805</v>
      </c>
      <c r="Q3331" t="s">
        <v>208</v>
      </c>
    </row>
    <row r="3332" spans="1:17" ht="16" x14ac:dyDescent="0.2">
      <c r="A3332">
        <v>220</v>
      </c>
      <c r="B3332" t="s">
        <v>207</v>
      </c>
      <c r="C3332" t="s">
        <v>206</v>
      </c>
      <c r="D3332">
        <v>12</v>
      </c>
      <c r="H3332" s="7">
        <v>1</v>
      </c>
      <c r="I3332" t="s">
        <v>5</v>
      </c>
      <c r="J3332">
        <v>0.35</v>
      </c>
      <c r="K3332">
        <v>11</v>
      </c>
      <c r="L3332">
        <v>20.6</v>
      </c>
      <c r="M3332">
        <v>79.45714285714287</v>
      </c>
      <c r="N3332">
        <v>0</v>
      </c>
      <c r="O3332">
        <v>2.01499374075338</v>
      </c>
      <c r="P3332">
        <v>0.69306930693069302</v>
      </c>
      <c r="Q3332" t="s">
        <v>208</v>
      </c>
    </row>
    <row r="3333" spans="1:17" ht="16" x14ac:dyDescent="0.2">
      <c r="A3333">
        <v>220</v>
      </c>
      <c r="B3333" t="s">
        <v>207</v>
      </c>
      <c r="C3333" t="s">
        <v>206</v>
      </c>
      <c r="D3333">
        <v>12</v>
      </c>
      <c r="H3333" s="7">
        <v>1</v>
      </c>
      <c r="I3333" t="s">
        <v>5</v>
      </c>
      <c r="J3333">
        <v>0.35</v>
      </c>
      <c r="K3333">
        <v>11</v>
      </c>
      <c r="L3333">
        <v>20.6</v>
      </c>
      <c r="M3333">
        <v>79.45714285714287</v>
      </c>
      <c r="N3333">
        <v>0</v>
      </c>
      <c r="O3333">
        <v>2.2793046546033899</v>
      </c>
      <c r="P3333">
        <v>0.69801980198019797</v>
      </c>
      <c r="Q3333" t="s">
        <v>208</v>
      </c>
    </row>
    <row r="3334" spans="1:17" ht="16" x14ac:dyDescent="0.2">
      <c r="A3334">
        <v>220</v>
      </c>
      <c r="B3334" t="s">
        <v>207</v>
      </c>
      <c r="C3334" t="s">
        <v>206</v>
      </c>
      <c r="D3334">
        <v>12</v>
      </c>
      <c r="H3334" s="7">
        <v>1</v>
      </c>
      <c r="I3334" t="s">
        <v>5</v>
      </c>
      <c r="J3334">
        <v>0.35</v>
      </c>
      <c r="K3334">
        <v>11</v>
      </c>
      <c r="L3334">
        <v>20.6</v>
      </c>
      <c r="M3334">
        <v>79.45714285714287</v>
      </c>
      <c r="N3334">
        <v>0</v>
      </c>
      <c r="O3334">
        <v>3.1984750199157799</v>
      </c>
      <c r="P3334">
        <v>0.73019801980197996</v>
      </c>
      <c r="Q3334" t="s">
        <v>208</v>
      </c>
    </row>
    <row r="3335" spans="1:17" ht="16" x14ac:dyDescent="0.2">
      <c r="A3335">
        <v>221</v>
      </c>
      <c r="B3335" t="s">
        <v>210</v>
      </c>
      <c r="C3335" t="s">
        <v>209</v>
      </c>
      <c r="D3335">
        <f>(38+54)/2</f>
        <v>46</v>
      </c>
      <c r="H3335" s="7">
        <v>1</v>
      </c>
      <c r="I3335" t="s">
        <v>24</v>
      </c>
      <c r="J3335">
        <f>((2*0.25))/2</f>
        <v>0.25</v>
      </c>
      <c r="K3335">
        <v>140</v>
      </c>
      <c r="L3335">
        <v>6</v>
      </c>
      <c r="M3335">
        <f>L3335/((J3335*100)/(1+J3335))*100</f>
        <v>30</v>
      </c>
      <c r="N3335">
        <v>0</v>
      </c>
      <c r="O3335">
        <v>0</v>
      </c>
      <c r="P3335">
        <v>0</v>
      </c>
      <c r="Q3335" t="s">
        <v>211</v>
      </c>
    </row>
    <row r="3336" spans="1:17" ht="16" x14ac:dyDescent="0.2">
      <c r="A3336">
        <v>221</v>
      </c>
      <c r="B3336" t="s">
        <v>210</v>
      </c>
      <c r="C3336" t="s">
        <v>209</v>
      </c>
      <c r="D3336">
        <v>46</v>
      </c>
      <c r="H3336" s="7">
        <v>1</v>
      </c>
      <c r="I3336" t="s">
        <v>24</v>
      </c>
      <c r="J3336">
        <v>0.25</v>
      </c>
      <c r="K3336">
        <v>140</v>
      </c>
      <c r="L3336">
        <v>6</v>
      </c>
      <c r="M3336">
        <v>30</v>
      </c>
      <c r="N3336">
        <v>0</v>
      </c>
      <c r="O3336">
        <v>5.0973907349500998</v>
      </c>
      <c r="P3336">
        <v>9.6759652477591801E-2</v>
      </c>
      <c r="Q3336" t="s">
        <v>211</v>
      </c>
    </row>
    <row r="3337" spans="1:17" ht="16" x14ac:dyDescent="0.2">
      <c r="A3337">
        <v>221</v>
      </c>
      <c r="B3337" t="s">
        <v>210</v>
      </c>
      <c r="C3337" t="s">
        <v>209</v>
      </c>
      <c r="D3337">
        <v>46</v>
      </c>
      <c r="H3337" s="7">
        <v>1</v>
      </c>
      <c r="I3337" t="s">
        <v>24</v>
      </c>
      <c r="J3337">
        <v>0.25</v>
      </c>
      <c r="K3337">
        <v>140</v>
      </c>
      <c r="L3337">
        <v>6</v>
      </c>
      <c r="M3337">
        <v>30</v>
      </c>
      <c r="N3337">
        <v>0</v>
      </c>
      <c r="O3337">
        <v>9.9089438146800202</v>
      </c>
      <c r="P3337">
        <v>0.197438659258169</v>
      </c>
      <c r="Q3337" t="s">
        <v>211</v>
      </c>
    </row>
    <row r="3338" spans="1:17" ht="16" x14ac:dyDescent="0.2">
      <c r="A3338">
        <v>221</v>
      </c>
      <c r="B3338" t="s">
        <v>210</v>
      </c>
      <c r="C3338" t="s">
        <v>209</v>
      </c>
      <c r="D3338">
        <v>46</v>
      </c>
      <c r="H3338" s="7">
        <v>1</v>
      </c>
      <c r="I3338" t="s">
        <v>24</v>
      </c>
      <c r="J3338">
        <v>0.25</v>
      </c>
      <c r="K3338">
        <v>140</v>
      </c>
      <c r="L3338">
        <v>6</v>
      </c>
      <c r="M3338">
        <v>30</v>
      </c>
      <c r="N3338">
        <v>0</v>
      </c>
      <c r="O3338">
        <v>15.1597872350521</v>
      </c>
      <c r="P3338">
        <v>0.36582854485667698</v>
      </c>
      <c r="Q3338" t="s">
        <v>211</v>
      </c>
    </row>
    <row r="3339" spans="1:17" ht="16" x14ac:dyDescent="0.2">
      <c r="A3339">
        <v>221</v>
      </c>
      <c r="B3339" t="s">
        <v>210</v>
      </c>
      <c r="C3339" t="s">
        <v>209</v>
      </c>
      <c r="D3339">
        <v>46</v>
      </c>
      <c r="H3339" s="7">
        <v>1</v>
      </c>
      <c r="I3339" t="s">
        <v>24</v>
      </c>
      <c r="J3339">
        <v>0.25</v>
      </c>
      <c r="K3339">
        <v>140</v>
      </c>
      <c r="L3339">
        <v>6</v>
      </c>
      <c r="M3339">
        <v>30</v>
      </c>
      <c r="N3339">
        <v>0</v>
      </c>
      <c r="O3339">
        <v>20.120237818447499</v>
      </c>
      <c r="P3339">
        <v>0.50630845223464804</v>
      </c>
      <c r="Q3339" t="s">
        <v>211</v>
      </c>
    </row>
    <row r="3340" spans="1:17" ht="16" x14ac:dyDescent="0.2">
      <c r="A3340">
        <v>221</v>
      </c>
      <c r="B3340" t="s">
        <v>210</v>
      </c>
      <c r="C3340" t="s">
        <v>209</v>
      </c>
      <c r="D3340">
        <v>46</v>
      </c>
      <c r="H3340" s="7">
        <v>1</v>
      </c>
      <c r="I3340" t="s">
        <v>24</v>
      </c>
      <c r="J3340">
        <v>0.25</v>
      </c>
      <c r="K3340">
        <v>140</v>
      </c>
      <c r="L3340">
        <v>6</v>
      </c>
      <c r="M3340">
        <v>30</v>
      </c>
      <c r="N3340">
        <v>0</v>
      </c>
      <c r="O3340">
        <v>30.1669758812616</v>
      </c>
      <c r="P3340">
        <v>0.66602925755282305</v>
      </c>
      <c r="Q3340" t="s">
        <v>211</v>
      </c>
    </row>
    <row r="3341" spans="1:17" ht="16" x14ac:dyDescent="0.2">
      <c r="A3341">
        <v>222</v>
      </c>
      <c r="B3341" t="s">
        <v>213</v>
      </c>
      <c r="C3341" t="s">
        <v>212</v>
      </c>
      <c r="D3341">
        <f>(7+17)/2</f>
        <v>12</v>
      </c>
      <c r="H3341" s="7">
        <v>1</v>
      </c>
      <c r="I3341" t="s">
        <v>24</v>
      </c>
      <c r="J3341">
        <f>1/200</f>
        <v>5.0000000000000001E-3</v>
      </c>
      <c r="K3341">
        <v>33.83</v>
      </c>
      <c r="L3341">
        <f>M3341*(1/(1+200))</f>
        <v>0.27164179104477615</v>
      </c>
      <c r="M3341">
        <v>54.6</v>
      </c>
      <c r="N3341">
        <v>0</v>
      </c>
      <c r="O3341">
        <v>0</v>
      </c>
      <c r="P3341">
        <v>0</v>
      </c>
      <c r="Q3341" t="s">
        <v>214</v>
      </c>
    </row>
    <row r="3342" spans="1:17" ht="16" x14ac:dyDescent="0.2">
      <c r="A3342">
        <v>222</v>
      </c>
      <c r="B3342" t="s">
        <v>213</v>
      </c>
      <c r="C3342" t="s">
        <v>212</v>
      </c>
      <c r="D3342">
        <v>12</v>
      </c>
      <c r="H3342" s="7">
        <v>1</v>
      </c>
      <c r="I3342" t="s">
        <v>24</v>
      </c>
      <c r="J3342">
        <v>5.0000000000000001E-3</v>
      </c>
      <c r="K3342">
        <v>33.83</v>
      </c>
      <c r="L3342">
        <v>0.27164179104477615</v>
      </c>
      <c r="M3342">
        <v>54.6</v>
      </c>
      <c r="N3342">
        <v>0</v>
      </c>
      <c r="O3342">
        <v>1.0696445306233799</v>
      </c>
      <c r="P3342">
        <v>0.61869063667039004</v>
      </c>
      <c r="Q3342" t="s">
        <v>214</v>
      </c>
    </row>
    <row r="3343" spans="1:17" ht="16" x14ac:dyDescent="0.2">
      <c r="A3343">
        <v>222</v>
      </c>
      <c r="B3343" t="s">
        <v>213</v>
      </c>
      <c r="C3343" t="s">
        <v>212</v>
      </c>
      <c r="D3343">
        <v>12</v>
      </c>
      <c r="H3343" s="7">
        <v>1</v>
      </c>
      <c r="I3343" t="s">
        <v>24</v>
      </c>
      <c r="J3343">
        <v>5.0000000000000001E-3</v>
      </c>
      <c r="K3343">
        <v>33.83</v>
      </c>
      <c r="L3343">
        <v>0.27164179104477615</v>
      </c>
      <c r="M3343">
        <v>54.6</v>
      </c>
      <c r="N3343">
        <v>0</v>
      </c>
      <c r="O3343">
        <v>3.1895714723934998</v>
      </c>
      <c r="P3343">
        <v>0.80606642220114599</v>
      </c>
      <c r="Q3343" t="s">
        <v>214</v>
      </c>
    </row>
    <row r="3344" spans="1:17" ht="16" x14ac:dyDescent="0.2">
      <c r="A3344">
        <v>222</v>
      </c>
      <c r="B3344" t="s">
        <v>213</v>
      </c>
      <c r="C3344" t="s">
        <v>212</v>
      </c>
      <c r="D3344">
        <v>12</v>
      </c>
      <c r="H3344" s="7">
        <v>1</v>
      </c>
      <c r="I3344" t="s">
        <v>24</v>
      </c>
      <c r="J3344">
        <v>5.0000000000000001E-3</v>
      </c>
      <c r="K3344">
        <v>33.83</v>
      </c>
      <c r="L3344">
        <v>0.27164179104477615</v>
      </c>
      <c r="M3344">
        <v>54.6</v>
      </c>
      <c r="N3344">
        <v>0</v>
      </c>
      <c r="O3344">
        <v>6.26623477132717</v>
      </c>
      <c r="P3344">
        <v>0.89729239896097401</v>
      </c>
      <c r="Q3344" t="s">
        <v>214</v>
      </c>
    </row>
    <row r="3345" spans="1:17" ht="16" x14ac:dyDescent="0.2">
      <c r="A3345">
        <v>222</v>
      </c>
      <c r="B3345" t="s">
        <v>213</v>
      </c>
      <c r="C3345" t="s">
        <v>212</v>
      </c>
      <c r="D3345">
        <v>12</v>
      </c>
      <c r="H3345" s="7">
        <v>1</v>
      </c>
      <c r="I3345" t="s">
        <v>24</v>
      </c>
      <c r="J3345">
        <v>5.0000000000000001E-3</v>
      </c>
      <c r="K3345">
        <v>33.83</v>
      </c>
      <c r="L3345">
        <v>0.27164179104477615</v>
      </c>
      <c r="M3345">
        <v>54.6</v>
      </c>
      <c r="N3345">
        <v>0</v>
      </c>
      <c r="O3345">
        <v>10.1351689823348</v>
      </c>
      <c r="P3345">
        <v>0.927534453597048</v>
      </c>
      <c r="Q3345" t="s">
        <v>214</v>
      </c>
    </row>
    <row r="3346" spans="1:17" ht="16" x14ac:dyDescent="0.2">
      <c r="A3346">
        <v>222</v>
      </c>
      <c r="B3346" t="s">
        <v>213</v>
      </c>
      <c r="C3346" t="s">
        <v>212</v>
      </c>
      <c r="D3346">
        <v>12</v>
      </c>
      <c r="H3346" s="7">
        <v>1</v>
      </c>
      <c r="I3346" t="s">
        <v>24</v>
      </c>
      <c r="J3346">
        <v>5.0000000000000001E-3</v>
      </c>
      <c r="K3346">
        <v>33.83</v>
      </c>
      <c r="L3346">
        <v>0.27164179104477615</v>
      </c>
      <c r="M3346">
        <v>54.6</v>
      </c>
      <c r="N3346">
        <v>0</v>
      </c>
      <c r="O3346">
        <v>13.318098797466</v>
      </c>
      <c r="P3346">
        <v>0.98125420380319295</v>
      </c>
      <c r="Q3346" t="s">
        <v>214</v>
      </c>
    </row>
    <row r="3347" spans="1:17" ht="16" x14ac:dyDescent="0.2">
      <c r="A3347">
        <v>222</v>
      </c>
      <c r="B3347" t="s">
        <v>213</v>
      </c>
      <c r="C3347" t="s">
        <v>212</v>
      </c>
      <c r="D3347">
        <v>12</v>
      </c>
      <c r="H3347" s="7">
        <v>1</v>
      </c>
      <c r="I3347" t="s">
        <v>24</v>
      </c>
      <c r="J3347">
        <v>5.0000000000000001E-3</v>
      </c>
      <c r="K3347">
        <v>33.83</v>
      </c>
      <c r="L3347">
        <v>0.27164179104477615</v>
      </c>
      <c r="M3347">
        <v>54.6</v>
      </c>
      <c r="N3347">
        <v>0</v>
      </c>
      <c r="O3347">
        <v>17.242980528124299</v>
      </c>
      <c r="P3347">
        <v>1.00446173026428</v>
      </c>
      <c r="Q3347" t="s">
        <v>214</v>
      </c>
    </row>
    <row r="3348" spans="1:17" ht="16" x14ac:dyDescent="0.2">
      <c r="A3348">
        <v>223</v>
      </c>
      <c r="B3348" t="s">
        <v>216</v>
      </c>
      <c r="C3348" t="s">
        <v>215</v>
      </c>
      <c r="D3348">
        <v>60</v>
      </c>
      <c r="H3348" s="7">
        <v>1</v>
      </c>
      <c r="I3348" t="s">
        <v>24</v>
      </c>
      <c r="J3348">
        <f>60/1000</f>
        <v>0.06</v>
      </c>
      <c r="K3348">
        <v>246.37</v>
      </c>
      <c r="L3348">
        <f>M3348*(60/(60+1000))</f>
        <v>2.3779245283018868</v>
      </c>
      <c r="M3348">
        <v>42.01</v>
      </c>
      <c r="N3348">
        <v>0</v>
      </c>
      <c r="O3348">
        <v>0</v>
      </c>
      <c r="P3348">
        <v>0</v>
      </c>
      <c r="Q3348" t="s">
        <v>217</v>
      </c>
    </row>
    <row r="3349" spans="1:17" ht="16" x14ac:dyDescent="0.2">
      <c r="A3349">
        <v>223</v>
      </c>
      <c r="B3349" t="s">
        <v>216</v>
      </c>
      <c r="C3349" t="s">
        <v>215</v>
      </c>
      <c r="D3349">
        <v>60</v>
      </c>
      <c r="H3349" s="7">
        <v>1</v>
      </c>
      <c r="I3349" t="s">
        <v>24</v>
      </c>
      <c r="J3349">
        <v>0.06</v>
      </c>
      <c r="K3349">
        <v>246.37</v>
      </c>
      <c r="L3349">
        <v>2.3779245283018868</v>
      </c>
      <c r="M3349">
        <v>42.01</v>
      </c>
      <c r="N3349">
        <v>0</v>
      </c>
      <c r="O3349">
        <v>0.96786833855799403</v>
      </c>
      <c r="P3349">
        <v>0.35775862068965503</v>
      </c>
      <c r="Q3349" t="s">
        <v>217</v>
      </c>
    </row>
    <row r="3350" spans="1:17" ht="16" x14ac:dyDescent="0.2">
      <c r="A3350">
        <v>223</v>
      </c>
      <c r="B3350" t="s">
        <v>216</v>
      </c>
      <c r="C3350" t="s">
        <v>215</v>
      </c>
      <c r="D3350">
        <v>60</v>
      </c>
      <c r="H3350" s="7">
        <v>1</v>
      </c>
      <c r="I3350" t="s">
        <v>24</v>
      </c>
      <c r="J3350">
        <v>0.06</v>
      </c>
      <c r="K3350">
        <v>246.37</v>
      </c>
      <c r="L3350">
        <v>2.3779245283018868</v>
      </c>
      <c r="M3350">
        <v>42.01</v>
      </c>
      <c r="N3350">
        <v>0</v>
      </c>
      <c r="O3350">
        <v>2.0118674429019201</v>
      </c>
      <c r="P3350">
        <v>0.47413793103448199</v>
      </c>
      <c r="Q3350" t="s">
        <v>217</v>
      </c>
    </row>
    <row r="3351" spans="1:17" ht="16" x14ac:dyDescent="0.2">
      <c r="A3351">
        <v>223</v>
      </c>
      <c r="B3351" t="s">
        <v>216</v>
      </c>
      <c r="C3351" t="s">
        <v>215</v>
      </c>
      <c r="D3351">
        <v>60</v>
      </c>
      <c r="H3351" s="7">
        <v>1</v>
      </c>
      <c r="I3351" t="s">
        <v>24</v>
      </c>
      <c r="J3351">
        <v>0.06</v>
      </c>
      <c r="K3351">
        <v>246.37</v>
      </c>
      <c r="L3351">
        <v>2.3779245283018868</v>
      </c>
      <c r="M3351">
        <v>42.01</v>
      </c>
      <c r="N3351">
        <v>0</v>
      </c>
      <c r="O3351">
        <v>3.9180288102701901</v>
      </c>
      <c r="P3351">
        <v>0.506465517241379</v>
      </c>
      <c r="Q3351" t="s">
        <v>217</v>
      </c>
    </row>
    <row r="3352" spans="1:17" ht="16" x14ac:dyDescent="0.2">
      <c r="A3352">
        <v>223</v>
      </c>
      <c r="B3352" t="s">
        <v>216</v>
      </c>
      <c r="C3352" t="s">
        <v>215</v>
      </c>
      <c r="D3352">
        <v>60</v>
      </c>
      <c r="H3352" s="7">
        <v>1</v>
      </c>
      <c r="I3352" t="s">
        <v>24</v>
      </c>
      <c r="J3352">
        <v>0.06</v>
      </c>
      <c r="K3352">
        <v>246.37</v>
      </c>
      <c r="L3352">
        <v>2.3779245283018868</v>
      </c>
      <c r="M3352">
        <v>42.01</v>
      </c>
      <c r="N3352">
        <v>0</v>
      </c>
      <c r="O3352">
        <v>6.0423197492162997</v>
      </c>
      <c r="P3352">
        <v>0.57758620689655105</v>
      </c>
      <c r="Q3352" t="s">
        <v>217</v>
      </c>
    </row>
    <row r="3353" spans="1:17" ht="16" x14ac:dyDescent="0.2">
      <c r="A3353">
        <v>223</v>
      </c>
      <c r="B3353" t="s">
        <v>216</v>
      </c>
      <c r="C3353" t="s">
        <v>215</v>
      </c>
      <c r="D3353">
        <v>60</v>
      </c>
      <c r="H3353" s="7">
        <v>1</v>
      </c>
      <c r="I3353" t="s">
        <v>24</v>
      </c>
      <c r="J3353">
        <v>0.06</v>
      </c>
      <c r="K3353">
        <v>246.37</v>
      </c>
      <c r="L3353">
        <v>2.3779245283018868</v>
      </c>
      <c r="M3353">
        <v>42.01</v>
      </c>
      <c r="N3353">
        <v>0</v>
      </c>
      <c r="O3353">
        <v>7.9915845648604202</v>
      </c>
      <c r="P3353">
        <v>0.60560344827586199</v>
      </c>
      <c r="Q3353" t="s">
        <v>217</v>
      </c>
    </row>
    <row r="3354" spans="1:17" ht="16" x14ac:dyDescent="0.2">
      <c r="A3354">
        <v>223</v>
      </c>
      <c r="B3354" t="s">
        <v>216</v>
      </c>
      <c r="C3354" t="s">
        <v>215</v>
      </c>
      <c r="D3354">
        <v>60</v>
      </c>
      <c r="H3354" s="7">
        <v>1</v>
      </c>
      <c r="I3354" t="s">
        <v>24</v>
      </c>
      <c r="J3354">
        <v>0.06</v>
      </c>
      <c r="K3354">
        <v>246.37</v>
      </c>
      <c r="L3354">
        <v>2.3779245283018868</v>
      </c>
      <c r="M3354">
        <v>42.01</v>
      </c>
      <c r="N3354">
        <v>0</v>
      </c>
      <c r="O3354">
        <v>10.02789595462</v>
      </c>
      <c r="P3354">
        <v>0.64439655172413801</v>
      </c>
      <c r="Q3354" t="s">
        <v>217</v>
      </c>
    </row>
    <row r="3355" spans="1:17" ht="16" x14ac:dyDescent="0.2">
      <c r="A3355">
        <v>223</v>
      </c>
      <c r="B3355" t="s">
        <v>216</v>
      </c>
      <c r="C3355" t="s">
        <v>215</v>
      </c>
      <c r="D3355">
        <v>60</v>
      </c>
      <c r="H3355" s="7">
        <v>1</v>
      </c>
      <c r="I3355" t="s">
        <v>24</v>
      </c>
      <c r="J3355">
        <v>0.06</v>
      </c>
      <c r="K3355">
        <v>246.37</v>
      </c>
      <c r="L3355">
        <v>2.3779245283018868</v>
      </c>
      <c r="M3355">
        <v>42.01</v>
      </c>
      <c r="N3355">
        <v>0</v>
      </c>
      <c r="O3355">
        <v>11.976321092700401</v>
      </c>
      <c r="P3355">
        <v>0.65301724137931005</v>
      </c>
      <c r="Q3355" t="s">
        <v>217</v>
      </c>
    </row>
    <row r="3356" spans="1:17" ht="16" x14ac:dyDescent="0.2">
      <c r="A3356">
        <v>223</v>
      </c>
      <c r="B3356" t="s">
        <v>216</v>
      </c>
      <c r="C3356" t="s">
        <v>215</v>
      </c>
      <c r="D3356">
        <v>60</v>
      </c>
      <c r="H3356" s="7">
        <v>1</v>
      </c>
      <c r="I3356" t="s">
        <v>24</v>
      </c>
      <c r="J3356">
        <v>0.06</v>
      </c>
      <c r="K3356">
        <v>246.37</v>
      </c>
      <c r="L3356">
        <v>2.3779245283018868</v>
      </c>
      <c r="M3356">
        <v>42.01</v>
      </c>
      <c r="N3356">
        <v>0</v>
      </c>
      <c r="O3356">
        <v>14.0116995073891</v>
      </c>
      <c r="P3356">
        <v>0.67025862068965503</v>
      </c>
      <c r="Q3356" t="s">
        <v>217</v>
      </c>
    </row>
    <row r="3357" spans="1:17" ht="16" x14ac:dyDescent="0.2">
      <c r="A3357">
        <v>223</v>
      </c>
      <c r="B3357" t="s">
        <v>216</v>
      </c>
      <c r="C3357" t="s">
        <v>215</v>
      </c>
      <c r="D3357">
        <v>60</v>
      </c>
      <c r="H3357" s="7">
        <v>1</v>
      </c>
      <c r="I3357" t="s">
        <v>24</v>
      </c>
      <c r="J3357">
        <v>0.06</v>
      </c>
      <c r="K3357">
        <v>246.37</v>
      </c>
      <c r="L3357">
        <v>2.3779245283018868</v>
      </c>
      <c r="M3357">
        <v>42.01</v>
      </c>
      <c r="N3357">
        <v>0</v>
      </c>
      <c r="O3357">
        <v>16.1335647111509</v>
      </c>
      <c r="P3357">
        <v>0.68534482758620696</v>
      </c>
      <c r="Q3357" t="s">
        <v>217</v>
      </c>
    </row>
    <row r="3358" spans="1:17" ht="16" x14ac:dyDescent="0.2">
      <c r="A3358">
        <v>223</v>
      </c>
      <c r="B3358" t="s">
        <v>216</v>
      </c>
      <c r="C3358" t="s">
        <v>215</v>
      </c>
      <c r="D3358">
        <v>60</v>
      </c>
      <c r="H3358" s="7">
        <v>1</v>
      </c>
      <c r="I3358" t="s">
        <v>24</v>
      </c>
      <c r="J3358">
        <v>0.06</v>
      </c>
      <c r="K3358">
        <v>246.37</v>
      </c>
      <c r="L3358">
        <v>2.3779245283018868</v>
      </c>
      <c r="M3358">
        <v>42.01</v>
      </c>
      <c r="N3358">
        <v>0</v>
      </c>
      <c r="O3358">
        <v>18.1691297208538</v>
      </c>
      <c r="P3358">
        <v>0.70689655172413801</v>
      </c>
      <c r="Q3358" t="s">
        <v>217</v>
      </c>
    </row>
    <row r="3359" spans="1:17" ht="16" x14ac:dyDescent="0.2">
      <c r="A3359">
        <v>223</v>
      </c>
      <c r="B3359" t="s">
        <v>216</v>
      </c>
      <c r="C3359" t="s">
        <v>215</v>
      </c>
      <c r="D3359">
        <v>60</v>
      </c>
      <c r="H3359" s="7">
        <v>1</v>
      </c>
      <c r="I3359" t="s">
        <v>24</v>
      </c>
      <c r="J3359">
        <v>0.06</v>
      </c>
      <c r="K3359">
        <v>246.37</v>
      </c>
      <c r="L3359">
        <v>2.3779245283018868</v>
      </c>
      <c r="M3359">
        <v>42.01</v>
      </c>
      <c r="N3359">
        <v>0</v>
      </c>
      <c r="O3359">
        <v>20.074358113151199</v>
      </c>
      <c r="P3359">
        <v>0.71767241379310298</v>
      </c>
      <c r="Q3359" t="s">
        <v>217</v>
      </c>
    </row>
    <row r="3360" spans="1:17" ht="16" x14ac:dyDescent="0.2">
      <c r="A3360">
        <v>223</v>
      </c>
      <c r="B3360" t="s">
        <v>216</v>
      </c>
      <c r="C3360" t="s">
        <v>215</v>
      </c>
      <c r="D3360">
        <v>60</v>
      </c>
      <c r="H3360" s="7">
        <v>1</v>
      </c>
      <c r="I3360" t="s">
        <v>24</v>
      </c>
      <c r="J3360">
        <v>0.06</v>
      </c>
      <c r="K3360">
        <v>246.37</v>
      </c>
      <c r="L3360">
        <v>2.3779245283018868</v>
      </c>
      <c r="M3360">
        <v>42.01</v>
      </c>
      <c r="N3360">
        <v>0</v>
      </c>
      <c r="O3360">
        <v>22.109549932825701</v>
      </c>
      <c r="P3360">
        <v>0.73060344827586199</v>
      </c>
      <c r="Q3360" t="s">
        <v>217</v>
      </c>
    </row>
    <row r="3361" spans="1:17" ht="16" x14ac:dyDescent="0.2">
      <c r="A3361">
        <v>223</v>
      </c>
      <c r="B3361" t="s">
        <v>216</v>
      </c>
      <c r="C3361" t="s">
        <v>215</v>
      </c>
      <c r="D3361">
        <v>60</v>
      </c>
      <c r="H3361" s="7">
        <v>1</v>
      </c>
      <c r="I3361" t="s">
        <v>24</v>
      </c>
      <c r="J3361">
        <v>0.06</v>
      </c>
      <c r="K3361">
        <v>246.37</v>
      </c>
      <c r="L3361">
        <v>2.3779245283018868</v>
      </c>
      <c r="M3361">
        <v>42.01</v>
      </c>
      <c r="N3361">
        <v>0</v>
      </c>
      <c r="O3361">
        <v>24.059187938498201</v>
      </c>
      <c r="P3361">
        <v>0.76724137931034397</v>
      </c>
      <c r="Q3361" t="s">
        <v>217</v>
      </c>
    </row>
    <row r="3362" spans="1:17" ht="16" x14ac:dyDescent="0.2">
      <c r="A3362">
        <v>223</v>
      </c>
      <c r="B3362" t="s">
        <v>216</v>
      </c>
      <c r="C3362" t="s">
        <v>215</v>
      </c>
      <c r="D3362">
        <v>60</v>
      </c>
      <c r="H3362" s="7">
        <v>1</v>
      </c>
      <c r="I3362" t="s">
        <v>24</v>
      </c>
      <c r="J3362">
        <v>0.06</v>
      </c>
      <c r="K3362">
        <v>246.37</v>
      </c>
      <c r="L3362">
        <v>2.3779245283018868</v>
      </c>
      <c r="M3362">
        <v>42.01</v>
      </c>
      <c r="N3362">
        <v>0</v>
      </c>
      <c r="O3362">
        <v>26.051649499925301</v>
      </c>
      <c r="P3362">
        <v>0.79310344827586199</v>
      </c>
      <c r="Q3362" t="s">
        <v>217</v>
      </c>
    </row>
    <row r="3363" spans="1:17" ht="16" x14ac:dyDescent="0.2">
      <c r="A3363">
        <v>223</v>
      </c>
      <c r="B3363" t="s">
        <v>216</v>
      </c>
      <c r="C3363" t="s">
        <v>215</v>
      </c>
      <c r="D3363">
        <v>60</v>
      </c>
      <c r="H3363" s="7">
        <v>1</v>
      </c>
      <c r="I3363" t="s">
        <v>24</v>
      </c>
      <c r="J3363">
        <v>0.06</v>
      </c>
      <c r="K3363">
        <v>246.37</v>
      </c>
      <c r="L3363">
        <v>2.3779245283018868</v>
      </c>
      <c r="M3363">
        <v>42.01</v>
      </c>
      <c r="N3363">
        <v>0</v>
      </c>
      <c r="O3363">
        <v>28.000261233019799</v>
      </c>
      <c r="P3363">
        <v>0.80603448275862</v>
      </c>
      <c r="Q3363" t="s">
        <v>217</v>
      </c>
    </row>
    <row r="3364" spans="1:17" ht="16" x14ac:dyDescent="0.2">
      <c r="A3364">
        <v>223</v>
      </c>
      <c r="B3364" t="s">
        <v>216</v>
      </c>
      <c r="C3364" t="s">
        <v>215</v>
      </c>
      <c r="D3364">
        <v>60</v>
      </c>
      <c r="H3364" s="7">
        <v>1</v>
      </c>
      <c r="I3364" t="s">
        <v>24</v>
      </c>
      <c r="J3364">
        <v>0.06</v>
      </c>
      <c r="K3364">
        <v>246.37</v>
      </c>
      <c r="L3364">
        <v>2.3779245283018868</v>
      </c>
      <c r="M3364">
        <v>42.01</v>
      </c>
      <c r="N3364">
        <v>0</v>
      </c>
      <c r="O3364">
        <v>30.036945812807801</v>
      </c>
      <c r="P3364">
        <v>0.85344827586206895</v>
      </c>
      <c r="Q3364" t="s">
        <v>217</v>
      </c>
    </row>
    <row r="3365" spans="1:17" ht="16" x14ac:dyDescent="0.2">
      <c r="A3365">
        <v>224</v>
      </c>
      <c r="B3365" t="s">
        <v>219</v>
      </c>
      <c r="C3365" t="s">
        <v>218</v>
      </c>
      <c r="D3365">
        <v>25</v>
      </c>
      <c r="H3365" s="7">
        <v>1</v>
      </c>
      <c r="I3365" t="s">
        <v>24</v>
      </c>
      <c r="J3365">
        <f>50/(1.25*1000)</f>
        <v>0.04</v>
      </c>
      <c r="K3365">
        <v>9.8000000000000007</v>
      </c>
      <c r="L3365">
        <v>2.39</v>
      </c>
      <c r="M3365">
        <f>L3365/(50/(50+(1.25*1000)))</f>
        <v>62.14</v>
      </c>
      <c r="N3365">
        <v>0</v>
      </c>
      <c r="O3365">
        <v>0</v>
      </c>
      <c r="P3365">
        <v>0</v>
      </c>
      <c r="Q3365" t="s">
        <v>220</v>
      </c>
    </row>
    <row r="3366" spans="1:17" ht="16" x14ac:dyDescent="0.2">
      <c r="A3366">
        <v>224</v>
      </c>
      <c r="B3366" t="s">
        <v>219</v>
      </c>
      <c r="C3366" t="s">
        <v>218</v>
      </c>
      <c r="D3366">
        <v>25</v>
      </c>
      <c r="H3366" s="7">
        <v>1</v>
      </c>
      <c r="I3366" t="s">
        <v>24</v>
      </c>
      <c r="J3366">
        <v>0.04</v>
      </c>
      <c r="K3366">
        <v>9.8000000000000007</v>
      </c>
      <c r="L3366">
        <v>2.39</v>
      </c>
      <c r="M3366">
        <v>62.14</v>
      </c>
      <c r="N3366">
        <v>0</v>
      </c>
      <c r="O3366">
        <v>0.41876046901172398</v>
      </c>
      <c r="P3366">
        <v>1.6483516483516199E-2</v>
      </c>
      <c r="Q3366" t="s">
        <v>220</v>
      </c>
    </row>
    <row r="3367" spans="1:17" ht="16" x14ac:dyDescent="0.2">
      <c r="A3367">
        <v>224</v>
      </c>
      <c r="B3367" t="s">
        <v>219</v>
      </c>
      <c r="C3367" t="s">
        <v>218</v>
      </c>
      <c r="D3367">
        <v>25</v>
      </c>
      <c r="H3367" s="7">
        <v>1</v>
      </c>
      <c r="I3367" t="s">
        <v>24</v>
      </c>
      <c r="J3367">
        <v>0.04</v>
      </c>
      <c r="K3367">
        <v>9.8000000000000007</v>
      </c>
      <c r="L3367">
        <v>2.39</v>
      </c>
      <c r="M3367">
        <v>62.14</v>
      </c>
      <c r="N3367">
        <v>0</v>
      </c>
      <c r="O3367">
        <v>0.75376884422110502</v>
      </c>
      <c r="P3367">
        <v>2.4725274725274599E-2</v>
      </c>
      <c r="Q3367" t="s">
        <v>220</v>
      </c>
    </row>
    <row r="3368" spans="1:17" ht="16" x14ac:dyDescent="0.2">
      <c r="A3368">
        <v>224</v>
      </c>
      <c r="B3368" t="s">
        <v>219</v>
      </c>
      <c r="C3368" t="s">
        <v>218</v>
      </c>
      <c r="D3368">
        <v>25</v>
      </c>
      <c r="H3368" s="7">
        <v>1</v>
      </c>
      <c r="I3368" t="s">
        <v>24</v>
      </c>
      <c r="J3368">
        <v>0.04</v>
      </c>
      <c r="K3368">
        <v>9.8000000000000007</v>
      </c>
      <c r="L3368">
        <v>2.39</v>
      </c>
      <c r="M3368">
        <v>62.14</v>
      </c>
      <c r="N3368">
        <v>0</v>
      </c>
      <c r="O3368">
        <v>1.2981574539363401</v>
      </c>
      <c r="P3368">
        <v>2.19780219780219E-2</v>
      </c>
      <c r="Q3368" t="s">
        <v>220</v>
      </c>
    </row>
    <row r="3369" spans="1:17" ht="16" x14ac:dyDescent="0.2">
      <c r="A3369">
        <v>224</v>
      </c>
      <c r="B3369" t="s">
        <v>219</v>
      </c>
      <c r="C3369" t="s">
        <v>218</v>
      </c>
      <c r="D3369">
        <v>25</v>
      </c>
      <c r="H3369" s="7">
        <v>1</v>
      </c>
      <c r="I3369" t="s">
        <v>24</v>
      </c>
      <c r="J3369">
        <v>0.04</v>
      </c>
      <c r="K3369">
        <v>9.8000000000000007</v>
      </c>
      <c r="L3369">
        <v>2.39</v>
      </c>
      <c r="M3369">
        <v>62.14</v>
      </c>
      <c r="N3369">
        <v>0</v>
      </c>
      <c r="O3369">
        <v>1.59128978224455</v>
      </c>
      <c r="P3369">
        <v>2.7472527472527101E-2</v>
      </c>
      <c r="Q3369" t="s">
        <v>220</v>
      </c>
    </row>
    <row r="3370" spans="1:17" ht="16" x14ac:dyDescent="0.2">
      <c r="A3370">
        <v>224</v>
      </c>
      <c r="B3370" t="s">
        <v>219</v>
      </c>
      <c r="C3370" t="s">
        <v>218</v>
      </c>
      <c r="D3370">
        <v>25</v>
      </c>
      <c r="H3370" s="7">
        <v>1</v>
      </c>
      <c r="I3370" t="s">
        <v>24</v>
      </c>
      <c r="J3370">
        <v>0.04</v>
      </c>
      <c r="K3370">
        <v>9.8000000000000007</v>
      </c>
      <c r="L3370">
        <v>2.39</v>
      </c>
      <c r="M3370">
        <v>62.14</v>
      </c>
      <c r="N3370">
        <v>0</v>
      </c>
      <c r="O3370">
        <v>2.0100502512562799</v>
      </c>
      <c r="P3370">
        <v>3.8461538461538103E-2</v>
      </c>
      <c r="Q3370" t="s">
        <v>220</v>
      </c>
    </row>
    <row r="3371" spans="1:17" ht="16" x14ac:dyDescent="0.2">
      <c r="A3371">
        <v>224</v>
      </c>
      <c r="B3371" t="s">
        <v>219</v>
      </c>
      <c r="C3371" t="s">
        <v>218</v>
      </c>
      <c r="D3371">
        <v>25</v>
      </c>
      <c r="H3371" s="7">
        <v>1</v>
      </c>
      <c r="I3371" t="s">
        <v>24</v>
      </c>
      <c r="J3371">
        <v>0.04</v>
      </c>
      <c r="K3371">
        <v>9.8000000000000007</v>
      </c>
      <c r="L3371">
        <v>2.39</v>
      </c>
      <c r="M3371">
        <v>62.14</v>
      </c>
      <c r="N3371">
        <v>0</v>
      </c>
      <c r="O3371">
        <v>2.38693467336683</v>
      </c>
      <c r="P3371">
        <v>4.6703296703296697E-2</v>
      </c>
      <c r="Q3371" t="s">
        <v>220</v>
      </c>
    </row>
    <row r="3372" spans="1:17" ht="16" x14ac:dyDescent="0.2">
      <c r="A3372">
        <v>224</v>
      </c>
      <c r="B3372" t="s">
        <v>219</v>
      </c>
      <c r="C3372" t="s">
        <v>218</v>
      </c>
      <c r="D3372">
        <v>25</v>
      </c>
      <c r="H3372" s="7">
        <v>1</v>
      </c>
      <c r="I3372" t="s">
        <v>24</v>
      </c>
      <c r="J3372">
        <v>0.04</v>
      </c>
      <c r="K3372">
        <v>9.8000000000000007</v>
      </c>
      <c r="L3372">
        <v>2.39</v>
      </c>
      <c r="M3372">
        <v>62.14</v>
      </c>
      <c r="N3372">
        <v>0</v>
      </c>
      <c r="O3372">
        <v>2.7219430485762102</v>
      </c>
      <c r="P3372">
        <v>6.3186813186812907E-2</v>
      </c>
      <c r="Q3372" t="s">
        <v>220</v>
      </c>
    </row>
    <row r="3373" spans="1:17" ht="16" x14ac:dyDescent="0.2">
      <c r="A3373">
        <v>224</v>
      </c>
      <c r="B3373" t="s">
        <v>219</v>
      </c>
      <c r="C3373" t="s">
        <v>218</v>
      </c>
      <c r="D3373">
        <v>25</v>
      </c>
      <c r="H3373" s="7">
        <v>1</v>
      </c>
      <c r="I3373" t="s">
        <v>24</v>
      </c>
      <c r="J3373">
        <v>0.04</v>
      </c>
      <c r="K3373">
        <v>9.8000000000000007</v>
      </c>
      <c r="L3373">
        <v>2.39</v>
      </c>
      <c r="M3373">
        <v>62.14</v>
      </c>
      <c r="N3373">
        <v>0</v>
      </c>
      <c r="O3373">
        <v>3.1407035175879301</v>
      </c>
      <c r="P3373">
        <v>9.0659340659340504E-2</v>
      </c>
      <c r="Q3373" t="s">
        <v>220</v>
      </c>
    </row>
    <row r="3374" spans="1:17" ht="16" x14ac:dyDescent="0.2">
      <c r="A3374">
        <v>224</v>
      </c>
      <c r="B3374" t="s">
        <v>219</v>
      </c>
      <c r="C3374" t="s">
        <v>218</v>
      </c>
      <c r="D3374">
        <v>25</v>
      </c>
      <c r="H3374" s="7">
        <v>1</v>
      </c>
      <c r="I3374" t="s">
        <v>24</v>
      </c>
      <c r="J3374">
        <v>0.04</v>
      </c>
      <c r="K3374">
        <v>9.8000000000000007</v>
      </c>
      <c r="L3374">
        <v>2.39</v>
      </c>
      <c r="M3374">
        <v>62.14</v>
      </c>
      <c r="N3374">
        <v>0</v>
      </c>
      <c r="O3374">
        <v>3.5175879396984899</v>
      </c>
      <c r="P3374">
        <v>0.107142857142857</v>
      </c>
      <c r="Q3374" t="s">
        <v>220</v>
      </c>
    </row>
    <row r="3375" spans="1:17" ht="16" x14ac:dyDescent="0.2">
      <c r="A3375">
        <v>224</v>
      </c>
      <c r="B3375" t="s">
        <v>219</v>
      </c>
      <c r="C3375" t="s">
        <v>218</v>
      </c>
      <c r="D3375">
        <v>25</v>
      </c>
      <c r="H3375" s="7">
        <v>1</v>
      </c>
      <c r="I3375" t="s">
        <v>24</v>
      </c>
      <c r="J3375">
        <v>0.04</v>
      </c>
      <c r="K3375">
        <v>9.8000000000000007</v>
      </c>
      <c r="L3375">
        <v>2.39</v>
      </c>
      <c r="M3375">
        <v>62.14</v>
      </c>
      <c r="N3375">
        <v>0</v>
      </c>
      <c r="O3375">
        <v>3.89447236180904</v>
      </c>
      <c r="P3375">
        <v>0.12362637362637301</v>
      </c>
      <c r="Q3375" t="s">
        <v>220</v>
      </c>
    </row>
    <row r="3376" spans="1:17" ht="16" x14ac:dyDescent="0.2">
      <c r="A3376">
        <v>224</v>
      </c>
      <c r="B3376" t="s">
        <v>219</v>
      </c>
      <c r="C3376" t="s">
        <v>218</v>
      </c>
      <c r="D3376">
        <v>25</v>
      </c>
      <c r="H3376" s="7">
        <v>1</v>
      </c>
      <c r="I3376" t="s">
        <v>24</v>
      </c>
      <c r="J3376">
        <v>0.04</v>
      </c>
      <c r="K3376">
        <v>9.8000000000000007</v>
      </c>
      <c r="L3376">
        <v>2.39</v>
      </c>
      <c r="M3376">
        <v>62.14</v>
      </c>
      <c r="N3376">
        <v>0</v>
      </c>
      <c r="O3376">
        <v>4.1038525963149004</v>
      </c>
      <c r="P3376">
        <v>0.134615384615384</v>
      </c>
      <c r="Q3376" t="s">
        <v>220</v>
      </c>
    </row>
    <row r="3377" spans="1:17" ht="16" x14ac:dyDescent="0.2">
      <c r="A3377">
        <v>224</v>
      </c>
      <c r="B3377" t="s">
        <v>219</v>
      </c>
      <c r="C3377" t="s">
        <v>218</v>
      </c>
      <c r="D3377">
        <v>25</v>
      </c>
      <c r="H3377" s="7">
        <v>1</v>
      </c>
      <c r="I3377" t="s">
        <v>24</v>
      </c>
      <c r="J3377">
        <v>0.04</v>
      </c>
      <c r="K3377">
        <v>9.8000000000000007</v>
      </c>
      <c r="L3377">
        <v>2.39</v>
      </c>
      <c r="M3377">
        <v>62.14</v>
      </c>
      <c r="N3377">
        <v>0</v>
      </c>
      <c r="O3377">
        <v>4.35510887772194</v>
      </c>
      <c r="P3377">
        <v>0.15659340659340601</v>
      </c>
      <c r="Q3377" t="s">
        <v>220</v>
      </c>
    </row>
    <row r="3378" spans="1:17" ht="16" x14ac:dyDescent="0.2">
      <c r="A3378">
        <v>224</v>
      </c>
      <c r="B3378" t="s">
        <v>219</v>
      </c>
      <c r="C3378" t="s">
        <v>218</v>
      </c>
      <c r="D3378">
        <v>25</v>
      </c>
      <c r="H3378" s="7">
        <v>1</v>
      </c>
      <c r="I3378" t="s">
        <v>24</v>
      </c>
      <c r="J3378">
        <v>0.04</v>
      </c>
      <c r="K3378">
        <v>9.8000000000000007</v>
      </c>
      <c r="L3378">
        <v>2.39</v>
      </c>
      <c r="M3378">
        <v>62.14</v>
      </c>
      <c r="N3378">
        <v>0</v>
      </c>
      <c r="O3378">
        <v>4.6063651591289698</v>
      </c>
      <c r="P3378">
        <v>0.17857142857142799</v>
      </c>
      <c r="Q3378" t="s">
        <v>220</v>
      </c>
    </row>
    <row r="3379" spans="1:17" ht="16" x14ac:dyDescent="0.2">
      <c r="A3379">
        <v>224</v>
      </c>
      <c r="B3379" t="s">
        <v>219</v>
      </c>
      <c r="C3379" t="s">
        <v>218</v>
      </c>
      <c r="D3379">
        <v>25</v>
      </c>
      <c r="H3379" s="7">
        <v>1</v>
      </c>
      <c r="I3379" t="s">
        <v>24</v>
      </c>
      <c r="J3379">
        <v>0.04</v>
      </c>
      <c r="K3379">
        <v>9.8000000000000007</v>
      </c>
      <c r="L3379">
        <v>2.39</v>
      </c>
      <c r="M3379">
        <v>62.14</v>
      </c>
      <c r="N3379">
        <v>0</v>
      </c>
      <c r="O3379">
        <v>4.81574539363484</v>
      </c>
      <c r="P3379">
        <v>0.19780219780219699</v>
      </c>
      <c r="Q3379" t="s">
        <v>220</v>
      </c>
    </row>
    <row r="3380" spans="1:17" ht="16" x14ac:dyDescent="0.2">
      <c r="A3380">
        <v>224</v>
      </c>
      <c r="B3380" t="s">
        <v>219</v>
      </c>
      <c r="C3380" t="s">
        <v>218</v>
      </c>
      <c r="D3380">
        <v>25</v>
      </c>
      <c r="H3380" s="7">
        <v>1</v>
      </c>
      <c r="I3380" t="s">
        <v>24</v>
      </c>
      <c r="J3380">
        <v>0.04</v>
      </c>
      <c r="K3380">
        <v>9.8000000000000007</v>
      </c>
      <c r="L3380">
        <v>2.39</v>
      </c>
      <c r="M3380">
        <v>62.14</v>
      </c>
      <c r="N3380">
        <v>0</v>
      </c>
      <c r="O3380">
        <v>5.0670016750418698</v>
      </c>
      <c r="P3380">
        <v>0.22802197802197699</v>
      </c>
      <c r="Q3380" t="s">
        <v>220</v>
      </c>
    </row>
    <row r="3381" spans="1:17" ht="16" x14ac:dyDescent="0.2">
      <c r="A3381">
        <v>224</v>
      </c>
      <c r="B3381" t="s">
        <v>219</v>
      </c>
      <c r="C3381" t="s">
        <v>218</v>
      </c>
      <c r="D3381">
        <v>25</v>
      </c>
      <c r="H3381" s="7">
        <v>1</v>
      </c>
      <c r="I3381" t="s">
        <v>24</v>
      </c>
      <c r="J3381">
        <v>0.04</v>
      </c>
      <c r="K3381">
        <v>9.8000000000000007</v>
      </c>
      <c r="L3381">
        <v>2.39</v>
      </c>
      <c r="M3381">
        <v>62.14</v>
      </c>
      <c r="N3381">
        <v>0</v>
      </c>
      <c r="O3381">
        <v>6.0301507537688401</v>
      </c>
      <c r="P3381">
        <v>0.31318681318681202</v>
      </c>
      <c r="Q3381" t="s">
        <v>220</v>
      </c>
    </row>
    <row r="3382" spans="1:17" ht="16" x14ac:dyDescent="0.2">
      <c r="A3382">
        <v>224</v>
      </c>
      <c r="B3382" t="s">
        <v>219</v>
      </c>
      <c r="C3382" t="s">
        <v>218</v>
      </c>
      <c r="D3382">
        <v>25</v>
      </c>
      <c r="H3382" s="7">
        <v>1</v>
      </c>
      <c r="I3382" t="s">
        <v>24</v>
      </c>
      <c r="J3382">
        <v>0.04</v>
      </c>
      <c r="K3382">
        <v>9.8000000000000007</v>
      </c>
      <c r="L3382">
        <v>2.39</v>
      </c>
      <c r="M3382">
        <v>62.14</v>
      </c>
      <c r="N3382">
        <v>0</v>
      </c>
      <c r="O3382">
        <v>7.0351758793969799</v>
      </c>
      <c r="P3382">
        <v>0.35714285714285698</v>
      </c>
      <c r="Q3382" t="s">
        <v>220</v>
      </c>
    </row>
    <row r="3383" spans="1:17" ht="16" x14ac:dyDescent="0.2">
      <c r="A3383">
        <v>224</v>
      </c>
      <c r="B3383" t="s">
        <v>219</v>
      </c>
      <c r="C3383" t="s">
        <v>218</v>
      </c>
      <c r="D3383">
        <v>25</v>
      </c>
      <c r="H3383" s="7">
        <v>1</v>
      </c>
      <c r="I3383" t="s">
        <v>24</v>
      </c>
      <c r="J3383">
        <v>0.04</v>
      </c>
      <c r="K3383">
        <v>9.8000000000000007</v>
      </c>
      <c r="L3383">
        <v>2.39</v>
      </c>
      <c r="M3383">
        <v>62.14</v>
      </c>
      <c r="N3383">
        <v>0</v>
      </c>
      <c r="O3383">
        <v>8.0820770519262908</v>
      </c>
      <c r="P3383">
        <v>0.46703296703296598</v>
      </c>
      <c r="Q3383" t="s">
        <v>220</v>
      </c>
    </row>
    <row r="3384" spans="1:17" ht="16" x14ac:dyDescent="0.2">
      <c r="A3384">
        <v>224</v>
      </c>
      <c r="B3384" t="s">
        <v>219</v>
      </c>
      <c r="C3384" t="s">
        <v>218</v>
      </c>
      <c r="D3384">
        <v>25</v>
      </c>
      <c r="H3384" s="7">
        <v>1</v>
      </c>
      <c r="I3384" t="s">
        <v>24</v>
      </c>
      <c r="J3384">
        <v>0.04</v>
      </c>
      <c r="K3384">
        <v>9.8000000000000007</v>
      </c>
      <c r="L3384">
        <v>2.39</v>
      </c>
      <c r="M3384">
        <v>62.14</v>
      </c>
      <c r="N3384">
        <v>0</v>
      </c>
      <c r="O3384">
        <v>9.0871021775544296</v>
      </c>
      <c r="P3384">
        <v>0.48626373626373598</v>
      </c>
      <c r="Q3384" t="s">
        <v>220</v>
      </c>
    </row>
    <row r="3385" spans="1:17" ht="16" x14ac:dyDescent="0.2">
      <c r="A3385">
        <v>224</v>
      </c>
      <c r="B3385" t="s">
        <v>219</v>
      </c>
      <c r="C3385" t="s">
        <v>218</v>
      </c>
      <c r="D3385">
        <v>25</v>
      </c>
      <c r="H3385" s="7">
        <v>1</v>
      </c>
      <c r="I3385" t="s">
        <v>24</v>
      </c>
      <c r="J3385">
        <v>0.04</v>
      </c>
      <c r="K3385">
        <v>9.8000000000000007</v>
      </c>
      <c r="L3385">
        <v>2.39</v>
      </c>
      <c r="M3385">
        <v>62.14</v>
      </c>
      <c r="N3385">
        <v>0</v>
      </c>
      <c r="O3385">
        <v>10.050251256281401</v>
      </c>
      <c r="P3385">
        <v>0.49450549450549403</v>
      </c>
      <c r="Q3385" t="s">
        <v>220</v>
      </c>
    </row>
    <row r="3386" spans="1:17" ht="16" x14ac:dyDescent="0.2">
      <c r="A3386">
        <v>224</v>
      </c>
      <c r="B3386" t="s">
        <v>219</v>
      </c>
      <c r="C3386" t="s">
        <v>218</v>
      </c>
      <c r="D3386">
        <v>25</v>
      </c>
      <c r="H3386" s="7">
        <v>1</v>
      </c>
      <c r="I3386" t="s">
        <v>24</v>
      </c>
      <c r="J3386">
        <v>0.04</v>
      </c>
      <c r="K3386">
        <v>9.8000000000000007</v>
      </c>
      <c r="L3386">
        <v>2.39</v>
      </c>
      <c r="M3386">
        <v>62.14</v>
      </c>
      <c r="N3386">
        <v>0</v>
      </c>
      <c r="O3386">
        <v>11.013400335008299</v>
      </c>
      <c r="P3386">
        <v>0.50549450549450503</v>
      </c>
      <c r="Q3386" t="s">
        <v>220</v>
      </c>
    </row>
    <row r="3387" spans="1:17" ht="16" x14ac:dyDescent="0.2">
      <c r="A3387">
        <v>224</v>
      </c>
      <c r="B3387" t="s">
        <v>219</v>
      </c>
      <c r="C3387" t="s">
        <v>218</v>
      </c>
      <c r="D3387">
        <v>25</v>
      </c>
      <c r="H3387" s="7">
        <v>1</v>
      </c>
      <c r="I3387" t="s">
        <v>24</v>
      </c>
      <c r="J3387">
        <v>0.04</v>
      </c>
      <c r="K3387">
        <v>9.8000000000000007</v>
      </c>
      <c r="L3387">
        <v>2.39</v>
      </c>
      <c r="M3387">
        <v>62.14</v>
      </c>
      <c r="N3387">
        <v>0</v>
      </c>
      <c r="O3387">
        <v>12.0603015075376</v>
      </c>
      <c r="P3387">
        <v>0.50824175824175799</v>
      </c>
      <c r="Q3387" t="s">
        <v>220</v>
      </c>
    </row>
    <row r="3388" spans="1:17" ht="16" x14ac:dyDescent="0.2">
      <c r="A3388">
        <v>224</v>
      </c>
      <c r="B3388" t="s">
        <v>219</v>
      </c>
      <c r="C3388" t="s">
        <v>218</v>
      </c>
      <c r="D3388">
        <v>25</v>
      </c>
      <c r="H3388" s="7">
        <v>1</v>
      </c>
      <c r="I3388" t="s">
        <v>24</v>
      </c>
      <c r="J3388">
        <v>0.04</v>
      </c>
      <c r="K3388">
        <v>9.8000000000000007</v>
      </c>
      <c r="L3388">
        <v>2.39</v>
      </c>
      <c r="M3388">
        <v>62.14</v>
      </c>
      <c r="N3388">
        <v>0</v>
      </c>
      <c r="O3388">
        <v>13.0653266331658</v>
      </c>
      <c r="P3388">
        <v>0.51648351648351598</v>
      </c>
      <c r="Q3388" t="s">
        <v>220</v>
      </c>
    </row>
    <row r="3389" spans="1:17" ht="16" x14ac:dyDescent="0.2">
      <c r="A3389">
        <v>224</v>
      </c>
      <c r="B3389" t="s">
        <v>219</v>
      </c>
      <c r="C3389" t="s">
        <v>218</v>
      </c>
      <c r="D3389">
        <v>25</v>
      </c>
      <c r="H3389" s="7">
        <v>1</v>
      </c>
      <c r="I3389" t="s">
        <v>24</v>
      </c>
      <c r="J3389">
        <v>0.04</v>
      </c>
      <c r="K3389">
        <v>9.8000000000000007</v>
      </c>
      <c r="L3389">
        <v>2.39</v>
      </c>
      <c r="M3389">
        <v>62.14</v>
      </c>
      <c r="N3389">
        <v>0</v>
      </c>
      <c r="O3389">
        <v>14.1541038525963</v>
      </c>
      <c r="P3389">
        <v>0.51648351648351598</v>
      </c>
      <c r="Q3389" t="s">
        <v>220</v>
      </c>
    </row>
    <row r="3390" spans="1:17" ht="16" x14ac:dyDescent="0.2">
      <c r="A3390">
        <v>224</v>
      </c>
      <c r="B3390" t="s">
        <v>219</v>
      </c>
      <c r="C3390" t="s">
        <v>218</v>
      </c>
      <c r="D3390">
        <v>25</v>
      </c>
      <c r="H3390" s="7">
        <v>1</v>
      </c>
      <c r="I3390" t="s">
        <v>24</v>
      </c>
      <c r="J3390">
        <v>0.04</v>
      </c>
      <c r="K3390">
        <v>9.8000000000000007</v>
      </c>
      <c r="L3390">
        <v>2.39</v>
      </c>
      <c r="M3390">
        <v>62.14</v>
      </c>
      <c r="N3390">
        <v>0</v>
      </c>
      <c r="O3390">
        <v>14.991624790619699</v>
      </c>
      <c r="P3390">
        <v>0.52197802197802101</v>
      </c>
      <c r="Q3390" t="s">
        <v>220</v>
      </c>
    </row>
    <row r="3391" spans="1:17" ht="16" x14ac:dyDescent="0.2">
      <c r="A3391">
        <v>224</v>
      </c>
      <c r="B3391" t="s">
        <v>219</v>
      </c>
      <c r="C3391" t="s">
        <v>218</v>
      </c>
      <c r="D3391">
        <v>25</v>
      </c>
      <c r="H3391" s="7">
        <v>1</v>
      </c>
      <c r="I3391" t="s">
        <v>24</v>
      </c>
      <c r="J3391">
        <v>0.04</v>
      </c>
      <c r="K3391">
        <v>9.8000000000000007</v>
      </c>
      <c r="L3391">
        <v>2.39</v>
      </c>
      <c r="M3391">
        <v>62.14</v>
      </c>
      <c r="N3391">
        <v>0</v>
      </c>
      <c r="O3391">
        <v>16.122278056951401</v>
      </c>
      <c r="P3391">
        <v>0.52472527472527397</v>
      </c>
      <c r="Q3391" t="s">
        <v>220</v>
      </c>
    </row>
    <row r="3392" spans="1:17" ht="16" x14ac:dyDescent="0.2">
      <c r="A3392">
        <v>224</v>
      </c>
      <c r="B3392" t="s">
        <v>219</v>
      </c>
      <c r="C3392" t="s">
        <v>218</v>
      </c>
      <c r="D3392">
        <v>25</v>
      </c>
      <c r="H3392" s="7">
        <v>1</v>
      </c>
      <c r="I3392" t="s">
        <v>24</v>
      </c>
      <c r="J3392">
        <v>0.04</v>
      </c>
      <c r="K3392">
        <v>9.8000000000000007</v>
      </c>
      <c r="L3392">
        <v>2.39</v>
      </c>
      <c r="M3392">
        <v>62.14</v>
      </c>
      <c r="N3392">
        <v>0</v>
      </c>
      <c r="O3392">
        <v>17.169179229480701</v>
      </c>
      <c r="P3392">
        <v>0.53571428571428503</v>
      </c>
      <c r="Q3392" t="s">
        <v>220</v>
      </c>
    </row>
    <row r="3393" spans="1:17" ht="16" x14ac:dyDescent="0.2">
      <c r="A3393">
        <v>224</v>
      </c>
      <c r="B3393" t="s">
        <v>219</v>
      </c>
      <c r="C3393" t="s">
        <v>218</v>
      </c>
      <c r="D3393">
        <v>25</v>
      </c>
      <c r="H3393" s="7">
        <v>1</v>
      </c>
      <c r="I3393" t="s">
        <v>24</v>
      </c>
      <c r="J3393">
        <v>0.04</v>
      </c>
      <c r="K3393">
        <v>9.8000000000000007</v>
      </c>
      <c r="L3393">
        <v>2.39</v>
      </c>
      <c r="M3393">
        <v>62.14</v>
      </c>
      <c r="N3393">
        <v>0</v>
      </c>
      <c r="O3393">
        <v>18.048576214405301</v>
      </c>
      <c r="P3393">
        <v>0.54945054945054905</v>
      </c>
      <c r="Q3393" t="s">
        <v>220</v>
      </c>
    </row>
    <row r="3394" spans="1:17" ht="16" x14ac:dyDescent="0.2">
      <c r="A3394">
        <v>224</v>
      </c>
      <c r="B3394" t="s">
        <v>219</v>
      </c>
      <c r="C3394" t="s">
        <v>218</v>
      </c>
      <c r="D3394">
        <v>25</v>
      </c>
      <c r="H3394" s="7">
        <v>1</v>
      </c>
      <c r="I3394" t="s">
        <v>24</v>
      </c>
      <c r="J3394">
        <v>0.04</v>
      </c>
      <c r="K3394">
        <v>9.8000000000000007</v>
      </c>
      <c r="L3394">
        <v>2.39</v>
      </c>
      <c r="M3394">
        <v>62.14</v>
      </c>
      <c r="N3394">
        <v>0</v>
      </c>
      <c r="O3394">
        <v>19.137353433835798</v>
      </c>
      <c r="P3394">
        <v>0.56043956043956</v>
      </c>
      <c r="Q3394" t="s">
        <v>220</v>
      </c>
    </row>
    <row r="3395" spans="1:17" ht="16" x14ac:dyDescent="0.2">
      <c r="A3395">
        <v>224</v>
      </c>
      <c r="B3395" t="s">
        <v>219</v>
      </c>
      <c r="C3395" t="s">
        <v>218</v>
      </c>
      <c r="D3395">
        <v>25</v>
      </c>
      <c r="H3395" s="7">
        <v>1</v>
      </c>
      <c r="I3395" t="s">
        <v>24</v>
      </c>
      <c r="J3395">
        <v>0.04</v>
      </c>
      <c r="K3395">
        <v>9.8000000000000007</v>
      </c>
      <c r="L3395">
        <v>2.39</v>
      </c>
      <c r="M3395">
        <v>62.14</v>
      </c>
      <c r="N3395">
        <v>0</v>
      </c>
      <c r="O3395">
        <v>20.100502512562802</v>
      </c>
      <c r="P3395">
        <v>0.58241758241758201</v>
      </c>
      <c r="Q3395" t="s">
        <v>220</v>
      </c>
    </row>
    <row r="3396" spans="1:17" ht="16" x14ac:dyDescent="0.2">
      <c r="A3396">
        <v>224</v>
      </c>
      <c r="B3396" t="s">
        <v>219</v>
      </c>
      <c r="C3396" t="s">
        <v>218</v>
      </c>
      <c r="D3396">
        <v>25</v>
      </c>
      <c r="H3396" s="7">
        <v>1</v>
      </c>
      <c r="I3396" t="s">
        <v>24</v>
      </c>
      <c r="J3396">
        <v>0.04</v>
      </c>
      <c r="K3396">
        <v>9.8000000000000007</v>
      </c>
      <c r="L3396">
        <v>2.39</v>
      </c>
      <c r="M3396">
        <v>62.14</v>
      </c>
      <c r="N3396">
        <v>0</v>
      </c>
      <c r="O3396">
        <v>21.1055276381909</v>
      </c>
      <c r="P3396">
        <v>0.59615384615384603</v>
      </c>
      <c r="Q3396" t="s">
        <v>220</v>
      </c>
    </row>
    <row r="3397" spans="1:17" ht="16" x14ac:dyDescent="0.2">
      <c r="A3397">
        <v>224</v>
      </c>
      <c r="B3397" t="s">
        <v>219</v>
      </c>
      <c r="C3397" t="s">
        <v>218</v>
      </c>
      <c r="D3397">
        <v>25</v>
      </c>
      <c r="H3397" s="7">
        <v>1</v>
      </c>
      <c r="I3397" t="s">
        <v>24</v>
      </c>
      <c r="J3397">
        <v>0.04</v>
      </c>
      <c r="K3397">
        <v>9.8000000000000007</v>
      </c>
      <c r="L3397">
        <v>2.39</v>
      </c>
      <c r="M3397">
        <v>62.14</v>
      </c>
      <c r="N3397">
        <v>0</v>
      </c>
      <c r="O3397">
        <v>22.110552763819001</v>
      </c>
      <c r="P3397">
        <v>0.59890109890109799</v>
      </c>
      <c r="Q3397" t="s">
        <v>220</v>
      </c>
    </row>
    <row r="3398" spans="1:17" ht="16" x14ac:dyDescent="0.2">
      <c r="A3398">
        <v>224</v>
      </c>
      <c r="B3398" t="s">
        <v>219</v>
      </c>
      <c r="C3398" t="s">
        <v>218</v>
      </c>
      <c r="D3398">
        <v>25</v>
      </c>
      <c r="H3398" s="7">
        <v>1</v>
      </c>
      <c r="I3398" t="s">
        <v>24</v>
      </c>
      <c r="J3398">
        <v>0.04</v>
      </c>
      <c r="K3398">
        <v>9.8000000000000007</v>
      </c>
      <c r="L3398">
        <v>2.39</v>
      </c>
      <c r="M3398">
        <v>62.14</v>
      </c>
      <c r="N3398">
        <v>0</v>
      </c>
      <c r="O3398">
        <v>23.031825795644799</v>
      </c>
      <c r="P3398">
        <v>0.60164835164835095</v>
      </c>
      <c r="Q3398" t="s">
        <v>220</v>
      </c>
    </row>
    <row r="3399" spans="1:17" ht="16" x14ac:dyDescent="0.2">
      <c r="A3399">
        <v>224</v>
      </c>
      <c r="B3399" t="s">
        <v>219</v>
      </c>
      <c r="C3399" t="s">
        <v>218</v>
      </c>
      <c r="D3399">
        <v>25</v>
      </c>
      <c r="H3399" s="7">
        <v>1</v>
      </c>
      <c r="I3399" t="s">
        <v>24</v>
      </c>
      <c r="J3399">
        <v>0.04</v>
      </c>
      <c r="K3399">
        <v>9.8000000000000007</v>
      </c>
      <c r="L3399">
        <v>2.39</v>
      </c>
      <c r="M3399">
        <v>62.14</v>
      </c>
      <c r="N3399">
        <v>0</v>
      </c>
      <c r="O3399">
        <v>24.078726968174202</v>
      </c>
      <c r="P3399">
        <v>0.60989010989010894</v>
      </c>
      <c r="Q3399" t="s">
        <v>220</v>
      </c>
    </row>
    <row r="3400" spans="1:17" ht="16" x14ac:dyDescent="0.2">
      <c r="A3400">
        <v>224</v>
      </c>
      <c r="B3400" t="s">
        <v>219</v>
      </c>
      <c r="C3400" t="s">
        <v>218</v>
      </c>
      <c r="D3400">
        <v>25</v>
      </c>
      <c r="H3400" s="7">
        <v>1</v>
      </c>
      <c r="I3400" t="s">
        <v>24</v>
      </c>
      <c r="J3400">
        <v>0.04</v>
      </c>
      <c r="K3400">
        <v>9.8000000000000007</v>
      </c>
      <c r="L3400">
        <v>2.39</v>
      </c>
      <c r="M3400">
        <v>62.14</v>
      </c>
      <c r="N3400">
        <v>0</v>
      </c>
      <c r="O3400">
        <v>25.1675041876046</v>
      </c>
      <c r="P3400">
        <v>0.61263736263736202</v>
      </c>
      <c r="Q3400" t="s">
        <v>220</v>
      </c>
    </row>
    <row r="3401" spans="1:17" ht="16" x14ac:dyDescent="0.2">
      <c r="A3401">
        <v>225</v>
      </c>
      <c r="B3401" t="s">
        <v>8</v>
      </c>
      <c r="C3401" s="10" t="s">
        <v>7</v>
      </c>
      <c r="D3401">
        <v>13</v>
      </c>
      <c r="H3401" s="7">
        <v>1</v>
      </c>
      <c r="I3401" t="s">
        <v>5</v>
      </c>
      <c r="J3401">
        <f>200/2000</f>
        <v>0.1</v>
      </c>
      <c r="K3401">
        <v>20</v>
      </c>
      <c r="L3401">
        <v>7.64</v>
      </c>
      <c r="M3401">
        <f>L3401/(200/(200+2000))</f>
        <v>84.039999999999992</v>
      </c>
      <c r="N3401">
        <v>0</v>
      </c>
      <c r="O3401">
        <v>0</v>
      </c>
      <c r="P3401">
        <v>0</v>
      </c>
      <c r="Q3401" t="s">
        <v>221</v>
      </c>
    </row>
    <row r="3402" spans="1:17" ht="16" x14ac:dyDescent="0.2">
      <c r="A3402">
        <v>225</v>
      </c>
      <c r="B3402" t="s">
        <v>8</v>
      </c>
      <c r="C3402" s="10" t="s">
        <v>7</v>
      </c>
      <c r="D3402">
        <v>13</v>
      </c>
      <c r="H3402" s="7">
        <v>1</v>
      </c>
      <c r="I3402" t="s">
        <v>5</v>
      </c>
      <c r="J3402">
        <v>0.1</v>
      </c>
      <c r="K3402">
        <v>20</v>
      </c>
      <c r="L3402">
        <v>7.64</v>
      </c>
      <c r="M3402">
        <v>84.039999999999992</v>
      </c>
      <c r="N3402">
        <v>0</v>
      </c>
      <c r="O3402">
        <v>2.7947598253275099</v>
      </c>
      <c r="P3402">
        <v>0.32649671141301401</v>
      </c>
      <c r="Q3402" t="s">
        <v>221</v>
      </c>
    </row>
    <row r="3403" spans="1:17" ht="16" x14ac:dyDescent="0.2">
      <c r="A3403">
        <v>225</v>
      </c>
      <c r="B3403" t="s">
        <v>8</v>
      </c>
      <c r="C3403" s="10" t="s">
        <v>7</v>
      </c>
      <c r="D3403">
        <v>13</v>
      </c>
      <c r="H3403" s="7">
        <v>1</v>
      </c>
      <c r="I3403" t="s">
        <v>5</v>
      </c>
      <c r="J3403">
        <v>0.1</v>
      </c>
      <c r="K3403">
        <v>20</v>
      </c>
      <c r="L3403">
        <v>7.64</v>
      </c>
      <c r="M3403">
        <v>84.039999999999992</v>
      </c>
      <c r="N3403">
        <v>0</v>
      </c>
      <c r="O3403">
        <v>4.7161572052401697</v>
      </c>
      <c r="P3403">
        <v>0.32888565421316501</v>
      </c>
      <c r="Q3403" t="s">
        <v>221</v>
      </c>
    </row>
    <row r="3404" spans="1:17" ht="16" x14ac:dyDescent="0.2">
      <c r="A3404">
        <v>225</v>
      </c>
      <c r="B3404" t="s">
        <v>8</v>
      </c>
      <c r="C3404" s="10" t="s">
        <v>7</v>
      </c>
      <c r="D3404">
        <v>13</v>
      </c>
      <c r="H3404" s="7">
        <v>1</v>
      </c>
      <c r="I3404" t="s">
        <v>5</v>
      </c>
      <c r="J3404">
        <v>0.1</v>
      </c>
      <c r="K3404">
        <v>20</v>
      </c>
      <c r="L3404">
        <v>7.64</v>
      </c>
      <c r="M3404">
        <v>84.039999999999992</v>
      </c>
      <c r="N3404">
        <v>0</v>
      </c>
      <c r="O3404">
        <v>6.8995633187772896</v>
      </c>
      <c r="P3404">
        <v>0.47017359426384098</v>
      </c>
      <c r="Q3404" t="s">
        <v>221</v>
      </c>
    </row>
    <row r="3405" spans="1:17" ht="16" x14ac:dyDescent="0.2">
      <c r="A3405">
        <v>225</v>
      </c>
      <c r="B3405" t="s">
        <v>8</v>
      </c>
      <c r="C3405" s="10" t="s">
        <v>7</v>
      </c>
      <c r="D3405">
        <v>13</v>
      </c>
      <c r="H3405" s="7">
        <v>1</v>
      </c>
      <c r="I3405" t="s">
        <v>5</v>
      </c>
      <c r="J3405">
        <v>0.1</v>
      </c>
      <c r="K3405">
        <v>20</v>
      </c>
      <c r="L3405">
        <v>7.64</v>
      </c>
      <c r="M3405">
        <v>84.039999999999992</v>
      </c>
      <c r="N3405">
        <v>0</v>
      </c>
      <c r="O3405">
        <v>9.1703056768558895</v>
      </c>
      <c r="P3405">
        <v>0.45174268154617497</v>
      </c>
      <c r="Q3405" t="s">
        <v>221</v>
      </c>
    </row>
    <row r="3406" spans="1:17" ht="16" x14ac:dyDescent="0.2">
      <c r="A3406">
        <v>225</v>
      </c>
      <c r="B3406" t="s">
        <v>8</v>
      </c>
      <c r="C3406" s="10" t="s">
        <v>7</v>
      </c>
      <c r="D3406">
        <v>13</v>
      </c>
      <c r="H3406" s="7">
        <v>1</v>
      </c>
      <c r="I3406" t="s">
        <v>5</v>
      </c>
      <c r="J3406">
        <v>0.1</v>
      </c>
      <c r="K3406">
        <v>20</v>
      </c>
      <c r="L3406">
        <v>7.64</v>
      </c>
      <c r="M3406">
        <v>84.039999999999992</v>
      </c>
      <c r="N3406">
        <v>0</v>
      </c>
      <c r="O3406">
        <v>13.1004366812227</v>
      </c>
      <c r="P3406">
        <v>0.62782023289665201</v>
      </c>
      <c r="Q3406" t="s">
        <v>221</v>
      </c>
    </row>
    <row r="3407" spans="1:17" ht="16" x14ac:dyDescent="0.2">
      <c r="A3407">
        <v>225</v>
      </c>
      <c r="B3407" t="s">
        <v>8</v>
      </c>
      <c r="C3407" s="10" t="s">
        <v>7</v>
      </c>
      <c r="D3407">
        <v>13</v>
      </c>
      <c r="H3407" s="7">
        <v>1</v>
      </c>
      <c r="I3407" t="s">
        <v>5</v>
      </c>
      <c r="J3407">
        <v>0.1</v>
      </c>
      <c r="K3407">
        <v>20</v>
      </c>
      <c r="L3407">
        <v>7.64</v>
      </c>
      <c r="M3407">
        <v>84.039999999999992</v>
      </c>
      <c r="N3407">
        <v>0</v>
      </c>
      <c r="O3407">
        <v>19.9126637554585</v>
      </c>
      <c r="P3407">
        <v>0.713731198447355</v>
      </c>
      <c r="Q3407" t="s">
        <v>221</v>
      </c>
    </row>
    <row r="3408" spans="1:17" ht="16" x14ac:dyDescent="0.2">
      <c r="A3408">
        <v>225</v>
      </c>
      <c r="B3408" t="s">
        <v>8</v>
      </c>
      <c r="C3408" s="10" t="s">
        <v>7</v>
      </c>
      <c r="D3408">
        <v>13</v>
      </c>
      <c r="H3408" s="7">
        <v>1</v>
      </c>
      <c r="I3408" t="s">
        <v>5</v>
      </c>
      <c r="J3408">
        <v>0.1</v>
      </c>
      <c r="K3408">
        <v>20</v>
      </c>
      <c r="L3408">
        <v>7.64</v>
      </c>
      <c r="M3408">
        <v>84.039999999999992</v>
      </c>
      <c r="N3408">
        <v>0</v>
      </c>
      <c r="O3408">
        <v>24.0174672489083</v>
      </c>
      <c r="P3408">
        <v>0.84120437759447897</v>
      </c>
      <c r="Q3408" t="s">
        <v>221</v>
      </c>
    </row>
    <row r="3409" spans="1:17" ht="16" x14ac:dyDescent="0.2">
      <c r="A3409">
        <v>225</v>
      </c>
      <c r="B3409" t="s">
        <v>8</v>
      </c>
      <c r="C3409" s="10" t="s">
        <v>7</v>
      </c>
      <c r="D3409">
        <v>13</v>
      </c>
      <c r="H3409" s="7">
        <v>1</v>
      </c>
      <c r="I3409" t="s">
        <v>5</v>
      </c>
      <c r="J3409">
        <v>0.1</v>
      </c>
      <c r="K3409">
        <v>20</v>
      </c>
      <c r="L3409">
        <v>7.64</v>
      </c>
      <c r="M3409">
        <v>84.039999999999992</v>
      </c>
      <c r="N3409">
        <v>0</v>
      </c>
      <c r="O3409">
        <v>25.938864628820902</v>
      </c>
      <c r="P3409">
        <v>0.836648875950186</v>
      </c>
      <c r="Q3409" t="s">
        <v>221</v>
      </c>
    </row>
    <row r="3410" spans="1:17" ht="16" x14ac:dyDescent="0.2">
      <c r="A3410">
        <v>225</v>
      </c>
      <c r="B3410" t="s">
        <v>8</v>
      </c>
      <c r="C3410" s="10" t="s">
        <v>7</v>
      </c>
      <c r="D3410">
        <v>13</v>
      </c>
      <c r="H3410" s="7">
        <v>1</v>
      </c>
      <c r="I3410" t="s">
        <v>5</v>
      </c>
      <c r="J3410">
        <v>0.1</v>
      </c>
      <c r="K3410">
        <v>20</v>
      </c>
      <c r="L3410">
        <v>7.64</v>
      </c>
      <c r="M3410">
        <v>84.039999999999992</v>
      </c>
      <c r="N3410">
        <v>0</v>
      </c>
      <c r="O3410">
        <v>31.179039301309999</v>
      </c>
      <c r="P3410">
        <v>0.84611030244218</v>
      </c>
      <c r="Q3410" t="s">
        <v>221</v>
      </c>
    </row>
    <row r="3411" spans="1:17" ht="16" x14ac:dyDescent="0.2">
      <c r="A3411">
        <v>226</v>
      </c>
      <c r="B3411" t="s">
        <v>8</v>
      </c>
      <c r="C3411" s="10" t="s">
        <v>7</v>
      </c>
      <c r="D3411">
        <v>28</v>
      </c>
      <c r="H3411" s="7">
        <v>1</v>
      </c>
      <c r="I3411" t="s">
        <v>5</v>
      </c>
      <c r="J3411">
        <f>200/2000</f>
        <v>0.1</v>
      </c>
      <c r="K3411">
        <v>20</v>
      </c>
      <c r="L3411">
        <v>8.25</v>
      </c>
      <c r="M3411">
        <f>L3411/(200/(200+2000))</f>
        <v>90.75</v>
      </c>
      <c r="N3411">
        <v>0</v>
      </c>
      <c r="O3411">
        <v>0</v>
      </c>
      <c r="P3411">
        <v>0</v>
      </c>
      <c r="Q3411" t="s">
        <v>221</v>
      </c>
    </row>
    <row r="3412" spans="1:17" ht="16" x14ac:dyDescent="0.2">
      <c r="A3412">
        <v>226</v>
      </c>
      <c r="B3412" t="s">
        <v>8</v>
      </c>
      <c r="C3412" s="10" t="s">
        <v>7</v>
      </c>
      <c r="D3412">
        <v>28</v>
      </c>
      <c r="H3412" s="7">
        <v>1</v>
      </c>
      <c r="I3412" t="s">
        <v>5</v>
      </c>
      <c r="J3412">
        <v>0.1</v>
      </c>
      <c r="K3412">
        <v>20</v>
      </c>
      <c r="L3412">
        <v>8.25</v>
      </c>
      <c r="M3412">
        <v>90.75</v>
      </c>
      <c r="N3412">
        <v>0</v>
      </c>
      <c r="O3412">
        <v>1.3973799126637501</v>
      </c>
      <c r="P3412">
        <v>0.17366502237317299</v>
      </c>
      <c r="Q3412" t="s">
        <v>221</v>
      </c>
    </row>
    <row r="3413" spans="1:17" ht="16" x14ac:dyDescent="0.2">
      <c r="A3413">
        <v>226</v>
      </c>
      <c r="B3413" t="s">
        <v>8</v>
      </c>
      <c r="C3413" s="10" t="s">
        <v>7</v>
      </c>
      <c r="D3413">
        <v>28</v>
      </c>
      <c r="H3413" s="7">
        <v>1</v>
      </c>
      <c r="I3413" t="s">
        <v>5</v>
      </c>
      <c r="J3413">
        <v>0.1</v>
      </c>
      <c r="K3413">
        <v>20</v>
      </c>
      <c r="L3413">
        <v>8.25</v>
      </c>
      <c r="M3413">
        <v>90.75</v>
      </c>
      <c r="N3413">
        <v>0</v>
      </c>
      <c r="O3413">
        <v>2.1834061135371199</v>
      </c>
      <c r="P3413">
        <v>0.169065717828454</v>
      </c>
      <c r="Q3413" t="s">
        <v>221</v>
      </c>
    </row>
    <row r="3414" spans="1:17" ht="16" x14ac:dyDescent="0.2">
      <c r="A3414">
        <v>226</v>
      </c>
      <c r="B3414" t="s">
        <v>8</v>
      </c>
      <c r="C3414" s="10" t="s">
        <v>7</v>
      </c>
      <c r="D3414">
        <v>28</v>
      </c>
      <c r="H3414" s="7">
        <v>1</v>
      </c>
      <c r="I3414" t="s">
        <v>5</v>
      </c>
      <c r="J3414">
        <v>0.1</v>
      </c>
      <c r="K3414">
        <v>20</v>
      </c>
      <c r="L3414">
        <v>8.25</v>
      </c>
      <c r="M3414">
        <v>90.75</v>
      </c>
      <c r="N3414">
        <v>0</v>
      </c>
      <c r="O3414">
        <v>4.6288209606986896</v>
      </c>
      <c r="P3414">
        <v>0.21082672920373</v>
      </c>
      <c r="Q3414" t="s">
        <v>221</v>
      </c>
    </row>
    <row r="3415" spans="1:17" ht="16" x14ac:dyDescent="0.2">
      <c r="A3415">
        <v>226</v>
      </c>
      <c r="B3415" t="s">
        <v>8</v>
      </c>
      <c r="C3415" s="10" t="s">
        <v>7</v>
      </c>
      <c r="D3415">
        <v>28</v>
      </c>
      <c r="H3415" s="7">
        <v>1</v>
      </c>
      <c r="I3415" t="s">
        <v>5</v>
      </c>
      <c r="J3415">
        <v>0.1</v>
      </c>
      <c r="K3415">
        <v>20</v>
      </c>
      <c r="L3415">
        <v>8.25</v>
      </c>
      <c r="M3415">
        <v>90.75</v>
      </c>
      <c r="N3415">
        <v>0</v>
      </c>
      <c r="O3415">
        <v>7.0742358078602603</v>
      </c>
      <c r="P3415">
        <v>0.21555070354197001</v>
      </c>
      <c r="Q3415" t="s">
        <v>221</v>
      </c>
    </row>
    <row r="3416" spans="1:17" ht="16" x14ac:dyDescent="0.2">
      <c r="A3416">
        <v>226</v>
      </c>
      <c r="B3416" t="s">
        <v>8</v>
      </c>
      <c r="C3416" s="10" t="s">
        <v>7</v>
      </c>
      <c r="D3416">
        <v>28</v>
      </c>
      <c r="H3416" s="7">
        <v>1</v>
      </c>
      <c r="I3416" t="s">
        <v>5</v>
      </c>
      <c r="J3416">
        <v>0.1</v>
      </c>
      <c r="K3416">
        <v>20</v>
      </c>
      <c r="L3416">
        <v>8.25</v>
      </c>
      <c r="M3416">
        <v>90.75</v>
      </c>
      <c r="N3416">
        <v>0</v>
      </c>
      <c r="O3416">
        <v>9.2576419213973793</v>
      </c>
      <c r="P3416">
        <v>0.22720901396301599</v>
      </c>
      <c r="Q3416" t="s">
        <v>221</v>
      </c>
    </row>
    <row r="3417" spans="1:17" ht="16" x14ac:dyDescent="0.2">
      <c r="A3417">
        <v>226</v>
      </c>
      <c r="B3417" t="s">
        <v>8</v>
      </c>
      <c r="C3417" s="10" t="s">
        <v>7</v>
      </c>
      <c r="D3417">
        <v>28</v>
      </c>
      <c r="H3417" s="7">
        <v>1</v>
      </c>
      <c r="I3417" t="s">
        <v>5</v>
      </c>
      <c r="J3417">
        <v>0.1</v>
      </c>
      <c r="K3417">
        <v>20</v>
      </c>
      <c r="L3417">
        <v>8.25</v>
      </c>
      <c r="M3417">
        <v>90.75</v>
      </c>
      <c r="N3417">
        <v>0</v>
      </c>
      <c r="O3417">
        <v>13.1004366812227</v>
      </c>
      <c r="P3417">
        <v>0.29217208474850398</v>
      </c>
      <c r="Q3417" t="s">
        <v>221</v>
      </c>
    </row>
    <row r="3418" spans="1:17" ht="16" x14ac:dyDescent="0.2">
      <c r="A3418">
        <v>226</v>
      </c>
      <c r="B3418" t="s">
        <v>8</v>
      </c>
      <c r="C3418" s="10" t="s">
        <v>7</v>
      </c>
      <c r="D3418">
        <v>28</v>
      </c>
      <c r="H3418" s="7">
        <v>1</v>
      </c>
      <c r="I3418" t="s">
        <v>5</v>
      </c>
      <c r="J3418">
        <v>0.1</v>
      </c>
      <c r="K3418">
        <v>20</v>
      </c>
      <c r="L3418">
        <v>8.25</v>
      </c>
      <c r="M3418">
        <v>90.75</v>
      </c>
      <c r="N3418">
        <v>0</v>
      </c>
      <c r="O3418">
        <v>20.087336244541401</v>
      </c>
      <c r="P3418">
        <v>0.40123793735511298</v>
      </c>
      <c r="Q3418" t="s">
        <v>221</v>
      </c>
    </row>
    <row r="3419" spans="1:17" ht="16" x14ac:dyDescent="0.2">
      <c r="A3419">
        <v>226</v>
      </c>
      <c r="B3419" t="s">
        <v>8</v>
      </c>
      <c r="C3419" s="10" t="s">
        <v>7</v>
      </c>
      <c r="D3419">
        <v>28</v>
      </c>
      <c r="H3419" s="7">
        <v>1</v>
      </c>
      <c r="I3419" t="s">
        <v>5</v>
      </c>
      <c r="J3419">
        <v>0.1</v>
      </c>
      <c r="K3419">
        <v>20</v>
      </c>
      <c r="L3419">
        <v>8.25</v>
      </c>
      <c r="M3419">
        <v>90.75</v>
      </c>
      <c r="N3419">
        <v>0</v>
      </c>
      <c r="O3419">
        <v>24.192139737991202</v>
      </c>
      <c r="P3419">
        <v>0.55417407946520003</v>
      </c>
      <c r="Q3419" t="s">
        <v>221</v>
      </c>
    </row>
    <row r="3420" spans="1:17" ht="16" x14ac:dyDescent="0.2">
      <c r="A3420">
        <v>226</v>
      </c>
      <c r="B3420" t="s">
        <v>8</v>
      </c>
      <c r="C3420" s="10" t="s">
        <v>7</v>
      </c>
      <c r="D3420">
        <v>28</v>
      </c>
      <c r="H3420" s="7">
        <v>1</v>
      </c>
      <c r="I3420" t="s">
        <v>5</v>
      </c>
      <c r="J3420">
        <v>0.1</v>
      </c>
      <c r="K3420">
        <v>20</v>
      </c>
      <c r="L3420">
        <v>8.25</v>
      </c>
      <c r="M3420">
        <v>90.75</v>
      </c>
      <c r="N3420">
        <v>0</v>
      </c>
      <c r="O3420">
        <v>28.209606986899502</v>
      </c>
      <c r="P3420">
        <v>0.614514259528815</v>
      </c>
      <c r="Q3420" t="s">
        <v>221</v>
      </c>
    </row>
    <row r="3421" spans="1:17" ht="16" x14ac:dyDescent="0.2">
      <c r="A3421">
        <v>226</v>
      </c>
      <c r="B3421" t="s">
        <v>8</v>
      </c>
      <c r="C3421" s="10" t="s">
        <v>7</v>
      </c>
      <c r="D3421">
        <v>28</v>
      </c>
      <c r="H3421" s="7">
        <v>1</v>
      </c>
      <c r="I3421" t="s">
        <v>5</v>
      </c>
      <c r="J3421">
        <v>0.1</v>
      </c>
      <c r="K3421">
        <v>20</v>
      </c>
      <c r="L3421">
        <v>8.25</v>
      </c>
      <c r="M3421">
        <v>90.75</v>
      </c>
      <c r="N3421">
        <v>0</v>
      </c>
      <c r="O3421">
        <v>32.052401746724897</v>
      </c>
      <c r="P3421">
        <v>0.76049584883282095</v>
      </c>
      <c r="Q3421" t="s">
        <v>221</v>
      </c>
    </row>
    <row r="3422" spans="1:17" ht="16" x14ac:dyDescent="0.2">
      <c r="A3422">
        <v>226</v>
      </c>
      <c r="B3422" t="s">
        <v>8</v>
      </c>
      <c r="C3422" s="10" t="s">
        <v>7</v>
      </c>
      <c r="D3422">
        <v>28</v>
      </c>
      <c r="H3422" s="7">
        <v>1</v>
      </c>
      <c r="I3422" t="s">
        <v>5</v>
      </c>
      <c r="J3422">
        <v>0.1</v>
      </c>
      <c r="K3422">
        <v>20</v>
      </c>
      <c r="L3422">
        <v>8.25</v>
      </c>
      <c r="M3422">
        <v>90.75</v>
      </c>
      <c r="N3422">
        <v>0</v>
      </c>
      <c r="O3422">
        <v>35.021834061135301</v>
      </c>
      <c r="P3422">
        <v>0.83468448433877795</v>
      </c>
      <c r="Q3422" t="s">
        <v>221</v>
      </c>
    </row>
    <row r="3423" spans="1:17" ht="16" x14ac:dyDescent="0.2">
      <c r="A3423">
        <v>226</v>
      </c>
      <c r="B3423" t="s">
        <v>8</v>
      </c>
      <c r="C3423" s="10" t="s">
        <v>7</v>
      </c>
      <c r="D3423">
        <v>28</v>
      </c>
      <c r="H3423" s="7">
        <v>1</v>
      </c>
      <c r="I3423" t="s">
        <v>5</v>
      </c>
      <c r="J3423">
        <v>0.1</v>
      </c>
      <c r="K3423">
        <v>20</v>
      </c>
      <c r="L3423">
        <v>8.25</v>
      </c>
      <c r="M3423">
        <v>90.75</v>
      </c>
      <c r="N3423">
        <v>0</v>
      </c>
      <c r="O3423">
        <v>40.262008733624398</v>
      </c>
      <c r="P3423">
        <v>0.84414591083077195</v>
      </c>
      <c r="Q3423" t="s">
        <v>221</v>
      </c>
    </row>
    <row r="3424" spans="1:17" ht="16" x14ac:dyDescent="0.2">
      <c r="A3424">
        <v>226</v>
      </c>
      <c r="B3424" t="s">
        <v>8</v>
      </c>
      <c r="C3424" s="10" t="s">
        <v>7</v>
      </c>
      <c r="D3424">
        <v>28</v>
      </c>
      <c r="H3424" s="7">
        <v>1</v>
      </c>
      <c r="I3424" t="s">
        <v>5</v>
      </c>
      <c r="J3424">
        <v>0.1</v>
      </c>
      <c r="K3424">
        <v>20</v>
      </c>
      <c r="L3424">
        <v>8.25</v>
      </c>
      <c r="M3424">
        <v>90.75</v>
      </c>
      <c r="N3424">
        <v>0</v>
      </c>
      <c r="O3424">
        <v>44.017467248908297</v>
      </c>
      <c r="P3424">
        <v>0.84429079734756596</v>
      </c>
      <c r="Q3424" t="s">
        <v>221</v>
      </c>
    </row>
    <row r="3425" spans="1:17" ht="16" x14ac:dyDescent="0.2">
      <c r="A3425">
        <v>226</v>
      </c>
      <c r="B3425" t="s">
        <v>8</v>
      </c>
      <c r="C3425" s="10" t="s">
        <v>7</v>
      </c>
      <c r="D3425">
        <v>28</v>
      </c>
      <c r="H3425" s="7">
        <v>1</v>
      </c>
      <c r="I3425" t="s">
        <v>5</v>
      </c>
      <c r="J3425">
        <v>0.1</v>
      </c>
      <c r="K3425">
        <v>20</v>
      </c>
      <c r="L3425">
        <v>8.25</v>
      </c>
      <c r="M3425">
        <v>90.75</v>
      </c>
      <c r="N3425">
        <v>0</v>
      </c>
      <c r="O3425">
        <v>48.0349344978166</v>
      </c>
      <c r="P3425">
        <v>0.84907542185562501</v>
      </c>
      <c r="Q3425" t="s">
        <v>221</v>
      </c>
    </row>
    <row r="3426" spans="1:17" ht="16" x14ac:dyDescent="0.2">
      <c r="A3426">
        <v>226</v>
      </c>
      <c r="B3426" t="s">
        <v>8</v>
      </c>
      <c r="C3426" s="10" t="s">
        <v>7</v>
      </c>
      <c r="D3426">
        <v>28</v>
      </c>
      <c r="H3426" s="7">
        <v>1</v>
      </c>
      <c r="I3426" t="s">
        <v>5</v>
      </c>
      <c r="J3426">
        <v>0.1</v>
      </c>
      <c r="K3426">
        <v>20</v>
      </c>
      <c r="L3426">
        <v>8.25</v>
      </c>
      <c r="M3426">
        <v>90.75</v>
      </c>
      <c r="N3426">
        <v>0</v>
      </c>
      <c r="O3426">
        <v>53.187772925764101</v>
      </c>
      <c r="P3426">
        <v>0.84232977519003704</v>
      </c>
      <c r="Q3426" t="s">
        <v>221</v>
      </c>
    </row>
    <row r="3427" spans="1:17" ht="16" x14ac:dyDescent="0.2">
      <c r="A3427">
        <v>227</v>
      </c>
      <c r="B3427" t="s">
        <v>223</v>
      </c>
      <c r="C3427" t="s">
        <v>222</v>
      </c>
      <c r="F3427">
        <v>34</v>
      </c>
      <c r="H3427" s="7">
        <v>1</v>
      </c>
      <c r="I3427" t="s">
        <v>5</v>
      </c>
      <c r="J3427">
        <f>20/(100-20)</f>
        <v>0.25</v>
      </c>
      <c r="K3427">
        <v>18.529559822762501</v>
      </c>
      <c r="L3427">
        <v>8.5889935736067606</v>
      </c>
      <c r="M3427">
        <f t="shared" ref="M3427:M3681" si="36">L3427/((J3427*100)/(1+J3427))*100</f>
        <v>42.9449678680338</v>
      </c>
      <c r="N3427">
        <v>0.5</v>
      </c>
      <c r="O3427">
        <v>0</v>
      </c>
      <c r="P3427">
        <v>0</v>
      </c>
      <c r="Q3427" t="s">
        <v>224</v>
      </c>
    </row>
    <row r="3428" spans="1:17" ht="16" x14ac:dyDescent="0.2">
      <c r="A3428">
        <v>227</v>
      </c>
      <c r="B3428" t="s">
        <v>223</v>
      </c>
      <c r="C3428" t="s">
        <v>222</v>
      </c>
      <c r="F3428">
        <v>34</v>
      </c>
      <c r="H3428" s="7">
        <v>1</v>
      </c>
      <c r="I3428" t="s">
        <v>5</v>
      </c>
      <c r="J3428">
        <v>0.25</v>
      </c>
      <c r="K3428">
        <v>18.529559822762501</v>
      </c>
      <c r="L3428">
        <v>8.5889935736067606</v>
      </c>
      <c r="M3428">
        <v>42.9449678680338</v>
      </c>
      <c r="N3428">
        <v>0.5</v>
      </c>
      <c r="O3428">
        <v>0.33885295934309401</v>
      </c>
      <c r="P3428">
        <v>9.2658867129309999E-2</v>
      </c>
      <c r="Q3428" t="s">
        <v>224</v>
      </c>
    </row>
    <row r="3429" spans="1:17" ht="16" x14ac:dyDescent="0.2">
      <c r="A3429">
        <v>227</v>
      </c>
      <c r="B3429" t="s">
        <v>223</v>
      </c>
      <c r="C3429" t="s">
        <v>222</v>
      </c>
      <c r="F3429">
        <v>34</v>
      </c>
      <c r="H3429" s="7">
        <v>1</v>
      </c>
      <c r="I3429" t="s">
        <v>5</v>
      </c>
      <c r="J3429">
        <v>0.25</v>
      </c>
      <c r="K3429">
        <v>18.529559822762501</v>
      </c>
      <c r="L3429">
        <v>8.5889935736067606</v>
      </c>
      <c r="M3429">
        <v>42.9449678680338</v>
      </c>
      <c r="N3429">
        <v>0.5</v>
      </c>
      <c r="O3429">
        <v>0.62470479235548504</v>
      </c>
      <c r="P3429">
        <v>0.109308578279984</v>
      </c>
      <c r="Q3429" t="s">
        <v>224</v>
      </c>
    </row>
    <row r="3430" spans="1:17" ht="16" x14ac:dyDescent="0.2">
      <c r="A3430">
        <v>227</v>
      </c>
      <c r="B3430" t="s">
        <v>223</v>
      </c>
      <c r="C3430" t="s">
        <v>222</v>
      </c>
      <c r="F3430">
        <v>34</v>
      </c>
      <c r="H3430" s="7">
        <v>1</v>
      </c>
      <c r="I3430" t="s">
        <v>5</v>
      </c>
      <c r="J3430">
        <v>0.25</v>
      </c>
      <c r="K3430">
        <v>18.529559822762501</v>
      </c>
      <c r="L3430">
        <v>8.5889935736067606</v>
      </c>
      <c r="M3430">
        <v>42.9449678680338</v>
      </c>
      <c r="N3430">
        <v>0.5</v>
      </c>
      <c r="O3430">
        <v>1.08250372415797</v>
      </c>
      <c r="P3430">
        <v>0.12834720052319801</v>
      </c>
      <c r="Q3430" t="s">
        <v>224</v>
      </c>
    </row>
    <row r="3431" spans="1:17" ht="16" x14ac:dyDescent="0.2">
      <c r="A3431">
        <v>227</v>
      </c>
      <c r="B3431" t="s">
        <v>223</v>
      </c>
      <c r="C3431" t="s">
        <v>222</v>
      </c>
      <c r="F3431">
        <v>34</v>
      </c>
      <c r="H3431" s="7">
        <v>1</v>
      </c>
      <c r="I3431" t="s">
        <v>5</v>
      </c>
      <c r="J3431">
        <v>0.25</v>
      </c>
      <c r="K3431">
        <v>18.529559822762501</v>
      </c>
      <c r="L3431">
        <v>8.5889935736067606</v>
      </c>
      <c r="M3431">
        <v>42.9449678680338</v>
      </c>
      <c r="N3431">
        <v>0.5</v>
      </c>
      <c r="O3431">
        <v>3.1450514115466999</v>
      </c>
      <c r="P3431">
        <v>0.17126585037968201</v>
      </c>
      <c r="Q3431" t="s">
        <v>224</v>
      </c>
    </row>
    <row r="3432" spans="1:17" ht="16" x14ac:dyDescent="0.2">
      <c r="A3432">
        <v>227</v>
      </c>
      <c r="B3432" t="s">
        <v>223</v>
      </c>
      <c r="C3432" t="s">
        <v>222</v>
      </c>
      <c r="F3432">
        <v>34</v>
      </c>
      <c r="H3432" s="7">
        <v>1</v>
      </c>
      <c r="I3432" t="s">
        <v>5</v>
      </c>
      <c r="J3432">
        <v>0.25</v>
      </c>
      <c r="K3432">
        <v>18.529559822762501</v>
      </c>
      <c r="L3432">
        <v>8.5889935736067606</v>
      </c>
      <c r="M3432">
        <v>42.9449678680338</v>
      </c>
      <c r="N3432">
        <v>0.5</v>
      </c>
      <c r="O3432">
        <v>5.0942393634414804</v>
      </c>
      <c r="P3432">
        <v>0.19042255568070299</v>
      </c>
      <c r="Q3432" t="s">
        <v>224</v>
      </c>
    </row>
    <row r="3433" spans="1:17" ht="16" x14ac:dyDescent="0.2">
      <c r="A3433">
        <v>227</v>
      </c>
      <c r="B3433" t="s">
        <v>223</v>
      </c>
      <c r="C3433" t="s">
        <v>222</v>
      </c>
      <c r="F3433">
        <v>34</v>
      </c>
      <c r="H3433" s="7">
        <v>1</v>
      </c>
      <c r="I3433" t="s">
        <v>5</v>
      </c>
      <c r="J3433">
        <v>0.25</v>
      </c>
      <c r="K3433">
        <v>18.529559822762501</v>
      </c>
      <c r="L3433">
        <v>8.5889935736067606</v>
      </c>
      <c r="M3433">
        <v>42.9449678680338</v>
      </c>
      <c r="N3433">
        <v>0.5</v>
      </c>
      <c r="O3433">
        <v>7.2145569160338603</v>
      </c>
      <c r="P3433">
        <v>0.22621988882025901</v>
      </c>
      <c r="Q3433" t="s">
        <v>224</v>
      </c>
    </row>
    <row r="3434" spans="1:17" ht="16" x14ac:dyDescent="0.2">
      <c r="A3434">
        <v>227</v>
      </c>
      <c r="B3434" t="s">
        <v>223</v>
      </c>
      <c r="C3434" t="s">
        <v>222</v>
      </c>
      <c r="F3434">
        <v>34</v>
      </c>
      <c r="H3434" s="7">
        <v>1</v>
      </c>
      <c r="I3434" t="s">
        <v>5</v>
      </c>
      <c r="J3434">
        <v>0.25</v>
      </c>
      <c r="K3434">
        <v>18.529559822762501</v>
      </c>
      <c r="L3434">
        <v>8.5889935736067606</v>
      </c>
      <c r="M3434">
        <v>42.9449678680338</v>
      </c>
      <c r="N3434">
        <v>0.5</v>
      </c>
      <c r="O3434">
        <v>8.9341641536169707</v>
      </c>
      <c r="P3434">
        <v>0.24773371362133401</v>
      </c>
      <c r="Q3434" t="s">
        <v>224</v>
      </c>
    </row>
    <row r="3435" spans="1:17" ht="16" x14ac:dyDescent="0.2">
      <c r="A3435">
        <v>227</v>
      </c>
      <c r="B3435" t="s">
        <v>223</v>
      </c>
      <c r="C3435" t="s">
        <v>222</v>
      </c>
      <c r="F3435">
        <v>34</v>
      </c>
      <c r="H3435" s="7">
        <v>1</v>
      </c>
      <c r="I3435" t="s">
        <v>5</v>
      </c>
      <c r="J3435">
        <v>0.25</v>
      </c>
      <c r="K3435">
        <v>18.529559822762501</v>
      </c>
      <c r="L3435">
        <v>8.5889935736067606</v>
      </c>
      <c r="M3435">
        <v>42.9449678680338</v>
      </c>
      <c r="N3435">
        <v>0.5</v>
      </c>
      <c r="O3435">
        <v>11.1697489372524</v>
      </c>
      <c r="P3435">
        <v>0.2740389855757</v>
      </c>
      <c r="Q3435" t="s">
        <v>224</v>
      </c>
    </row>
    <row r="3436" spans="1:17" ht="16" x14ac:dyDescent="0.2">
      <c r="A3436">
        <v>227</v>
      </c>
      <c r="B3436" t="s">
        <v>223</v>
      </c>
      <c r="C3436" t="s">
        <v>222</v>
      </c>
      <c r="F3436">
        <v>34</v>
      </c>
      <c r="H3436" s="7">
        <v>1</v>
      </c>
      <c r="I3436" t="s">
        <v>5</v>
      </c>
      <c r="J3436">
        <v>0.25</v>
      </c>
      <c r="K3436">
        <v>18.529559822762501</v>
      </c>
      <c r="L3436">
        <v>8.5889935736067606</v>
      </c>
      <c r="M3436">
        <v>42.9449678680338</v>
      </c>
      <c r="N3436">
        <v>0.5</v>
      </c>
      <c r="O3436">
        <v>13.117029393597999</v>
      </c>
      <c r="P3436">
        <v>0.326449696617374</v>
      </c>
      <c r="Q3436" t="s">
        <v>224</v>
      </c>
    </row>
    <row r="3437" spans="1:17" ht="16" x14ac:dyDescent="0.2">
      <c r="A3437">
        <v>227</v>
      </c>
      <c r="B3437" t="s">
        <v>223</v>
      </c>
      <c r="C3437" t="s">
        <v>222</v>
      </c>
      <c r="F3437">
        <v>34</v>
      </c>
      <c r="H3437" s="7">
        <v>1</v>
      </c>
      <c r="I3437" t="s">
        <v>5</v>
      </c>
      <c r="J3437">
        <v>0.25</v>
      </c>
      <c r="K3437">
        <v>18.529559822762501</v>
      </c>
      <c r="L3437">
        <v>8.5889935736067606</v>
      </c>
      <c r="M3437">
        <v>42.9449678680338</v>
      </c>
      <c r="N3437">
        <v>0.5</v>
      </c>
      <c r="O3437">
        <v>15.176988337027201</v>
      </c>
      <c r="P3437">
        <v>0.41449878283617297</v>
      </c>
      <c r="Q3437" t="s">
        <v>224</v>
      </c>
    </row>
    <row r="3438" spans="1:17" ht="16" x14ac:dyDescent="0.2">
      <c r="A3438">
        <v>227</v>
      </c>
      <c r="B3438" t="s">
        <v>223</v>
      </c>
      <c r="C3438" t="s">
        <v>222</v>
      </c>
      <c r="F3438">
        <v>34</v>
      </c>
      <c r="H3438" s="7">
        <v>1</v>
      </c>
      <c r="I3438" t="s">
        <v>5</v>
      </c>
      <c r="J3438">
        <v>0.25</v>
      </c>
      <c r="K3438">
        <v>18.529559822762501</v>
      </c>
      <c r="L3438">
        <v>8.5889935736067606</v>
      </c>
      <c r="M3438">
        <v>42.9449678680338</v>
      </c>
      <c r="N3438">
        <v>0.5</v>
      </c>
      <c r="O3438">
        <v>17.120862551320698</v>
      </c>
      <c r="P3438">
        <v>0.52629164698615605</v>
      </c>
      <c r="Q3438" t="s">
        <v>224</v>
      </c>
    </row>
    <row r="3439" spans="1:17" ht="16" x14ac:dyDescent="0.2">
      <c r="A3439">
        <v>227</v>
      </c>
      <c r="B3439" t="s">
        <v>223</v>
      </c>
      <c r="C3439" t="s">
        <v>222</v>
      </c>
      <c r="F3439">
        <v>34</v>
      </c>
      <c r="H3439" s="7">
        <v>1</v>
      </c>
      <c r="I3439" t="s">
        <v>5</v>
      </c>
      <c r="J3439">
        <v>0.25</v>
      </c>
      <c r="K3439">
        <v>18.529559822762501</v>
      </c>
      <c r="L3439">
        <v>8.5889935736067606</v>
      </c>
      <c r="M3439">
        <v>42.9449678680338</v>
      </c>
      <c r="N3439">
        <v>0.5</v>
      </c>
      <c r="O3439">
        <v>19.0071031500926</v>
      </c>
      <c r="P3439">
        <v>0.64283054172873499</v>
      </c>
      <c r="Q3439" t="s">
        <v>224</v>
      </c>
    </row>
    <row r="3440" spans="1:17" ht="16" x14ac:dyDescent="0.2">
      <c r="A3440">
        <v>227</v>
      </c>
      <c r="B3440" t="s">
        <v>223</v>
      </c>
      <c r="C3440" t="s">
        <v>222</v>
      </c>
      <c r="F3440">
        <v>34</v>
      </c>
      <c r="H3440" s="7">
        <v>1</v>
      </c>
      <c r="I3440" t="s">
        <v>5</v>
      </c>
      <c r="J3440">
        <v>0.25</v>
      </c>
      <c r="K3440">
        <v>18.529559822762501</v>
      </c>
      <c r="L3440">
        <v>8.5889935736067606</v>
      </c>
      <c r="M3440">
        <v>42.9449678680338</v>
      </c>
      <c r="N3440">
        <v>0.5</v>
      </c>
      <c r="O3440">
        <v>21.010382225774801</v>
      </c>
      <c r="P3440">
        <v>0.71899865566980303</v>
      </c>
      <c r="Q3440" t="s">
        <v>224</v>
      </c>
    </row>
    <row r="3441" spans="1:17" ht="16" x14ac:dyDescent="0.2">
      <c r="A3441">
        <v>227</v>
      </c>
      <c r="B3441" t="s">
        <v>223</v>
      </c>
      <c r="C3441" t="s">
        <v>222</v>
      </c>
      <c r="F3441">
        <v>34</v>
      </c>
      <c r="H3441" s="7">
        <v>1</v>
      </c>
      <c r="I3441" t="s">
        <v>5</v>
      </c>
      <c r="J3441">
        <v>0.25</v>
      </c>
      <c r="K3441">
        <v>18.529559822762501</v>
      </c>
      <c r="L3441">
        <v>8.5889935736067606</v>
      </c>
      <c r="M3441">
        <v>42.9449678680338</v>
      </c>
      <c r="N3441">
        <v>0.5</v>
      </c>
      <c r="O3441">
        <v>23.073883660938101</v>
      </c>
      <c r="P3441">
        <v>0.74529030265595997</v>
      </c>
      <c r="Q3441" t="s">
        <v>224</v>
      </c>
    </row>
    <row r="3442" spans="1:17" ht="16" x14ac:dyDescent="0.2">
      <c r="A3442">
        <v>227</v>
      </c>
      <c r="B3442" t="s">
        <v>223</v>
      </c>
      <c r="C3442" t="s">
        <v>222</v>
      </c>
      <c r="F3442">
        <v>34</v>
      </c>
      <c r="H3442" s="7">
        <v>1</v>
      </c>
      <c r="I3442" t="s">
        <v>5</v>
      </c>
      <c r="J3442">
        <v>0.25</v>
      </c>
      <c r="K3442">
        <v>18.529559822762501</v>
      </c>
      <c r="L3442">
        <v>8.5889935736067606</v>
      </c>
      <c r="M3442">
        <v>42.9449678680338</v>
      </c>
      <c r="N3442">
        <v>0.5</v>
      </c>
      <c r="O3442">
        <v>24.963803001126301</v>
      </c>
      <c r="P3442">
        <v>0.79769647204156502</v>
      </c>
      <c r="Q3442" t="s">
        <v>224</v>
      </c>
    </row>
    <row r="3443" spans="1:17" ht="16" x14ac:dyDescent="0.2">
      <c r="A3443">
        <v>227</v>
      </c>
      <c r="B3443" t="s">
        <v>223</v>
      </c>
      <c r="C3443" t="s">
        <v>222</v>
      </c>
      <c r="F3443">
        <v>34</v>
      </c>
      <c r="H3443" s="7">
        <v>1</v>
      </c>
      <c r="I3443" t="s">
        <v>5</v>
      </c>
      <c r="J3443">
        <v>0.25</v>
      </c>
      <c r="K3443">
        <v>18.529559822762501</v>
      </c>
      <c r="L3443">
        <v>8.5889935736067606</v>
      </c>
      <c r="M3443">
        <v>42.9449678680338</v>
      </c>
      <c r="N3443">
        <v>0.5</v>
      </c>
      <c r="O3443">
        <v>27.029211931838802</v>
      </c>
      <c r="P3443">
        <v>0.790734113287068</v>
      </c>
      <c r="Q3443" t="s">
        <v>224</v>
      </c>
    </row>
    <row r="3444" spans="1:17" ht="16" x14ac:dyDescent="0.2">
      <c r="A3444">
        <v>227</v>
      </c>
      <c r="B3444" t="s">
        <v>223</v>
      </c>
      <c r="C3444" t="s">
        <v>222</v>
      </c>
      <c r="F3444">
        <v>34</v>
      </c>
      <c r="H3444" s="7">
        <v>1</v>
      </c>
      <c r="I3444" t="s">
        <v>5</v>
      </c>
      <c r="J3444">
        <v>0.25</v>
      </c>
      <c r="K3444">
        <v>18.529559822762501</v>
      </c>
      <c r="L3444">
        <v>8.5889935736067606</v>
      </c>
      <c r="M3444">
        <v>42.9449678680338</v>
      </c>
      <c r="N3444">
        <v>0.5</v>
      </c>
      <c r="O3444">
        <v>28.920902517894099</v>
      </c>
      <c r="P3444">
        <v>0.812261563056352</v>
      </c>
      <c r="Q3444" t="s">
        <v>224</v>
      </c>
    </row>
    <row r="3445" spans="1:17" ht="16" x14ac:dyDescent="0.2">
      <c r="A3445">
        <v>227</v>
      </c>
      <c r="B3445" t="s">
        <v>223</v>
      </c>
      <c r="C3445" t="s">
        <v>222</v>
      </c>
      <c r="F3445">
        <v>34</v>
      </c>
      <c r="H3445" s="7">
        <v>1</v>
      </c>
      <c r="I3445" t="s">
        <v>5</v>
      </c>
      <c r="J3445">
        <v>0.25</v>
      </c>
      <c r="K3445">
        <v>18.529559822762501</v>
      </c>
      <c r="L3445">
        <v>8.5889935736067606</v>
      </c>
      <c r="M3445">
        <v>42.9449678680338</v>
      </c>
      <c r="N3445">
        <v>0.5</v>
      </c>
      <c r="O3445">
        <v>30.986992697017001</v>
      </c>
      <c r="P3445">
        <v>0.79342277368019398</v>
      </c>
      <c r="Q3445" t="s">
        <v>224</v>
      </c>
    </row>
    <row r="3446" spans="1:17" ht="16" x14ac:dyDescent="0.2">
      <c r="A3446">
        <v>227</v>
      </c>
      <c r="B3446" t="s">
        <v>223</v>
      </c>
      <c r="C3446" t="s">
        <v>222</v>
      </c>
      <c r="F3446">
        <v>34</v>
      </c>
      <c r="H3446" s="7">
        <v>1</v>
      </c>
      <c r="I3446" t="s">
        <v>5</v>
      </c>
      <c r="J3446">
        <v>0.25</v>
      </c>
      <c r="K3446">
        <v>18.529559822762501</v>
      </c>
      <c r="L3446">
        <v>8.5889935736067606</v>
      </c>
      <c r="M3446">
        <v>42.9449678680338</v>
      </c>
      <c r="N3446">
        <v>0.5</v>
      </c>
      <c r="O3446">
        <v>32.936998147004303</v>
      </c>
      <c r="P3446">
        <v>0.79832776223522095</v>
      </c>
      <c r="Q3446" t="s">
        <v>224</v>
      </c>
    </row>
    <row r="3447" spans="1:17" ht="16" x14ac:dyDescent="0.2">
      <c r="A3447">
        <v>228</v>
      </c>
      <c r="B3447" t="s">
        <v>223</v>
      </c>
      <c r="C3447" t="s">
        <v>222</v>
      </c>
      <c r="F3447">
        <v>34</v>
      </c>
      <c r="H3447" s="7">
        <v>1</v>
      </c>
      <c r="I3447" t="s">
        <v>5</v>
      </c>
      <c r="J3447">
        <f t="shared" ref="J3447:J3681" si="37">20/(100-20)</f>
        <v>0.25</v>
      </c>
      <c r="K3447">
        <v>21.82033385522195</v>
      </c>
      <c r="L3447">
        <v>9.4809061419127687</v>
      </c>
      <c r="M3447">
        <f t="shared" si="36"/>
        <v>47.404530709563844</v>
      </c>
      <c r="N3447">
        <v>0.5</v>
      </c>
      <c r="O3447">
        <v>0</v>
      </c>
      <c r="P3447">
        <v>0</v>
      </c>
      <c r="Q3447" t="s">
        <v>224</v>
      </c>
    </row>
    <row r="3448" spans="1:17" ht="16" x14ac:dyDescent="0.2">
      <c r="A3448">
        <v>228</v>
      </c>
      <c r="B3448" t="s">
        <v>223</v>
      </c>
      <c r="C3448" t="s">
        <v>222</v>
      </c>
      <c r="F3448">
        <v>34</v>
      </c>
      <c r="H3448" s="7">
        <v>1</v>
      </c>
      <c r="I3448" t="s">
        <v>5</v>
      </c>
      <c r="J3448">
        <v>0.25</v>
      </c>
      <c r="K3448">
        <v>21.82033385522195</v>
      </c>
      <c r="L3448">
        <v>9.4809061419127687</v>
      </c>
      <c r="M3448">
        <v>47.404530709563844</v>
      </c>
      <c r="N3448">
        <v>0.5</v>
      </c>
      <c r="O3448">
        <v>1.3165806779784099</v>
      </c>
      <c r="P3448">
        <v>4.7605638920175698E-2</v>
      </c>
      <c r="Q3448" t="s">
        <v>224</v>
      </c>
    </row>
    <row r="3449" spans="1:17" ht="16" x14ac:dyDescent="0.2">
      <c r="A3449">
        <v>228</v>
      </c>
      <c r="B3449" t="s">
        <v>223</v>
      </c>
      <c r="C3449" t="s">
        <v>222</v>
      </c>
      <c r="F3449">
        <v>34</v>
      </c>
      <c r="H3449" s="7">
        <v>1</v>
      </c>
      <c r="I3449" t="s">
        <v>5</v>
      </c>
      <c r="J3449">
        <v>0.25</v>
      </c>
      <c r="K3449">
        <v>21.82033385522195</v>
      </c>
      <c r="L3449">
        <v>9.4809061419127687</v>
      </c>
      <c r="M3449">
        <v>47.404530709563844</v>
      </c>
      <c r="N3449">
        <v>0.5</v>
      </c>
      <c r="O3449">
        <v>3.2074537659412101</v>
      </c>
      <c r="P3449">
        <v>8.3384805435453999E-2</v>
      </c>
      <c r="Q3449" t="s">
        <v>224</v>
      </c>
    </row>
    <row r="3450" spans="1:17" ht="16" x14ac:dyDescent="0.2">
      <c r="A3450">
        <v>228</v>
      </c>
      <c r="B3450" t="s">
        <v>223</v>
      </c>
      <c r="C3450" t="s">
        <v>222</v>
      </c>
      <c r="F3450">
        <v>34</v>
      </c>
      <c r="H3450" s="7">
        <v>1</v>
      </c>
      <c r="I3450" t="s">
        <v>5</v>
      </c>
      <c r="J3450">
        <v>0.25</v>
      </c>
      <c r="K3450">
        <v>21.82033385522195</v>
      </c>
      <c r="L3450">
        <v>9.4809061419127687</v>
      </c>
      <c r="M3450">
        <v>47.404530709563844</v>
      </c>
      <c r="N3450">
        <v>0.5</v>
      </c>
      <c r="O3450">
        <v>5.0995531010427602</v>
      </c>
      <c r="P3450">
        <v>9.7786396831740799E-2</v>
      </c>
      <c r="Q3450" t="s">
        <v>224</v>
      </c>
    </row>
    <row r="3451" spans="1:17" ht="16" x14ac:dyDescent="0.2">
      <c r="A3451">
        <v>228</v>
      </c>
      <c r="B3451" t="s">
        <v>223</v>
      </c>
      <c r="C3451" t="s">
        <v>222</v>
      </c>
      <c r="F3451">
        <v>34</v>
      </c>
      <c r="H3451" s="7">
        <v>1</v>
      </c>
      <c r="I3451" t="s">
        <v>5</v>
      </c>
      <c r="J3451">
        <v>0.25</v>
      </c>
      <c r="K3451">
        <v>21.82033385522195</v>
      </c>
      <c r="L3451">
        <v>9.4809061419127687</v>
      </c>
      <c r="M3451">
        <v>47.404530709563844</v>
      </c>
      <c r="N3451">
        <v>0.5</v>
      </c>
      <c r="O3451">
        <v>7.2197344039530504</v>
      </c>
      <c r="P3451">
        <v>0.13595901609562899</v>
      </c>
      <c r="Q3451" t="s">
        <v>224</v>
      </c>
    </row>
    <row r="3452" spans="1:17" ht="16" x14ac:dyDescent="0.2">
      <c r="A3452">
        <v>228</v>
      </c>
      <c r="B3452" t="s">
        <v>223</v>
      </c>
      <c r="C3452" t="s">
        <v>222</v>
      </c>
      <c r="F3452">
        <v>34</v>
      </c>
      <c r="H3452" s="7">
        <v>1</v>
      </c>
      <c r="I3452" t="s">
        <v>5</v>
      </c>
      <c r="J3452">
        <v>0.25</v>
      </c>
      <c r="K3452">
        <v>21.82033385522195</v>
      </c>
      <c r="L3452">
        <v>9.4809061419127687</v>
      </c>
      <c r="M3452">
        <v>47.404530709563844</v>
      </c>
      <c r="N3452">
        <v>0.5</v>
      </c>
      <c r="O3452">
        <v>8.9972477564218991</v>
      </c>
      <c r="P3452">
        <v>0.14797623805544399</v>
      </c>
      <c r="Q3452" t="s">
        <v>224</v>
      </c>
    </row>
    <row r="3453" spans="1:17" ht="16" x14ac:dyDescent="0.2">
      <c r="A3453">
        <v>228</v>
      </c>
      <c r="B3453" t="s">
        <v>223</v>
      </c>
      <c r="C3453" t="s">
        <v>222</v>
      </c>
      <c r="F3453">
        <v>34</v>
      </c>
      <c r="H3453" s="7">
        <v>1</v>
      </c>
      <c r="I3453" t="s">
        <v>5</v>
      </c>
      <c r="J3453">
        <v>0.25</v>
      </c>
      <c r="K3453">
        <v>21.82033385522195</v>
      </c>
      <c r="L3453">
        <v>9.4809061419127687</v>
      </c>
      <c r="M3453">
        <v>47.404530709563844</v>
      </c>
      <c r="N3453">
        <v>0.5</v>
      </c>
      <c r="O3453">
        <v>11.233241289103599</v>
      </c>
      <c r="P3453">
        <v>0.16715565163681201</v>
      </c>
      <c r="Q3453" t="s">
        <v>224</v>
      </c>
    </row>
    <row r="3454" spans="1:17" ht="16" x14ac:dyDescent="0.2">
      <c r="A3454">
        <v>228</v>
      </c>
      <c r="B3454" t="s">
        <v>223</v>
      </c>
      <c r="C3454" t="s">
        <v>222</v>
      </c>
      <c r="F3454">
        <v>34</v>
      </c>
      <c r="H3454" s="7">
        <v>1</v>
      </c>
      <c r="I3454" t="s">
        <v>5</v>
      </c>
      <c r="J3454">
        <v>0.25</v>
      </c>
      <c r="K3454">
        <v>21.82033385522195</v>
      </c>
      <c r="L3454">
        <v>9.4809061419127687</v>
      </c>
      <c r="M3454">
        <v>47.404530709563844</v>
      </c>
      <c r="N3454">
        <v>0.5</v>
      </c>
      <c r="O3454">
        <v>13.065254514406099</v>
      </c>
      <c r="P3454">
        <v>0.229058423863677</v>
      </c>
      <c r="Q3454" t="s">
        <v>224</v>
      </c>
    </row>
    <row r="3455" spans="1:17" ht="16" x14ac:dyDescent="0.2">
      <c r="A3455">
        <v>228</v>
      </c>
      <c r="B3455" t="s">
        <v>223</v>
      </c>
      <c r="C3455" t="s">
        <v>222</v>
      </c>
      <c r="F3455">
        <v>34</v>
      </c>
      <c r="H3455" s="7">
        <v>1</v>
      </c>
      <c r="I3455" t="s">
        <v>5</v>
      </c>
      <c r="J3455">
        <v>0.25</v>
      </c>
      <c r="K3455">
        <v>21.82033385522195</v>
      </c>
      <c r="L3455">
        <v>9.4809061419127687</v>
      </c>
      <c r="M3455">
        <v>47.404530709563844</v>
      </c>
      <c r="N3455">
        <v>0.5</v>
      </c>
      <c r="O3455">
        <v>14.9434563819351</v>
      </c>
      <c r="P3455">
        <v>0.48573919994186598</v>
      </c>
      <c r="Q3455" t="s">
        <v>224</v>
      </c>
    </row>
    <row r="3456" spans="1:17" ht="16" x14ac:dyDescent="0.2">
      <c r="A3456">
        <v>228</v>
      </c>
      <c r="B3456" t="s">
        <v>223</v>
      </c>
      <c r="C3456" t="s">
        <v>222</v>
      </c>
      <c r="F3456">
        <v>34</v>
      </c>
      <c r="H3456" s="7">
        <v>1</v>
      </c>
      <c r="I3456" t="s">
        <v>5</v>
      </c>
      <c r="J3456">
        <v>0.25</v>
      </c>
      <c r="K3456">
        <v>21.82033385522195</v>
      </c>
      <c r="L3456">
        <v>9.4809061419127687</v>
      </c>
      <c r="M3456">
        <v>47.404530709563844</v>
      </c>
      <c r="N3456">
        <v>0.5</v>
      </c>
      <c r="O3456">
        <v>16.934745485593801</v>
      </c>
      <c r="P3456">
        <v>0.77093249282418297</v>
      </c>
      <c r="Q3456" t="s">
        <v>224</v>
      </c>
    </row>
    <row r="3457" spans="1:17" ht="16" x14ac:dyDescent="0.2">
      <c r="A3457">
        <v>228</v>
      </c>
      <c r="B3457" t="s">
        <v>223</v>
      </c>
      <c r="C3457" t="s">
        <v>222</v>
      </c>
      <c r="F3457">
        <v>34</v>
      </c>
      <c r="H3457" s="7">
        <v>1</v>
      </c>
      <c r="I3457" t="s">
        <v>5</v>
      </c>
      <c r="J3457">
        <v>0.25</v>
      </c>
      <c r="K3457">
        <v>21.82033385522195</v>
      </c>
      <c r="L3457">
        <v>9.4809061419127687</v>
      </c>
      <c r="M3457">
        <v>47.404530709563844</v>
      </c>
      <c r="N3457">
        <v>0.5</v>
      </c>
      <c r="O3457">
        <v>18.991843185699199</v>
      </c>
      <c r="P3457">
        <v>0.908862587653962</v>
      </c>
      <c r="Q3457" t="s">
        <v>224</v>
      </c>
    </row>
    <row r="3458" spans="1:17" ht="16" x14ac:dyDescent="0.2">
      <c r="A3458">
        <v>228</v>
      </c>
      <c r="B3458" t="s">
        <v>223</v>
      </c>
      <c r="C3458" t="s">
        <v>222</v>
      </c>
      <c r="F3458">
        <v>34</v>
      </c>
      <c r="H3458" s="7">
        <v>1</v>
      </c>
      <c r="I3458" t="s">
        <v>5</v>
      </c>
      <c r="J3458">
        <v>0.25</v>
      </c>
      <c r="K3458">
        <v>21.82033385522195</v>
      </c>
      <c r="L3458">
        <v>9.4809061419127687</v>
      </c>
      <c r="M3458">
        <v>47.404530709563844</v>
      </c>
      <c r="N3458">
        <v>0.5</v>
      </c>
      <c r="O3458">
        <v>20.767857791665101</v>
      </c>
      <c r="P3458">
        <v>0.94700795698143303</v>
      </c>
      <c r="Q3458" t="s">
        <v>224</v>
      </c>
    </row>
    <row r="3459" spans="1:17" ht="16" x14ac:dyDescent="0.2">
      <c r="A3459">
        <v>228</v>
      </c>
      <c r="B3459" t="s">
        <v>223</v>
      </c>
      <c r="C3459" t="s">
        <v>222</v>
      </c>
      <c r="F3459">
        <v>34</v>
      </c>
      <c r="H3459" s="7">
        <v>1</v>
      </c>
      <c r="I3459" t="s">
        <v>5</v>
      </c>
      <c r="J3459">
        <v>0.25</v>
      </c>
      <c r="K3459">
        <v>21.82033385522195</v>
      </c>
      <c r="L3459">
        <v>9.4809061419127687</v>
      </c>
      <c r="M3459">
        <v>47.404530709563844</v>
      </c>
      <c r="N3459">
        <v>0.5</v>
      </c>
      <c r="O3459">
        <v>22.891854085673799</v>
      </c>
      <c r="P3459">
        <v>0.91867256476401504</v>
      </c>
      <c r="Q3459" t="s">
        <v>224</v>
      </c>
    </row>
    <row r="3460" spans="1:17" ht="16" x14ac:dyDescent="0.2">
      <c r="A3460">
        <v>228</v>
      </c>
      <c r="B3460" t="s">
        <v>223</v>
      </c>
      <c r="C3460" t="s">
        <v>222</v>
      </c>
      <c r="F3460">
        <v>34</v>
      </c>
      <c r="H3460" s="7">
        <v>1</v>
      </c>
      <c r="I3460" t="s">
        <v>5</v>
      </c>
      <c r="J3460">
        <v>0.25</v>
      </c>
      <c r="K3460">
        <v>21.82033385522195</v>
      </c>
      <c r="L3460">
        <v>9.4809061419127687</v>
      </c>
      <c r="M3460">
        <v>47.404530709563844</v>
      </c>
      <c r="N3460">
        <v>0.5</v>
      </c>
      <c r="O3460">
        <v>25.069532754423498</v>
      </c>
      <c r="P3460">
        <v>0.95447443955963995</v>
      </c>
      <c r="Q3460" t="s">
        <v>224</v>
      </c>
    </row>
    <row r="3461" spans="1:17" ht="16" x14ac:dyDescent="0.2">
      <c r="A3461">
        <v>228</v>
      </c>
      <c r="B3461" t="s">
        <v>223</v>
      </c>
      <c r="C3461" t="s">
        <v>222</v>
      </c>
      <c r="F3461">
        <v>34</v>
      </c>
      <c r="H3461" s="7">
        <v>1</v>
      </c>
      <c r="I3461" t="s">
        <v>5</v>
      </c>
      <c r="J3461">
        <v>0.25</v>
      </c>
      <c r="K3461">
        <v>21.82033385522195</v>
      </c>
      <c r="L3461">
        <v>9.4809061419127687</v>
      </c>
      <c r="M3461">
        <v>47.404530709563844</v>
      </c>
      <c r="N3461">
        <v>0.5</v>
      </c>
      <c r="O3461">
        <v>26.906450968281</v>
      </c>
      <c r="P3461">
        <v>0.93086691131054</v>
      </c>
      <c r="Q3461" t="s">
        <v>224</v>
      </c>
    </row>
    <row r="3462" spans="1:17" ht="16" x14ac:dyDescent="0.2">
      <c r="A3462">
        <v>228</v>
      </c>
      <c r="B3462" t="s">
        <v>223</v>
      </c>
      <c r="C3462" t="s">
        <v>222</v>
      </c>
      <c r="F3462">
        <v>34</v>
      </c>
      <c r="H3462" s="7">
        <v>1</v>
      </c>
      <c r="I3462" t="s">
        <v>5</v>
      </c>
      <c r="J3462">
        <v>0.25</v>
      </c>
      <c r="K3462">
        <v>21.82033385522195</v>
      </c>
      <c r="L3462">
        <v>9.4809061419127687</v>
      </c>
      <c r="M3462">
        <v>47.404530709563844</v>
      </c>
      <c r="N3462">
        <v>0.5</v>
      </c>
      <c r="O3462">
        <v>29.027586018965899</v>
      </c>
      <c r="P3462">
        <v>0.95241252770410101</v>
      </c>
      <c r="Q3462" t="s">
        <v>224</v>
      </c>
    </row>
    <row r="3463" spans="1:17" ht="16" x14ac:dyDescent="0.2">
      <c r="A3463">
        <v>228</v>
      </c>
      <c r="B3463" t="s">
        <v>223</v>
      </c>
      <c r="C3463" t="s">
        <v>222</v>
      </c>
      <c r="F3463">
        <v>34</v>
      </c>
      <c r="H3463" s="7">
        <v>1</v>
      </c>
      <c r="I3463" t="s">
        <v>5</v>
      </c>
      <c r="J3463">
        <v>0.25</v>
      </c>
      <c r="K3463">
        <v>21.82033385522195</v>
      </c>
      <c r="L3463">
        <v>9.4809061419127687</v>
      </c>
      <c r="M3463">
        <v>47.404530709563844</v>
      </c>
      <c r="N3463">
        <v>0.5</v>
      </c>
      <c r="O3463">
        <v>30.863550485048801</v>
      </c>
      <c r="P3463">
        <v>0.94543200232532698</v>
      </c>
      <c r="Q3463" t="s">
        <v>224</v>
      </c>
    </row>
    <row r="3464" spans="1:17" ht="16" x14ac:dyDescent="0.2">
      <c r="A3464">
        <v>228</v>
      </c>
      <c r="B3464" t="s">
        <v>223</v>
      </c>
      <c r="C3464" t="s">
        <v>222</v>
      </c>
      <c r="F3464">
        <v>34</v>
      </c>
      <c r="H3464" s="7">
        <v>1</v>
      </c>
      <c r="I3464" t="s">
        <v>5</v>
      </c>
      <c r="J3464">
        <v>0.25</v>
      </c>
      <c r="K3464">
        <v>21.82033385522195</v>
      </c>
      <c r="L3464">
        <v>9.4809061419127687</v>
      </c>
      <c r="M3464">
        <v>47.404530709563844</v>
      </c>
      <c r="N3464">
        <v>0.5</v>
      </c>
      <c r="O3464">
        <v>32.928550666715097</v>
      </c>
      <c r="P3464">
        <v>0.94559550194382802</v>
      </c>
      <c r="Q3464" t="s">
        <v>224</v>
      </c>
    </row>
    <row r="3465" spans="1:17" ht="16" x14ac:dyDescent="0.2">
      <c r="A3465">
        <v>229</v>
      </c>
      <c r="B3465" t="s">
        <v>223</v>
      </c>
      <c r="C3465" t="s">
        <v>222</v>
      </c>
      <c r="F3465">
        <v>34</v>
      </c>
      <c r="H3465" s="7">
        <v>1</v>
      </c>
      <c r="I3465" t="s">
        <v>5</v>
      </c>
      <c r="J3465">
        <f t="shared" si="37"/>
        <v>0.25</v>
      </c>
      <c r="K3465">
        <v>17.126563670411947</v>
      </c>
      <c r="L3465">
        <v>15.76804660158405</v>
      </c>
      <c r="M3465">
        <f t="shared" si="36"/>
        <v>78.840233007920247</v>
      </c>
      <c r="N3465">
        <v>0.5</v>
      </c>
      <c r="O3465">
        <v>0</v>
      </c>
      <c r="P3465">
        <v>0</v>
      </c>
      <c r="Q3465" t="s">
        <v>224</v>
      </c>
    </row>
    <row r="3466" spans="1:17" ht="16" x14ac:dyDescent="0.2">
      <c r="A3466">
        <v>229</v>
      </c>
      <c r="B3466" t="s">
        <v>223</v>
      </c>
      <c r="C3466" t="s">
        <v>222</v>
      </c>
      <c r="F3466">
        <v>34</v>
      </c>
      <c r="H3466" s="7">
        <v>1</v>
      </c>
      <c r="I3466" t="s">
        <v>5</v>
      </c>
      <c r="J3466">
        <v>0.25</v>
      </c>
      <c r="K3466">
        <v>17.126563670411947</v>
      </c>
      <c r="L3466">
        <v>15.76804660158405</v>
      </c>
      <c r="M3466">
        <v>78.840233007920247</v>
      </c>
      <c r="N3466">
        <v>0.5</v>
      </c>
      <c r="O3466">
        <v>1.20403844057697</v>
      </c>
      <c r="P3466">
        <v>9.5919776187189908E-3</v>
      </c>
      <c r="Q3466" t="s">
        <v>224</v>
      </c>
    </row>
    <row r="3467" spans="1:17" ht="16" x14ac:dyDescent="0.2">
      <c r="A3467">
        <v>229</v>
      </c>
      <c r="B3467" t="s">
        <v>223</v>
      </c>
      <c r="C3467" t="s">
        <v>222</v>
      </c>
      <c r="F3467">
        <v>34</v>
      </c>
      <c r="H3467" s="7">
        <v>1</v>
      </c>
      <c r="I3467" t="s">
        <v>5</v>
      </c>
      <c r="J3467">
        <v>0.25</v>
      </c>
      <c r="K3467">
        <v>17.126563670411947</v>
      </c>
      <c r="L3467">
        <v>15.76804660158405</v>
      </c>
      <c r="M3467">
        <v>78.840233007920247</v>
      </c>
      <c r="N3467">
        <v>0.5</v>
      </c>
      <c r="O3467">
        <v>3.1530901427896598</v>
      </c>
      <c r="P3467">
        <v>3.1123969044072299E-2</v>
      </c>
      <c r="Q3467" t="s">
        <v>224</v>
      </c>
    </row>
    <row r="3468" spans="1:17" ht="16" x14ac:dyDescent="0.2">
      <c r="A3468">
        <v>229</v>
      </c>
      <c r="B3468" t="s">
        <v>223</v>
      </c>
      <c r="C3468" t="s">
        <v>222</v>
      </c>
      <c r="F3468">
        <v>34</v>
      </c>
      <c r="H3468" s="7">
        <v>1</v>
      </c>
      <c r="I3468" t="s">
        <v>5</v>
      </c>
      <c r="J3468">
        <v>0.25</v>
      </c>
      <c r="K3468">
        <v>17.126563670411947</v>
      </c>
      <c r="L3468">
        <v>15.76804660158405</v>
      </c>
      <c r="M3468">
        <v>78.840233007920247</v>
      </c>
      <c r="N3468">
        <v>0.5</v>
      </c>
      <c r="O3468">
        <v>5.2171365766813196</v>
      </c>
      <c r="P3468">
        <v>4.79144715328996E-2</v>
      </c>
      <c r="Q3468" t="s">
        <v>224</v>
      </c>
    </row>
    <row r="3469" spans="1:17" ht="16" x14ac:dyDescent="0.2">
      <c r="A3469">
        <v>229</v>
      </c>
      <c r="B3469" t="s">
        <v>223</v>
      </c>
      <c r="C3469" t="s">
        <v>222</v>
      </c>
      <c r="F3469">
        <v>34</v>
      </c>
      <c r="H3469" s="7">
        <v>1</v>
      </c>
      <c r="I3469" t="s">
        <v>5</v>
      </c>
      <c r="J3469">
        <v>0.25</v>
      </c>
      <c r="K3469">
        <v>17.126563670411947</v>
      </c>
      <c r="L3469">
        <v>15.76804660158405</v>
      </c>
      <c r="M3469">
        <v>78.840233007920247</v>
      </c>
      <c r="N3469">
        <v>0.5</v>
      </c>
      <c r="O3469">
        <v>7.1661882788940101</v>
      </c>
      <c r="P3469">
        <v>6.9446462958253005E-2</v>
      </c>
      <c r="Q3469" t="s">
        <v>224</v>
      </c>
    </row>
    <row r="3470" spans="1:17" ht="16" x14ac:dyDescent="0.2">
      <c r="A3470">
        <v>229</v>
      </c>
      <c r="B3470" t="s">
        <v>223</v>
      </c>
      <c r="C3470" t="s">
        <v>222</v>
      </c>
      <c r="F3470">
        <v>34</v>
      </c>
      <c r="H3470" s="7">
        <v>1</v>
      </c>
      <c r="I3470" t="s">
        <v>5</v>
      </c>
      <c r="J3470">
        <v>0.25</v>
      </c>
      <c r="K3470">
        <v>17.126563670411947</v>
      </c>
      <c r="L3470">
        <v>15.76804660158405</v>
      </c>
      <c r="M3470">
        <v>78.840233007920247</v>
      </c>
      <c r="N3470">
        <v>0.5</v>
      </c>
      <c r="O3470">
        <v>9.1730098463103502</v>
      </c>
      <c r="P3470">
        <v>8.3857137666678794E-2</v>
      </c>
      <c r="Q3470" t="s">
        <v>224</v>
      </c>
    </row>
    <row r="3471" spans="1:17" ht="16" x14ac:dyDescent="0.2">
      <c r="A3471">
        <v>229</v>
      </c>
      <c r="B3471" t="s">
        <v>223</v>
      </c>
      <c r="C3471" t="s">
        <v>222</v>
      </c>
      <c r="F3471">
        <v>34</v>
      </c>
      <c r="H3471" s="7">
        <v>1</v>
      </c>
      <c r="I3471" t="s">
        <v>5</v>
      </c>
      <c r="J3471">
        <v>0.25</v>
      </c>
      <c r="K3471">
        <v>17.126563670411947</v>
      </c>
      <c r="L3471">
        <v>15.76804660158405</v>
      </c>
      <c r="M3471">
        <v>78.840233007920247</v>
      </c>
      <c r="N3471">
        <v>0.5</v>
      </c>
      <c r="O3471">
        <v>11.1221977982051</v>
      </c>
      <c r="P3471">
        <v>0.103013842967699</v>
      </c>
      <c r="Q3471" t="s">
        <v>224</v>
      </c>
    </row>
    <row r="3472" spans="1:17" ht="16" x14ac:dyDescent="0.2">
      <c r="A3472">
        <v>229</v>
      </c>
      <c r="B3472" t="s">
        <v>223</v>
      </c>
      <c r="C3472" t="s">
        <v>222</v>
      </c>
      <c r="F3472">
        <v>34</v>
      </c>
      <c r="H3472" s="7">
        <v>1</v>
      </c>
      <c r="I3472" t="s">
        <v>5</v>
      </c>
      <c r="J3472">
        <v>0.25</v>
      </c>
      <c r="K3472">
        <v>17.126563670411947</v>
      </c>
      <c r="L3472">
        <v>15.76804660158405</v>
      </c>
      <c r="M3472">
        <v>78.840233007920247</v>
      </c>
      <c r="N3472">
        <v>0.5</v>
      </c>
      <c r="O3472">
        <v>13.0685245067761</v>
      </c>
      <c r="P3472">
        <v>0.1720515568797</v>
      </c>
      <c r="Q3472" t="s">
        <v>224</v>
      </c>
    </row>
    <row r="3473" spans="1:17" ht="16" x14ac:dyDescent="0.2">
      <c r="A3473">
        <v>229</v>
      </c>
      <c r="B3473" t="s">
        <v>223</v>
      </c>
      <c r="C3473" t="s">
        <v>222</v>
      </c>
      <c r="F3473">
        <v>34</v>
      </c>
      <c r="H3473" s="7">
        <v>1</v>
      </c>
      <c r="I3473" t="s">
        <v>5</v>
      </c>
      <c r="J3473">
        <v>0.25</v>
      </c>
      <c r="K3473">
        <v>17.126563670411947</v>
      </c>
      <c r="L3473">
        <v>15.76804660158405</v>
      </c>
      <c r="M3473">
        <v>78.840233007920247</v>
      </c>
      <c r="N3473">
        <v>0.5</v>
      </c>
      <c r="O3473">
        <v>15.1215347164189</v>
      </c>
      <c r="P3473">
        <v>0.38124023543945001</v>
      </c>
      <c r="Q3473" t="s">
        <v>224</v>
      </c>
    </row>
    <row r="3474" spans="1:17" ht="16" x14ac:dyDescent="0.2">
      <c r="A3474">
        <v>229</v>
      </c>
      <c r="B3474" t="s">
        <v>223</v>
      </c>
      <c r="C3474" t="s">
        <v>222</v>
      </c>
      <c r="F3474">
        <v>34</v>
      </c>
      <c r="H3474" s="7">
        <v>1</v>
      </c>
      <c r="I3474" t="s">
        <v>5</v>
      </c>
      <c r="J3474">
        <v>0.25</v>
      </c>
      <c r="K3474">
        <v>17.126563670411947</v>
      </c>
      <c r="L3474">
        <v>15.76804660158405</v>
      </c>
      <c r="M3474">
        <v>78.840233007920247</v>
      </c>
      <c r="N3474">
        <v>0.5</v>
      </c>
      <c r="O3474">
        <v>17.172773680194702</v>
      </c>
      <c r="P3474">
        <v>0.62130763361552099</v>
      </c>
      <c r="Q3474" t="s">
        <v>224</v>
      </c>
    </row>
    <row r="3475" spans="1:17" ht="16" x14ac:dyDescent="0.2">
      <c r="A3475">
        <v>229</v>
      </c>
      <c r="B3475" t="s">
        <v>223</v>
      </c>
      <c r="C3475" t="s">
        <v>222</v>
      </c>
      <c r="F3475">
        <v>34</v>
      </c>
      <c r="H3475" s="7">
        <v>1</v>
      </c>
      <c r="I3475" t="s">
        <v>5</v>
      </c>
      <c r="J3475">
        <v>0.25</v>
      </c>
      <c r="K3475">
        <v>17.126563670411947</v>
      </c>
      <c r="L3475">
        <v>15.76804660158405</v>
      </c>
      <c r="M3475">
        <v>78.840233007920247</v>
      </c>
      <c r="N3475">
        <v>0.5</v>
      </c>
      <c r="O3475">
        <v>19.0038331577226</v>
      </c>
      <c r="P3475">
        <v>0.69983740871271205</v>
      </c>
      <c r="Q3475" t="s">
        <v>224</v>
      </c>
    </row>
    <row r="3476" spans="1:17" ht="16" x14ac:dyDescent="0.2">
      <c r="A3476">
        <v>229</v>
      </c>
      <c r="B3476" t="s">
        <v>223</v>
      </c>
      <c r="C3476" t="s">
        <v>222</v>
      </c>
      <c r="F3476">
        <v>34</v>
      </c>
      <c r="H3476" s="7">
        <v>1</v>
      </c>
      <c r="I3476" t="s">
        <v>5</v>
      </c>
      <c r="J3476">
        <v>0.25</v>
      </c>
      <c r="K3476">
        <v>17.126563670411947</v>
      </c>
      <c r="L3476">
        <v>15.76804660158405</v>
      </c>
      <c r="M3476">
        <v>78.840233007920247</v>
      </c>
      <c r="N3476">
        <v>0.5</v>
      </c>
      <c r="O3476">
        <v>21.006158485630198</v>
      </c>
      <c r="P3476">
        <v>0.79263252552410601</v>
      </c>
      <c r="Q3476" t="s">
        <v>224</v>
      </c>
    </row>
    <row r="3477" spans="1:17" ht="16" x14ac:dyDescent="0.2">
      <c r="A3477">
        <v>229</v>
      </c>
      <c r="B3477" t="s">
        <v>223</v>
      </c>
      <c r="C3477" t="s">
        <v>222</v>
      </c>
      <c r="F3477">
        <v>34</v>
      </c>
      <c r="H3477" s="7">
        <v>1</v>
      </c>
      <c r="I3477" t="s">
        <v>5</v>
      </c>
      <c r="J3477">
        <v>0.25</v>
      </c>
      <c r="K3477">
        <v>17.126563670411947</v>
      </c>
      <c r="L3477">
        <v>15.76804660158405</v>
      </c>
      <c r="M3477">
        <v>78.840233007920247</v>
      </c>
      <c r="N3477">
        <v>0.5</v>
      </c>
      <c r="O3477">
        <v>22.954937688478701</v>
      </c>
      <c r="P3477">
        <v>0.81891508919812495</v>
      </c>
      <c r="Q3477" t="s">
        <v>224</v>
      </c>
    </row>
    <row r="3478" spans="1:17" ht="16" x14ac:dyDescent="0.2">
      <c r="A3478">
        <v>229</v>
      </c>
      <c r="B3478" t="s">
        <v>223</v>
      </c>
      <c r="C3478" t="s">
        <v>222</v>
      </c>
      <c r="F3478">
        <v>34</v>
      </c>
      <c r="H3478" s="7">
        <v>1</v>
      </c>
      <c r="I3478" t="s">
        <v>5</v>
      </c>
      <c r="J3478">
        <v>0.25</v>
      </c>
      <c r="K3478">
        <v>17.126563670411947</v>
      </c>
      <c r="L3478">
        <v>15.76804660158405</v>
      </c>
      <c r="M3478">
        <v>78.840233007920247</v>
      </c>
      <c r="N3478">
        <v>0.5</v>
      </c>
      <c r="O3478">
        <v>24.9605330087563</v>
      </c>
      <c r="P3478">
        <v>0.85470333902554196</v>
      </c>
      <c r="Q3478" t="s">
        <v>224</v>
      </c>
    </row>
    <row r="3479" spans="1:17" ht="16" x14ac:dyDescent="0.2">
      <c r="A3479">
        <v>229</v>
      </c>
      <c r="B3479" t="s">
        <v>223</v>
      </c>
      <c r="C3479" t="s">
        <v>222</v>
      </c>
      <c r="F3479">
        <v>34</v>
      </c>
      <c r="H3479" s="7">
        <v>1</v>
      </c>
      <c r="I3479" t="s">
        <v>5</v>
      </c>
      <c r="J3479">
        <v>0.25</v>
      </c>
      <c r="K3479">
        <v>17.126563670411947</v>
      </c>
      <c r="L3479">
        <v>15.76804660158405</v>
      </c>
      <c r="M3479">
        <v>78.840233007920247</v>
      </c>
      <c r="N3479">
        <v>0.5</v>
      </c>
      <c r="O3479">
        <v>27.024988191694199</v>
      </c>
      <c r="P3479">
        <v>0.86436798314137198</v>
      </c>
      <c r="Q3479" t="s">
        <v>224</v>
      </c>
    </row>
    <row r="3480" spans="1:17" ht="16" x14ac:dyDescent="0.2">
      <c r="A3480">
        <v>229</v>
      </c>
      <c r="B3480" t="s">
        <v>223</v>
      </c>
      <c r="C3480" t="s">
        <v>222</v>
      </c>
      <c r="F3480">
        <v>34</v>
      </c>
      <c r="H3480" s="7">
        <v>1</v>
      </c>
      <c r="I3480" t="s">
        <v>5</v>
      </c>
      <c r="J3480">
        <v>0.25</v>
      </c>
      <c r="K3480">
        <v>17.126563670411947</v>
      </c>
      <c r="L3480">
        <v>15.76804660158405</v>
      </c>
      <c r="M3480">
        <v>78.840233007920247</v>
      </c>
      <c r="N3480">
        <v>0.5</v>
      </c>
      <c r="O3480">
        <v>29.0906696217708</v>
      </c>
      <c r="P3480">
        <v>0.85265505213821102</v>
      </c>
      <c r="Q3480" t="s">
        <v>224</v>
      </c>
    </row>
    <row r="3481" spans="1:17" ht="16" x14ac:dyDescent="0.2">
      <c r="A3481">
        <v>229</v>
      </c>
      <c r="B3481" t="s">
        <v>223</v>
      </c>
      <c r="C3481" t="s">
        <v>222</v>
      </c>
      <c r="F3481">
        <v>34</v>
      </c>
      <c r="H3481" s="7">
        <v>1</v>
      </c>
      <c r="I3481" t="s">
        <v>5</v>
      </c>
      <c r="J3481">
        <v>0.25</v>
      </c>
      <c r="K3481">
        <v>17.126563670411947</v>
      </c>
      <c r="L3481">
        <v>15.76804660158405</v>
      </c>
      <c r="M3481">
        <v>78.840233007920247</v>
      </c>
      <c r="N3481">
        <v>0.5</v>
      </c>
      <c r="O3481">
        <v>30.925407840715</v>
      </c>
      <c r="P3481">
        <v>0.86705210187842796</v>
      </c>
      <c r="Q3481" t="s">
        <v>224</v>
      </c>
    </row>
    <row r="3482" spans="1:17" ht="16" x14ac:dyDescent="0.2">
      <c r="A3482">
        <v>229</v>
      </c>
      <c r="B3482" t="s">
        <v>223</v>
      </c>
      <c r="C3482" t="s">
        <v>222</v>
      </c>
      <c r="F3482">
        <v>34</v>
      </c>
      <c r="H3482" s="7">
        <v>1</v>
      </c>
      <c r="I3482" t="s">
        <v>5</v>
      </c>
      <c r="J3482">
        <v>0.25</v>
      </c>
      <c r="K3482">
        <v>17.126563670411947</v>
      </c>
      <c r="L3482">
        <v>15.76804660158405</v>
      </c>
      <c r="M3482">
        <v>78.840233007920247</v>
      </c>
      <c r="N3482">
        <v>0.5</v>
      </c>
      <c r="O3482">
        <v>32.877048286887302</v>
      </c>
      <c r="P3482">
        <v>0.84345365694146701</v>
      </c>
      <c r="Q3482" t="s">
        <v>224</v>
      </c>
    </row>
    <row r="3483" spans="1:17" ht="16" x14ac:dyDescent="0.2">
      <c r="A3483">
        <v>230</v>
      </c>
      <c r="B3483" t="s">
        <v>223</v>
      </c>
      <c r="C3483" t="s">
        <v>222</v>
      </c>
      <c r="F3483">
        <v>34</v>
      </c>
      <c r="H3483" s="7">
        <v>1</v>
      </c>
      <c r="I3483" t="s">
        <v>5</v>
      </c>
      <c r="J3483">
        <f t="shared" si="37"/>
        <v>0.25</v>
      </c>
      <c r="K3483">
        <v>13.753361039544149</v>
      </c>
      <c r="L3483">
        <v>12.8615827284292</v>
      </c>
      <c r="M3483">
        <f t="shared" si="36"/>
        <v>64.307913642145991</v>
      </c>
      <c r="N3483">
        <v>0.5</v>
      </c>
      <c r="O3483">
        <v>0</v>
      </c>
      <c r="P3483">
        <v>0</v>
      </c>
      <c r="Q3483" t="s">
        <v>224</v>
      </c>
    </row>
    <row r="3484" spans="1:17" ht="16" x14ac:dyDescent="0.2">
      <c r="A3484">
        <v>230</v>
      </c>
      <c r="B3484" t="s">
        <v>223</v>
      </c>
      <c r="C3484" t="s">
        <v>222</v>
      </c>
      <c r="F3484">
        <v>34</v>
      </c>
      <c r="H3484" s="7">
        <v>1</v>
      </c>
      <c r="I3484" t="s">
        <v>5</v>
      </c>
      <c r="J3484">
        <v>0.25</v>
      </c>
      <c r="K3484">
        <v>13.753361039544149</v>
      </c>
      <c r="L3484">
        <v>12.8615827284292</v>
      </c>
      <c r="M3484">
        <v>64.307913642145991</v>
      </c>
      <c r="N3484">
        <v>0.5</v>
      </c>
      <c r="O3484">
        <v>0.86521724773931297</v>
      </c>
      <c r="P3484">
        <v>4.11664536093172E-2</v>
      </c>
      <c r="Q3484" t="s">
        <v>224</v>
      </c>
    </row>
    <row r="3485" spans="1:17" ht="16" x14ac:dyDescent="0.2">
      <c r="A3485">
        <v>230</v>
      </c>
      <c r="B3485" t="s">
        <v>223</v>
      </c>
      <c r="C3485" t="s">
        <v>222</v>
      </c>
      <c r="F3485">
        <v>34</v>
      </c>
      <c r="H3485" s="7">
        <v>1</v>
      </c>
      <c r="I3485" t="s">
        <v>5</v>
      </c>
      <c r="J3485">
        <v>0.25</v>
      </c>
      <c r="K3485">
        <v>13.753361039544149</v>
      </c>
      <c r="L3485">
        <v>12.8615827284292</v>
      </c>
      <c r="M3485">
        <v>64.307913642145991</v>
      </c>
      <c r="N3485">
        <v>0.5</v>
      </c>
      <c r="O3485">
        <v>3.0937813984423999</v>
      </c>
      <c r="P3485">
        <v>8.6998155599477295E-2</v>
      </c>
      <c r="Q3485" t="s">
        <v>224</v>
      </c>
    </row>
    <row r="3486" spans="1:17" ht="16" x14ac:dyDescent="0.2">
      <c r="A3486">
        <v>230</v>
      </c>
      <c r="B3486" t="s">
        <v>223</v>
      </c>
      <c r="C3486" t="s">
        <v>222</v>
      </c>
      <c r="F3486">
        <v>34</v>
      </c>
      <c r="H3486" s="7">
        <v>1</v>
      </c>
      <c r="I3486" t="s">
        <v>5</v>
      </c>
      <c r="J3486">
        <v>0.25</v>
      </c>
      <c r="K3486">
        <v>13.753361039544149</v>
      </c>
      <c r="L3486">
        <v>12.8615827284292</v>
      </c>
      <c r="M3486">
        <v>64.307913642145991</v>
      </c>
      <c r="N3486">
        <v>0.5</v>
      </c>
      <c r="O3486">
        <v>4.8277537465859703</v>
      </c>
      <c r="P3486">
        <v>0.112244272216535</v>
      </c>
      <c r="Q3486" t="s">
        <v>224</v>
      </c>
    </row>
    <row r="3487" spans="1:17" ht="16" x14ac:dyDescent="0.2">
      <c r="A3487">
        <v>230</v>
      </c>
      <c r="B3487" t="s">
        <v>223</v>
      </c>
      <c r="C3487" t="s">
        <v>222</v>
      </c>
      <c r="F3487">
        <v>34</v>
      </c>
      <c r="H3487" s="7">
        <v>1</v>
      </c>
      <c r="I3487" t="s">
        <v>5</v>
      </c>
      <c r="J3487">
        <v>0.25</v>
      </c>
      <c r="K3487">
        <v>13.753361039544149</v>
      </c>
      <c r="L3487">
        <v>12.8615827284292</v>
      </c>
      <c r="M3487">
        <v>64.307913642145991</v>
      </c>
      <c r="N3487">
        <v>0.5</v>
      </c>
      <c r="O3487">
        <v>6.9324930540159304</v>
      </c>
      <c r="P3487">
        <v>0.15578344567981001</v>
      </c>
      <c r="Q3487" t="s">
        <v>224</v>
      </c>
    </row>
    <row r="3488" spans="1:17" ht="16" x14ac:dyDescent="0.2">
      <c r="A3488">
        <v>230</v>
      </c>
      <c r="B3488" t="s">
        <v>223</v>
      </c>
      <c r="C3488" t="s">
        <v>222</v>
      </c>
      <c r="F3488">
        <v>34</v>
      </c>
      <c r="H3488" s="7">
        <v>1</v>
      </c>
      <c r="I3488" t="s">
        <v>5</v>
      </c>
      <c r="J3488">
        <v>0.25</v>
      </c>
      <c r="K3488">
        <v>13.753361039544149</v>
      </c>
      <c r="L3488">
        <v>12.8615827284292</v>
      </c>
      <c r="M3488">
        <v>64.307913642145991</v>
      </c>
      <c r="N3488">
        <v>0.5</v>
      </c>
      <c r="O3488">
        <v>8.85269796644228</v>
      </c>
      <c r="P3488">
        <v>0.176477525201303</v>
      </c>
      <c r="Q3488" t="s">
        <v>224</v>
      </c>
    </row>
    <row r="3489" spans="1:17" ht="16" x14ac:dyDescent="0.2">
      <c r="A3489">
        <v>230</v>
      </c>
      <c r="B3489" t="s">
        <v>223</v>
      </c>
      <c r="C3489" t="s">
        <v>222</v>
      </c>
      <c r="F3489">
        <v>34</v>
      </c>
      <c r="H3489" s="7">
        <v>1</v>
      </c>
      <c r="I3489" t="s">
        <v>5</v>
      </c>
      <c r="J3489">
        <v>0.25</v>
      </c>
      <c r="K3489">
        <v>13.753361039544149</v>
      </c>
      <c r="L3489">
        <v>12.8615827284292</v>
      </c>
      <c r="M3489">
        <v>64.307913642145991</v>
      </c>
      <c r="N3489">
        <v>0.5</v>
      </c>
      <c r="O3489">
        <v>11.0197034807753</v>
      </c>
      <c r="P3489">
        <v>0.21545522729524</v>
      </c>
      <c r="Q3489" t="s">
        <v>224</v>
      </c>
    </row>
    <row r="3490" spans="1:17" ht="16" x14ac:dyDescent="0.2">
      <c r="A3490">
        <v>230</v>
      </c>
      <c r="B3490" t="s">
        <v>223</v>
      </c>
      <c r="C3490" t="s">
        <v>222</v>
      </c>
      <c r="F3490">
        <v>34</v>
      </c>
      <c r="H3490" s="7">
        <v>1</v>
      </c>
      <c r="I3490" t="s">
        <v>5</v>
      </c>
      <c r="J3490">
        <v>0.25</v>
      </c>
      <c r="K3490">
        <v>13.753361039544149</v>
      </c>
      <c r="L3490">
        <v>12.8615827284292</v>
      </c>
      <c r="M3490">
        <v>64.307913642145991</v>
      </c>
      <c r="N3490">
        <v>0.5</v>
      </c>
      <c r="O3490">
        <v>12.997080092267099</v>
      </c>
      <c r="P3490">
        <v>0.31377922855943302</v>
      </c>
      <c r="Q3490" t="s">
        <v>224</v>
      </c>
    </row>
    <row r="3491" spans="1:17" ht="16" x14ac:dyDescent="0.2">
      <c r="A3491">
        <v>230</v>
      </c>
      <c r="B3491" t="s">
        <v>223</v>
      </c>
      <c r="C3491" t="s">
        <v>222</v>
      </c>
      <c r="F3491">
        <v>34</v>
      </c>
      <c r="H3491" s="7">
        <v>1</v>
      </c>
      <c r="I3491" t="s">
        <v>5</v>
      </c>
      <c r="J3491">
        <v>0.25</v>
      </c>
      <c r="K3491">
        <v>13.753361039544149</v>
      </c>
      <c r="L3491">
        <v>12.8615827284292</v>
      </c>
      <c r="M3491">
        <v>64.307913642145991</v>
      </c>
      <c r="N3491">
        <v>0.5</v>
      </c>
      <c r="O3491">
        <v>15.034175656743299</v>
      </c>
      <c r="P3491">
        <v>0.448637455010307</v>
      </c>
      <c r="Q3491" t="s">
        <v>224</v>
      </c>
    </row>
    <row r="3492" spans="1:17" ht="16" x14ac:dyDescent="0.2">
      <c r="A3492">
        <v>230</v>
      </c>
      <c r="B3492" t="s">
        <v>223</v>
      </c>
      <c r="C3492" t="s">
        <v>222</v>
      </c>
      <c r="F3492">
        <v>34</v>
      </c>
      <c r="H3492" s="7">
        <v>1</v>
      </c>
      <c r="I3492" t="s">
        <v>5</v>
      </c>
      <c r="J3492">
        <v>0.25</v>
      </c>
      <c r="K3492">
        <v>13.753361039544149</v>
      </c>
      <c r="L3492">
        <v>12.8615827284292</v>
      </c>
      <c r="M3492">
        <v>64.307913642145991</v>
      </c>
      <c r="N3492">
        <v>0.5</v>
      </c>
      <c r="O3492">
        <v>17.008863500209898</v>
      </c>
      <c r="P3492">
        <v>0.59034024708362998</v>
      </c>
      <c r="Q3492" t="s">
        <v>224</v>
      </c>
    </row>
    <row r="3493" spans="1:17" ht="16" x14ac:dyDescent="0.2">
      <c r="A3493">
        <v>230</v>
      </c>
      <c r="B3493" t="s">
        <v>223</v>
      </c>
      <c r="C3493" t="s">
        <v>222</v>
      </c>
      <c r="F3493">
        <v>34</v>
      </c>
      <c r="H3493" s="7">
        <v>1</v>
      </c>
      <c r="I3493" t="s">
        <v>5</v>
      </c>
      <c r="J3493">
        <v>0.25</v>
      </c>
      <c r="K3493">
        <v>13.753361039544149</v>
      </c>
      <c r="L3493">
        <v>12.8615827284292</v>
      </c>
      <c r="M3493">
        <v>64.307913642145991</v>
      </c>
      <c r="N3493">
        <v>0.5</v>
      </c>
      <c r="O3493">
        <v>19.049921459670799</v>
      </c>
      <c r="P3493">
        <v>0.66127183444736404</v>
      </c>
      <c r="Q3493" t="s">
        <v>224</v>
      </c>
    </row>
    <row r="3494" spans="1:17" ht="16" x14ac:dyDescent="0.2">
      <c r="A3494">
        <v>230</v>
      </c>
      <c r="B3494" t="s">
        <v>223</v>
      </c>
      <c r="C3494" t="s">
        <v>222</v>
      </c>
      <c r="F3494">
        <v>34</v>
      </c>
      <c r="H3494" s="7">
        <v>1</v>
      </c>
      <c r="I3494" t="s">
        <v>5</v>
      </c>
      <c r="J3494">
        <v>0.25</v>
      </c>
      <c r="K3494">
        <v>13.753361039544149</v>
      </c>
      <c r="L3494">
        <v>12.8615827284292</v>
      </c>
      <c r="M3494">
        <v>64.307913642145991</v>
      </c>
      <c r="N3494">
        <v>0.5</v>
      </c>
      <c r="O3494">
        <v>20.898237205945399</v>
      </c>
      <c r="P3494">
        <v>0.84177779454982005</v>
      </c>
      <c r="Q3494" t="s">
        <v>224</v>
      </c>
    </row>
    <row r="3495" spans="1:17" ht="16" x14ac:dyDescent="0.2">
      <c r="A3495">
        <v>230</v>
      </c>
      <c r="B3495" t="s">
        <v>223</v>
      </c>
      <c r="C3495" t="s">
        <v>222</v>
      </c>
      <c r="F3495">
        <v>34</v>
      </c>
      <c r="H3495" s="7">
        <v>1</v>
      </c>
      <c r="I3495" t="s">
        <v>5</v>
      </c>
      <c r="J3495">
        <v>0.25</v>
      </c>
      <c r="K3495">
        <v>13.753361039544149</v>
      </c>
      <c r="L3495">
        <v>12.8615827284292</v>
      </c>
      <c r="M3495">
        <v>64.307913642145991</v>
      </c>
      <c r="N3495">
        <v>0.5</v>
      </c>
      <c r="O3495">
        <v>23.064959692065301</v>
      </c>
      <c r="P3495">
        <v>0.885321685149981</v>
      </c>
      <c r="Q3495" t="s">
        <v>224</v>
      </c>
    </row>
    <row r="3496" spans="1:17" ht="16" x14ac:dyDescent="0.2">
      <c r="A3496">
        <v>230</v>
      </c>
      <c r="B3496" t="s">
        <v>223</v>
      </c>
      <c r="C3496" t="s">
        <v>222</v>
      </c>
      <c r="F3496">
        <v>34</v>
      </c>
      <c r="H3496" s="7">
        <v>1</v>
      </c>
      <c r="I3496" t="s">
        <v>5</v>
      </c>
      <c r="J3496">
        <v>0.25</v>
      </c>
      <c r="K3496">
        <v>13.753361039544149</v>
      </c>
      <c r="L3496">
        <v>12.8615827284292</v>
      </c>
      <c r="M3496">
        <v>64.307913642145991</v>
      </c>
      <c r="N3496">
        <v>0.5</v>
      </c>
      <c r="O3496">
        <v>25.110687617043901</v>
      </c>
      <c r="P3496">
        <v>0.88091116216101495</v>
      </c>
      <c r="Q3496" t="s">
        <v>224</v>
      </c>
    </row>
    <row r="3497" spans="1:17" ht="16" x14ac:dyDescent="0.2">
      <c r="A3497">
        <v>230</v>
      </c>
      <c r="B3497" t="s">
        <v>223</v>
      </c>
      <c r="C3497" t="s">
        <v>222</v>
      </c>
      <c r="F3497">
        <v>34</v>
      </c>
      <c r="H3497" s="7">
        <v>1</v>
      </c>
      <c r="I3497" t="s">
        <v>5</v>
      </c>
      <c r="J3497">
        <v>0.25</v>
      </c>
      <c r="K3497">
        <v>13.753361039544149</v>
      </c>
      <c r="L3497">
        <v>12.8615827284292</v>
      </c>
      <c r="M3497">
        <v>64.307913642145991</v>
      </c>
      <c r="N3497">
        <v>0.5</v>
      </c>
      <c r="O3497">
        <v>27.029901930724101</v>
      </c>
      <c r="P3497">
        <v>0.917586901454293</v>
      </c>
      <c r="Q3497" t="s">
        <v>224</v>
      </c>
    </row>
    <row r="3498" spans="1:17" ht="16" x14ac:dyDescent="0.2">
      <c r="A3498">
        <v>230</v>
      </c>
      <c r="B3498" t="s">
        <v>223</v>
      </c>
      <c r="C3498" t="s">
        <v>222</v>
      </c>
      <c r="F3498">
        <v>34</v>
      </c>
      <c r="H3498" s="7">
        <v>1</v>
      </c>
      <c r="I3498" t="s">
        <v>5</v>
      </c>
      <c r="J3498">
        <v>0.25</v>
      </c>
      <c r="K3498">
        <v>13.753361039544149</v>
      </c>
      <c r="L3498">
        <v>12.8615827284292</v>
      </c>
      <c r="M3498">
        <v>64.307913642145991</v>
      </c>
      <c r="N3498">
        <v>0.5</v>
      </c>
      <c r="O3498">
        <v>28.952088040642799</v>
      </c>
      <c r="P3498">
        <v>0.90631766143221704</v>
      </c>
      <c r="Q3498" t="s">
        <v>224</v>
      </c>
    </row>
    <row r="3499" spans="1:17" ht="16" x14ac:dyDescent="0.2">
      <c r="A3499">
        <v>230</v>
      </c>
      <c r="B3499" t="s">
        <v>223</v>
      </c>
      <c r="C3499" t="s">
        <v>222</v>
      </c>
      <c r="F3499">
        <v>34</v>
      </c>
      <c r="H3499" s="7">
        <v>1</v>
      </c>
      <c r="I3499" t="s">
        <v>5</v>
      </c>
      <c r="J3499">
        <v>0.25</v>
      </c>
      <c r="K3499">
        <v>13.753361039544149</v>
      </c>
      <c r="L3499">
        <v>12.8615827284292</v>
      </c>
      <c r="M3499">
        <v>64.307913642145991</v>
      </c>
      <c r="N3499">
        <v>0.5</v>
      </c>
      <c r="O3499">
        <v>30.810592802592499</v>
      </c>
      <c r="P3499">
        <v>0.92244083531059995</v>
      </c>
      <c r="Q3499" t="s">
        <v>224</v>
      </c>
    </row>
    <row r="3500" spans="1:17" ht="16" x14ac:dyDescent="0.2">
      <c r="A3500">
        <v>230</v>
      </c>
      <c r="B3500" t="s">
        <v>223</v>
      </c>
      <c r="C3500" t="s">
        <v>222</v>
      </c>
      <c r="F3500">
        <v>34</v>
      </c>
      <c r="H3500" s="7">
        <v>1</v>
      </c>
      <c r="I3500" t="s">
        <v>5</v>
      </c>
      <c r="J3500">
        <v>0.25</v>
      </c>
      <c r="K3500">
        <v>13.753361039544149</v>
      </c>
      <c r="L3500">
        <v>12.8615827284292</v>
      </c>
      <c r="M3500">
        <v>64.307913642145991</v>
      </c>
      <c r="N3500">
        <v>0.5</v>
      </c>
      <c r="O3500">
        <v>32.917737849834602</v>
      </c>
      <c r="P3500">
        <v>0.92716740647096796</v>
      </c>
      <c r="Q3500" t="s">
        <v>224</v>
      </c>
    </row>
    <row r="3501" spans="1:17" ht="16" x14ac:dyDescent="0.2">
      <c r="A3501">
        <v>231</v>
      </c>
      <c r="B3501" t="s">
        <v>223</v>
      </c>
      <c r="C3501" t="s">
        <v>222</v>
      </c>
      <c r="F3501">
        <v>34</v>
      </c>
      <c r="H3501" s="7">
        <v>1</v>
      </c>
      <c r="I3501" t="s">
        <v>5</v>
      </c>
      <c r="J3501">
        <f t="shared" si="37"/>
        <v>0.25</v>
      </c>
      <c r="K3501">
        <v>17.0120029719588</v>
      </c>
      <c r="L3501">
        <v>15.794889513689149</v>
      </c>
      <c r="M3501">
        <f t="shared" si="36"/>
        <v>78.974447568445754</v>
      </c>
      <c r="N3501">
        <v>0.5</v>
      </c>
      <c r="O3501">
        <v>0</v>
      </c>
      <c r="P3501">
        <v>0</v>
      </c>
      <c r="Q3501" t="s">
        <v>224</v>
      </c>
    </row>
    <row r="3502" spans="1:17" ht="16" x14ac:dyDescent="0.2">
      <c r="A3502">
        <v>231</v>
      </c>
      <c r="B3502" t="s">
        <v>223</v>
      </c>
      <c r="C3502" t="s">
        <v>222</v>
      </c>
      <c r="F3502">
        <v>34</v>
      </c>
      <c r="H3502" s="7">
        <v>1</v>
      </c>
      <c r="I3502" t="s">
        <v>5</v>
      </c>
      <c r="J3502">
        <v>0.25</v>
      </c>
      <c r="K3502">
        <v>17.0120029719588</v>
      </c>
      <c r="L3502">
        <v>15.794889513689149</v>
      </c>
      <c r="M3502">
        <v>78.974447568445754</v>
      </c>
      <c r="N3502">
        <v>0.5</v>
      </c>
      <c r="O3502">
        <v>0.92875708160174997</v>
      </c>
      <c r="P3502">
        <v>1.60571339619703E-2</v>
      </c>
      <c r="Q3502" t="s">
        <v>224</v>
      </c>
    </row>
    <row r="3503" spans="1:17" ht="16" x14ac:dyDescent="0.2">
      <c r="A3503">
        <v>231</v>
      </c>
      <c r="B3503" t="s">
        <v>223</v>
      </c>
      <c r="C3503" t="s">
        <v>222</v>
      </c>
      <c r="F3503">
        <v>34</v>
      </c>
      <c r="H3503" s="7">
        <v>1</v>
      </c>
      <c r="I3503" t="s">
        <v>5</v>
      </c>
      <c r="J3503">
        <v>0.25</v>
      </c>
      <c r="K3503">
        <v>17.0120029719588</v>
      </c>
      <c r="L3503">
        <v>15.794889513689149</v>
      </c>
      <c r="M3503">
        <v>78.974447568445754</v>
      </c>
      <c r="N3503">
        <v>0.5</v>
      </c>
      <c r="O3503">
        <v>2.9109451727179598</v>
      </c>
      <c r="P3503">
        <v>3.6755930620350603E-2</v>
      </c>
      <c r="Q3503" t="s">
        <v>224</v>
      </c>
    </row>
    <row r="3504" spans="1:17" ht="16" x14ac:dyDescent="0.2">
      <c r="A3504">
        <v>231</v>
      </c>
      <c r="B3504" t="s">
        <v>223</v>
      </c>
      <c r="C3504" t="s">
        <v>222</v>
      </c>
      <c r="F3504">
        <v>34</v>
      </c>
      <c r="H3504" s="7">
        <v>1</v>
      </c>
      <c r="I3504" t="s">
        <v>5</v>
      </c>
      <c r="J3504">
        <v>0.25</v>
      </c>
      <c r="K3504">
        <v>17.0120029719588</v>
      </c>
      <c r="L3504">
        <v>15.794889513689149</v>
      </c>
      <c r="M3504">
        <v>78.974447568445754</v>
      </c>
      <c r="N3504">
        <v>0.5</v>
      </c>
      <c r="O3504">
        <v>5.0178071917468898</v>
      </c>
      <c r="P3504">
        <v>4.6048690286943202E-2</v>
      </c>
      <c r="Q3504" t="s">
        <v>224</v>
      </c>
    </row>
    <row r="3505" spans="1:17" ht="16" x14ac:dyDescent="0.2">
      <c r="A3505">
        <v>231</v>
      </c>
      <c r="B3505" t="s">
        <v>223</v>
      </c>
      <c r="C3505" t="s">
        <v>222</v>
      </c>
      <c r="F3505">
        <v>34</v>
      </c>
      <c r="H3505" s="7">
        <v>1</v>
      </c>
      <c r="I3505" t="s">
        <v>5</v>
      </c>
      <c r="J3505">
        <v>0.25</v>
      </c>
      <c r="K3505">
        <v>17.0120029719588</v>
      </c>
      <c r="L3505">
        <v>15.794889513689149</v>
      </c>
      <c r="M3505">
        <v>78.974447568445754</v>
      </c>
      <c r="N3505">
        <v>0.5</v>
      </c>
      <c r="O3505">
        <v>6.99999528286311</v>
      </c>
      <c r="P3505">
        <v>6.6747486945323606E-2</v>
      </c>
      <c r="Q3505" t="s">
        <v>224</v>
      </c>
    </row>
    <row r="3506" spans="1:17" ht="16" x14ac:dyDescent="0.2">
      <c r="A3506">
        <v>231</v>
      </c>
      <c r="B3506" t="s">
        <v>223</v>
      </c>
      <c r="C3506" t="s">
        <v>222</v>
      </c>
      <c r="F3506">
        <v>34</v>
      </c>
      <c r="H3506" s="7">
        <v>1</v>
      </c>
      <c r="I3506" t="s">
        <v>5</v>
      </c>
      <c r="J3506">
        <v>0.25</v>
      </c>
      <c r="K3506">
        <v>17.0120029719588</v>
      </c>
      <c r="L3506">
        <v>15.794889513689149</v>
      </c>
      <c r="M3506">
        <v>78.974447568445754</v>
      </c>
      <c r="N3506">
        <v>0.5</v>
      </c>
      <c r="O3506">
        <v>9.0443080667757894</v>
      </c>
      <c r="P3506">
        <v>8.5167906487478406E-2</v>
      </c>
      <c r="Q3506" t="s">
        <v>224</v>
      </c>
    </row>
    <row r="3507" spans="1:17" ht="16" x14ac:dyDescent="0.2">
      <c r="A3507">
        <v>231</v>
      </c>
      <c r="B3507" t="s">
        <v>223</v>
      </c>
      <c r="C3507" t="s">
        <v>222</v>
      </c>
      <c r="F3507">
        <v>34</v>
      </c>
      <c r="H3507" s="7">
        <v>1</v>
      </c>
      <c r="I3507" t="s">
        <v>5</v>
      </c>
      <c r="J3507">
        <v>0.25</v>
      </c>
      <c r="K3507">
        <v>17.0120029719588</v>
      </c>
      <c r="L3507">
        <v>15.794889513689149</v>
      </c>
      <c r="M3507">
        <v>78.974447568445754</v>
      </c>
      <c r="N3507">
        <v>0.5</v>
      </c>
      <c r="O3507">
        <v>10.9642299509889</v>
      </c>
      <c r="P3507">
        <v>0.110428174515196</v>
      </c>
      <c r="Q3507" t="s">
        <v>224</v>
      </c>
    </row>
    <row r="3508" spans="1:17" ht="16" x14ac:dyDescent="0.2">
      <c r="A3508">
        <v>231</v>
      </c>
      <c r="B3508" t="s">
        <v>223</v>
      </c>
      <c r="C3508" t="s">
        <v>222</v>
      </c>
      <c r="F3508">
        <v>34</v>
      </c>
      <c r="H3508" s="7">
        <v>1</v>
      </c>
      <c r="I3508" t="s">
        <v>5</v>
      </c>
      <c r="J3508">
        <v>0.25</v>
      </c>
      <c r="K3508">
        <v>17.0120029719588</v>
      </c>
      <c r="L3508">
        <v>15.794889513689149</v>
      </c>
      <c r="M3508">
        <v>78.974447568445754</v>
      </c>
      <c r="N3508">
        <v>0.5</v>
      </c>
      <c r="O3508">
        <v>13.0054294245564</v>
      </c>
      <c r="P3508">
        <v>0.179076667625817</v>
      </c>
      <c r="Q3508" t="s">
        <v>224</v>
      </c>
    </row>
    <row r="3509" spans="1:17" ht="16" x14ac:dyDescent="0.2">
      <c r="A3509">
        <v>231</v>
      </c>
      <c r="B3509" t="s">
        <v>223</v>
      </c>
      <c r="C3509" t="s">
        <v>222</v>
      </c>
      <c r="F3509">
        <v>34</v>
      </c>
      <c r="H3509" s="7">
        <v>1</v>
      </c>
      <c r="I3509" t="s">
        <v>5</v>
      </c>
      <c r="J3509">
        <v>0.25</v>
      </c>
      <c r="K3509">
        <v>17.0120029719588</v>
      </c>
      <c r="L3509">
        <v>15.794889513689149</v>
      </c>
      <c r="M3509">
        <v>78.974447568445754</v>
      </c>
      <c r="N3509">
        <v>0.5</v>
      </c>
      <c r="O3509">
        <v>15.1622459232144</v>
      </c>
      <c r="P3509">
        <v>0.38243715594382799</v>
      </c>
      <c r="Q3509" t="s">
        <v>224</v>
      </c>
    </row>
    <row r="3510" spans="1:17" ht="16" x14ac:dyDescent="0.2">
      <c r="A3510">
        <v>231</v>
      </c>
      <c r="B3510" t="s">
        <v>223</v>
      </c>
      <c r="C3510" t="s">
        <v>222</v>
      </c>
      <c r="F3510">
        <v>34</v>
      </c>
      <c r="H3510" s="7">
        <v>1</v>
      </c>
      <c r="I3510" t="s">
        <v>5</v>
      </c>
      <c r="J3510">
        <v>0.25</v>
      </c>
      <c r="K3510">
        <v>17.0120029719588</v>
      </c>
      <c r="L3510">
        <v>15.794889513689149</v>
      </c>
      <c r="M3510">
        <v>78.974447568445754</v>
      </c>
      <c r="N3510">
        <v>0.5</v>
      </c>
      <c r="O3510">
        <v>16.9448991240276</v>
      </c>
      <c r="P3510">
        <v>0.622298849490313</v>
      </c>
      <c r="Q3510" t="s">
        <v>224</v>
      </c>
    </row>
    <row r="3511" spans="1:17" ht="16" x14ac:dyDescent="0.2">
      <c r="A3511">
        <v>231</v>
      </c>
      <c r="B3511" t="s">
        <v>223</v>
      </c>
      <c r="C3511" t="s">
        <v>222</v>
      </c>
      <c r="F3511">
        <v>34</v>
      </c>
      <c r="H3511" s="7">
        <v>1</v>
      </c>
      <c r="I3511" t="s">
        <v>5</v>
      </c>
      <c r="J3511">
        <v>0.25</v>
      </c>
      <c r="K3511">
        <v>17.0120029719588</v>
      </c>
      <c r="L3511">
        <v>15.794889513689149</v>
      </c>
      <c r="M3511">
        <v>78.974447568445754</v>
      </c>
      <c r="N3511">
        <v>0.5</v>
      </c>
      <c r="O3511">
        <v>18.985532541168801</v>
      </c>
      <c r="P3511">
        <v>0.700079719613383</v>
      </c>
      <c r="Q3511" t="s">
        <v>224</v>
      </c>
    </row>
    <row r="3512" spans="1:17" ht="16" x14ac:dyDescent="0.2">
      <c r="A3512">
        <v>231</v>
      </c>
      <c r="B3512" t="s">
        <v>223</v>
      </c>
      <c r="C3512" t="s">
        <v>222</v>
      </c>
      <c r="F3512">
        <v>34</v>
      </c>
      <c r="H3512" s="7">
        <v>1</v>
      </c>
      <c r="I3512" t="s">
        <v>5</v>
      </c>
      <c r="J3512">
        <v>0.25</v>
      </c>
      <c r="K3512">
        <v>17.0120029719588</v>
      </c>
      <c r="L3512">
        <v>15.794889513689149</v>
      </c>
      <c r="M3512">
        <v>78.974447568445754</v>
      </c>
      <c r="N3512">
        <v>0.5</v>
      </c>
      <c r="O3512">
        <v>21.087583080573399</v>
      </c>
      <c r="P3512">
        <v>0.78699768388578795</v>
      </c>
      <c r="Q3512" t="s">
        <v>224</v>
      </c>
    </row>
    <row r="3513" spans="1:17" ht="16" x14ac:dyDescent="0.2">
      <c r="A3513">
        <v>231</v>
      </c>
      <c r="B3513" t="s">
        <v>223</v>
      </c>
      <c r="C3513" t="s">
        <v>222</v>
      </c>
      <c r="F3513">
        <v>34</v>
      </c>
      <c r="H3513" s="7">
        <v>1</v>
      </c>
      <c r="I3513" t="s">
        <v>5</v>
      </c>
      <c r="J3513">
        <v>0.25</v>
      </c>
      <c r="K3513">
        <v>17.0120029719588</v>
      </c>
      <c r="L3513">
        <v>15.794889513689149</v>
      </c>
      <c r="M3513">
        <v>78.974447568445754</v>
      </c>
      <c r="N3513">
        <v>0.5</v>
      </c>
      <c r="O3513">
        <v>22.9438236168175</v>
      </c>
      <c r="P3513">
        <v>0.83965036581396502</v>
      </c>
      <c r="Q3513" t="s">
        <v>224</v>
      </c>
    </row>
    <row r="3514" spans="1:17" ht="16" x14ac:dyDescent="0.2">
      <c r="A3514">
        <v>231</v>
      </c>
      <c r="B3514" t="s">
        <v>223</v>
      </c>
      <c r="C3514" t="s">
        <v>222</v>
      </c>
      <c r="F3514">
        <v>34</v>
      </c>
      <c r="H3514" s="7">
        <v>1</v>
      </c>
      <c r="I3514" t="s">
        <v>5</v>
      </c>
      <c r="J3514">
        <v>0.25</v>
      </c>
      <c r="K3514">
        <v>17.0120029719588</v>
      </c>
      <c r="L3514">
        <v>15.794889513689149</v>
      </c>
      <c r="M3514">
        <v>78.974447568445754</v>
      </c>
      <c r="N3514">
        <v>0.5</v>
      </c>
      <c r="O3514">
        <v>24.8640285292438</v>
      </c>
      <c r="P3514">
        <v>0.86034444533545895</v>
      </c>
      <c r="Q3514" t="s">
        <v>224</v>
      </c>
    </row>
    <row r="3515" spans="1:17" ht="16" x14ac:dyDescent="0.2">
      <c r="A3515">
        <v>231</v>
      </c>
      <c r="B3515" t="s">
        <v>223</v>
      </c>
      <c r="C3515" t="s">
        <v>222</v>
      </c>
      <c r="F3515">
        <v>34</v>
      </c>
      <c r="H3515" s="7">
        <v>1</v>
      </c>
      <c r="I3515" t="s">
        <v>5</v>
      </c>
      <c r="J3515">
        <v>0.25</v>
      </c>
      <c r="K3515">
        <v>17.0120029719588</v>
      </c>
      <c r="L3515">
        <v>15.794889513689149</v>
      </c>
      <c r="M3515">
        <v>78.974447568445754</v>
      </c>
      <c r="N3515">
        <v>0.5</v>
      </c>
      <c r="O3515">
        <v>27.0337228116022</v>
      </c>
      <c r="P3515">
        <v>0.85594335662026499</v>
      </c>
      <c r="Q3515" t="s">
        <v>224</v>
      </c>
    </row>
    <row r="3516" spans="1:17" ht="16" x14ac:dyDescent="0.2">
      <c r="A3516">
        <v>231</v>
      </c>
      <c r="B3516" t="s">
        <v>223</v>
      </c>
      <c r="C3516" t="s">
        <v>222</v>
      </c>
      <c r="F3516">
        <v>34</v>
      </c>
      <c r="H3516" s="7">
        <v>1</v>
      </c>
      <c r="I3516" t="s">
        <v>5</v>
      </c>
      <c r="J3516">
        <v>0.25</v>
      </c>
      <c r="K3516">
        <v>17.0120029719588</v>
      </c>
      <c r="L3516">
        <v>15.794889513689149</v>
      </c>
      <c r="M3516">
        <v>78.974447568445754</v>
      </c>
      <c r="N3516">
        <v>0.5</v>
      </c>
      <c r="O3516">
        <v>29.140867858844299</v>
      </c>
      <c r="P3516">
        <v>0.860669927780634</v>
      </c>
      <c r="Q3516" t="s">
        <v>224</v>
      </c>
    </row>
    <row r="3517" spans="1:17" ht="16" x14ac:dyDescent="0.2">
      <c r="A3517">
        <v>231</v>
      </c>
      <c r="B3517" t="s">
        <v>223</v>
      </c>
      <c r="C3517" t="s">
        <v>222</v>
      </c>
      <c r="F3517">
        <v>34</v>
      </c>
      <c r="H3517" s="7">
        <v>1</v>
      </c>
      <c r="I3517" t="s">
        <v>5</v>
      </c>
      <c r="J3517">
        <v>0.25</v>
      </c>
      <c r="K3517">
        <v>17.0120029719588</v>
      </c>
      <c r="L3517">
        <v>15.794889513689149</v>
      </c>
      <c r="M3517">
        <v>78.974447568445754</v>
      </c>
      <c r="N3517">
        <v>0.5</v>
      </c>
      <c r="O3517">
        <v>30.8151212540036</v>
      </c>
      <c r="P3517">
        <v>0.84938181921101097</v>
      </c>
      <c r="Q3517" t="s">
        <v>224</v>
      </c>
    </row>
    <row r="3518" spans="1:17" ht="16" x14ac:dyDescent="0.2">
      <c r="A3518">
        <v>231</v>
      </c>
      <c r="B3518" t="s">
        <v>223</v>
      </c>
      <c r="C3518" t="s">
        <v>222</v>
      </c>
      <c r="F3518">
        <v>34</v>
      </c>
      <c r="H3518" s="7">
        <v>1</v>
      </c>
      <c r="I3518" t="s">
        <v>5</v>
      </c>
      <c r="J3518">
        <v>0.25</v>
      </c>
      <c r="K3518">
        <v>17.0120029719588</v>
      </c>
      <c r="L3518">
        <v>15.794889513689149</v>
      </c>
      <c r="M3518">
        <v>78.974447568445754</v>
      </c>
      <c r="N3518">
        <v>0.5</v>
      </c>
      <c r="O3518">
        <v>32.984390994042201</v>
      </c>
      <c r="P3518">
        <v>0.85183001325515395</v>
      </c>
      <c r="Q3518" t="s">
        <v>224</v>
      </c>
    </row>
    <row r="3519" spans="1:17" ht="16" x14ac:dyDescent="0.2">
      <c r="A3519">
        <v>232</v>
      </c>
      <c r="B3519" t="s">
        <v>223</v>
      </c>
      <c r="C3519" t="s">
        <v>222</v>
      </c>
      <c r="F3519">
        <v>34</v>
      </c>
      <c r="H3519" s="7">
        <v>1</v>
      </c>
      <c r="I3519" t="s">
        <v>5</v>
      </c>
      <c r="J3519">
        <f t="shared" si="37"/>
        <v>0.25</v>
      </c>
      <c r="K3519">
        <v>31.327982275152049</v>
      </c>
      <c r="L3519">
        <v>17.511743994611948</v>
      </c>
      <c r="M3519">
        <f t="shared" si="36"/>
        <v>87.558719973059738</v>
      </c>
      <c r="N3519">
        <v>0.5</v>
      </c>
      <c r="O3519">
        <v>0</v>
      </c>
      <c r="P3519">
        <v>0</v>
      </c>
      <c r="Q3519" t="s">
        <v>224</v>
      </c>
    </row>
    <row r="3520" spans="1:17" ht="16" x14ac:dyDescent="0.2">
      <c r="A3520">
        <v>232</v>
      </c>
      <c r="B3520" t="s">
        <v>223</v>
      </c>
      <c r="C3520" t="s">
        <v>222</v>
      </c>
      <c r="F3520">
        <v>34</v>
      </c>
      <c r="H3520" s="7">
        <v>1</v>
      </c>
      <c r="I3520" t="s">
        <v>5</v>
      </c>
      <c r="J3520">
        <v>0.25</v>
      </c>
      <c r="K3520">
        <v>31.327982275152049</v>
      </c>
      <c r="L3520">
        <v>17.511743994611948</v>
      </c>
      <c r="M3520">
        <v>87.558719973059738</v>
      </c>
      <c r="N3520">
        <v>0.5</v>
      </c>
      <c r="O3520">
        <v>0.99059874618501598</v>
      </c>
      <c r="P3520">
        <v>1.8344945351969202E-2</v>
      </c>
      <c r="Q3520" t="s">
        <v>224</v>
      </c>
    </row>
    <row r="3521" spans="1:17" ht="16" x14ac:dyDescent="0.2">
      <c r="A3521">
        <v>232</v>
      </c>
      <c r="B3521" t="s">
        <v>223</v>
      </c>
      <c r="C3521" t="s">
        <v>222</v>
      </c>
      <c r="F3521">
        <v>34</v>
      </c>
      <c r="H3521" s="7">
        <v>1</v>
      </c>
      <c r="I3521" t="s">
        <v>5</v>
      </c>
      <c r="J3521">
        <v>0.25</v>
      </c>
      <c r="K3521">
        <v>31.327982275152049</v>
      </c>
      <c r="L3521">
        <v>17.511743994611948</v>
      </c>
      <c r="M3521">
        <v>87.558719973059738</v>
      </c>
      <c r="N3521">
        <v>0.5</v>
      </c>
      <c r="O3521">
        <v>3.0967531946809501</v>
      </c>
      <c r="P3521">
        <v>3.9053176284122401E-2</v>
      </c>
      <c r="Q3521" t="s">
        <v>224</v>
      </c>
    </row>
    <row r="3522" spans="1:17" ht="16" x14ac:dyDescent="0.2">
      <c r="A3522">
        <v>232</v>
      </c>
      <c r="B3522" t="s">
        <v>223</v>
      </c>
      <c r="C3522" t="s">
        <v>222</v>
      </c>
      <c r="F3522">
        <v>34</v>
      </c>
      <c r="H3522" s="7">
        <v>1</v>
      </c>
      <c r="I3522" t="s">
        <v>5</v>
      </c>
      <c r="J3522">
        <v>0.25</v>
      </c>
      <c r="K3522">
        <v>31.327982275152049</v>
      </c>
      <c r="L3522">
        <v>17.511743994611948</v>
      </c>
      <c r="M3522">
        <v>87.558719973059738</v>
      </c>
      <c r="N3522">
        <v>0.5</v>
      </c>
      <c r="O3522">
        <v>4.8318576556773003</v>
      </c>
      <c r="P3522">
        <v>4.6034538876283497E-2</v>
      </c>
      <c r="Q3522" t="s">
        <v>224</v>
      </c>
    </row>
    <row r="3523" spans="1:17" ht="16" x14ac:dyDescent="0.2">
      <c r="A3523">
        <v>232</v>
      </c>
      <c r="B3523" t="s">
        <v>223</v>
      </c>
      <c r="C3523" t="s">
        <v>222</v>
      </c>
      <c r="F3523">
        <v>34</v>
      </c>
      <c r="H3523" s="7">
        <v>1</v>
      </c>
      <c r="I3523" t="s">
        <v>5</v>
      </c>
      <c r="J3523">
        <v>0.25</v>
      </c>
      <c r="K3523">
        <v>31.327982275152049</v>
      </c>
      <c r="L3523">
        <v>17.511743994611948</v>
      </c>
      <c r="M3523">
        <v>87.558719973059738</v>
      </c>
      <c r="N3523">
        <v>0.5</v>
      </c>
      <c r="O3523">
        <v>6.9377290759600498</v>
      </c>
      <c r="P3523">
        <v>7.1308958314661303E-2</v>
      </c>
      <c r="Q3523" t="s">
        <v>224</v>
      </c>
    </row>
    <row r="3524" spans="1:17" ht="16" x14ac:dyDescent="0.2">
      <c r="A3524">
        <v>232</v>
      </c>
      <c r="B3524" t="s">
        <v>223</v>
      </c>
      <c r="C3524" t="s">
        <v>222</v>
      </c>
      <c r="F3524">
        <v>34</v>
      </c>
      <c r="H3524" s="7">
        <v>1</v>
      </c>
      <c r="I3524" t="s">
        <v>5</v>
      </c>
      <c r="J3524">
        <v>0.25</v>
      </c>
      <c r="K3524">
        <v>31.327982275152049</v>
      </c>
      <c r="L3524">
        <v>17.511743994611948</v>
      </c>
      <c r="M3524">
        <v>87.558719973059738</v>
      </c>
      <c r="N3524">
        <v>0.5</v>
      </c>
      <c r="O3524">
        <v>8.9200586811828693</v>
      </c>
      <c r="P3524">
        <v>8.9724660719929406E-2</v>
      </c>
      <c r="Q3524" t="s">
        <v>224</v>
      </c>
    </row>
    <row r="3525" spans="1:17" ht="16" x14ac:dyDescent="0.2">
      <c r="A3525">
        <v>232</v>
      </c>
      <c r="B3525" t="s">
        <v>223</v>
      </c>
      <c r="C3525" t="s">
        <v>222</v>
      </c>
      <c r="F3525">
        <v>34</v>
      </c>
      <c r="H3525" s="7">
        <v>1</v>
      </c>
      <c r="I3525" t="s">
        <v>5</v>
      </c>
      <c r="J3525">
        <v>0.25</v>
      </c>
      <c r="K3525">
        <v>31.327982275152049</v>
      </c>
      <c r="L3525">
        <v>17.511743994611948</v>
      </c>
      <c r="M3525">
        <v>87.558719973059738</v>
      </c>
      <c r="N3525">
        <v>0.5</v>
      </c>
      <c r="O3525">
        <v>11.025930101465599</v>
      </c>
      <c r="P3525">
        <v>0.114999080158307</v>
      </c>
      <c r="Q3525" t="s">
        <v>224</v>
      </c>
    </row>
    <row r="3526" spans="1:17" ht="16" x14ac:dyDescent="0.2">
      <c r="A3526">
        <v>232</v>
      </c>
      <c r="B3526" t="s">
        <v>223</v>
      </c>
      <c r="C3526" t="s">
        <v>222</v>
      </c>
      <c r="F3526">
        <v>34</v>
      </c>
      <c r="H3526" s="7">
        <v>1</v>
      </c>
      <c r="I3526" t="s">
        <v>5</v>
      </c>
      <c r="J3526">
        <v>0.25</v>
      </c>
      <c r="K3526">
        <v>31.327982275152049</v>
      </c>
      <c r="L3526">
        <v>17.511743994611948</v>
      </c>
      <c r="M3526">
        <v>87.558719973059738</v>
      </c>
      <c r="N3526">
        <v>0.5</v>
      </c>
      <c r="O3526">
        <v>13.006278509195999</v>
      </c>
      <c r="P3526">
        <v>0.16537810210714499</v>
      </c>
      <c r="Q3526" t="s">
        <v>224</v>
      </c>
    </row>
    <row r="3527" spans="1:17" ht="16" x14ac:dyDescent="0.2">
      <c r="A3527">
        <v>232</v>
      </c>
      <c r="B3527" t="s">
        <v>223</v>
      </c>
      <c r="C3527" t="s">
        <v>222</v>
      </c>
      <c r="F3527">
        <v>34</v>
      </c>
      <c r="H3527" s="7">
        <v>1</v>
      </c>
      <c r="I3527" t="s">
        <v>5</v>
      </c>
      <c r="J3527">
        <v>0.25</v>
      </c>
      <c r="K3527">
        <v>31.327982275152049</v>
      </c>
      <c r="L3527">
        <v>17.511743994611948</v>
      </c>
      <c r="M3527">
        <v>87.558719973059738</v>
      </c>
      <c r="N3527">
        <v>0.5</v>
      </c>
      <c r="O3527">
        <v>15.0477610109767</v>
      </c>
      <c r="P3527">
        <v>0.229460406711542</v>
      </c>
      <c r="Q3527" t="s">
        <v>224</v>
      </c>
    </row>
    <row r="3528" spans="1:17" ht="16" x14ac:dyDescent="0.2">
      <c r="A3528">
        <v>232</v>
      </c>
      <c r="B3528" t="s">
        <v>223</v>
      </c>
      <c r="C3528" t="s">
        <v>222</v>
      </c>
      <c r="F3528">
        <v>34</v>
      </c>
      <c r="H3528" s="7">
        <v>1</v>
      </c>
      <c r="I3528" t="s">
        <v>5</v>
      </c>
      <c r="J3528">
        <v>0.25</v>
      </c>
      <c r="K3528">
        <v>31.327982275152049</v>
      </c>
      <c r="L3528">
        <v>17.511743994611948</v>
      </c>
      <c r="M3528">
        <v>87.558719973059738</v>
      </c>
      <c r="N3528">
        <v>0.5</v>
      </c>
      <c r="O3528">
        <v>16.963578986098501</v>
      </c>
      <c r="P3528">
        <v>0.32093040807951201</v>
      </c>
      <c r="Q3528" t="s">
        <v>224</v>
      </c>
    </row>
    <row r="3529" spans="1:17" ht="16" x14ac:dyDescent="0.2">
      <c r="A3529">
        <v>232</v>
      </c>
      <c r="B3529" t="s">
        <v>223</v>
      </c>
      <c r="C3529" t="s">
        <v>222</v>
      </c>
      <c r="F3529">
        <v>34</v>
      </c>
      <c r="H3529" s="7">
        <v>1</v>
      </c>
      <c r="I3529" t="s">
        <v>5</v>
      </c>
      <c r="J3529">
        <v>0.25</v>
      </c>
      <c r="K3529">
        <v>31.327982275152049</v>
      </c>
      <c r="L3529">
        <v>17.511743994611948</v>
      </c>
      <c r="M3529">
        <v>87.558719973059738</v>
      </c>
      <c r="N3529">
        <v>0.5</v>
      </c>
      <c r="O3529">
        <v>19.060959559985399</v>
      </c>
      <c r="P3529">
        <v>0.48319048270461701</v>
      </c>
      <c r="Q3529" t="s">
        <v>224</v>
      </c>
    </row>
    <row r="3530" spans="1:17" ht="16" x14ac:dyDescent="0.2">
      <c r="A3530">
        <v>232</v>
      </c>
      <c r="B3530" t="s">
        <v>223</v>
      </c>
      <c r="C3530" t="s">
        <v>222</v>
      </c>
      <c r="F3530">
        <v>34</v>
      </c>
      <c r="H3530" s="7">
        <v>1</v>
      </c>
      <c r="I3530" t="s">
        <v>5</v>
      </c>
      <c r="J3530">
        <v>0.25</v>
      </c>
      <c r="K3530">
        <v>31.327982275152049</v>
      </c>
      <c r="L3530">
        <v>17.511743994611948</v>
      </c>
      <c r="M3530">
        <v>87.558719973059738</v>
      </c>
      <c r="N3530">
        <v>0.5</v>
      </c>
      <c r="O3530">
        <v>20.8429051902657</v>
      </c>
      <c r="P3530">
        <v>0.73446764751666305</v>
      </c>
      <c r="Q3530" t="s">
        <v>224</v>
      </c>
    </row>
    <row r="3531" spans="1:17" ht="16" x14ac:dyDescent="0.2">
      <c r="A3531">
        <v>232</v>
      </c>
      <c r="B3531" t="s">
        <v>223</v>
      </c>
      <c r="C3531" t="s">
        <v>222</v>
      </c>
      <c r="F3531">
        <v>34</v>
      </c>
      <c r="H3531" s="7">
        <v>1</v>
      </c>
      <c r="I3531" t="s">
        <v>5</v>
      </c>
      <c r="J3531">
        <v>0.25</v>
      </c>
      <c r="K3531">
        <v>31.327982275152049</v>
      </c>
      <c r="L3531">
        <v>17.511743994611948</v>
      </c>
      <c r="M3531">
        <v>87.558719973059738</v>
      </c>
      <c r="N3531">
        <v>0.5</v>
      </c>
      <c r="O3531">
        <v>22.884104663833199</v>
      </c>
      <c r="P3531">
        <v>0.80311614062728498</v>
      </c>
      <c r="Q3531" t="s">
        <v>224</v>
      </c>
    </row>
    <row r="3532" spans="1:17" ht="16" x14ac:dyDescent="0.2">
      <c r="A3532">
        <v>232</v>
      </c>
      <c r="B3532" t="s">
        <v>223</v>
      </c>
      <c r="C3532" t="s">
        <v>222</v>
      </c>
      <c r="F3532">
        <v>34</v>
      </c>
      <c r="H3532" s="7">
        <v>1</v>
      </c>
      <c r="I3532" t="s">
        <v>5</v>
      </c>
      <c r="J3532">
        <v>0.25</v>
      </c>
      <c r="K3532">
        <v>31.327982275152049</v>
      </c>
      <c r="L3532">
        <v>17.511743994611948</v>
      </c>
      <c r="M3532">
        <v>87.558719973059738</v>
      </c>
      <c r="N3532">
        <v>0.5</v>
      </c>
      <c r="O3532">
        <v>24.9898345700093</v>
      </c>
      <c r="P3532">
        <v>0.83067365431877405</v>
      </c>
      <c r="Q3532" t="s">
        <v>224</v>
      </c>
    </row>
    <row r="3533" spans="1:17" ht="16" x14ac:dyDescent="0.2">
      <c r="A3533">
        <v>232</v>
      </c>
      <c r="B3533" t="s">
        <v>223</v>
      </c>
      <c r="C3533" t="s">
        <v>222</v>
      </c>
      <c r="F3533">
        <v>34</v>
      </c>
      <c r="H3533" s="7">
        <v>1</v>
      </c>
      <c r="I3533" t="s">
        <v>5</v>
      </c>
      <c r="J3533">
        <v>0.25</v>
      </c>
      <c r="K3533">
        <v>31.327982275152049</v>
      </c>
      <c r="L3533">
        <v>17.511743994611948</v>
      </c>
      <c r="M3533">
        <v>87.558719973059738</v>
      </c>
      <c r="N3533">
        <v>0.5</v>
      </c>
      <c r="O3533">
        <v>27.0306095012571</v>
      </c>
      <c r="P3533">
        <v>0.90617143018873203</v>
      </c>
      <c r="Q3533" t="s">
        <v>224</v>
      </c>
    </row>
    <row r="3534" spans="1:17" ht="16" x14ac:dyDescent="0.2">
      <c r="A3534">
        <v>232</v>
      </c>
      <c r="B3534" t="s">
        <v>223</v>
      </c>
      <c r="C3534" t="s">
        <v>222</v>
      </c>
      <c r="F3534">
        <v>34</v>
      </c>
      <c r="H3534" s="7">
        <v>1</v>
      </c>
      <c r="I3534" t="s">
        <v>5</v>
      </c>
      <c r="J3534">
        <v>0.25</v>
      </c>
      <c r="K3534">
        <v>31.327982275152049</v>
      </c>
      <c r="L3534">
        <v>17.511743994611948</v>
      </c>
      <c r="M3534">
        <v>87.558719973059738</v>
      </c>
      <c r="N3534">
        <v>0.5</v>
      </c>
      <c r="O3534">
        <v>29.015203332185401</v>
      </c>
      <c r="P3534">
        <v>0.888057624544206</v>
      </c>
      <c r="Q3534" t="s">
        <v>224</v>
      </c>
    </row>
    <row r="3535" spans="1:17" ht="16" x14ac:dyDescent="0.2">
      <c r="A3535">
        <v>232</v>
      </c>
      <c r="B3535" t="s">
        <v>223</v>
      </c>
      <c r="C3535" t="s">
        <v>222</v>
      </c>
      <c r="F3535">
        <v>34</v>
      </c>
      <c r="H3535" s="7">
        <v>1</v>
      </c>
      <c r="I3535" t="s">
        <v>5</v>
      </c>
      <c r="J3535">
        <v>0.25</v>
      </c>
      <c r="K3535">
        <v>31.327982275152049</v>
      </c>
      <c r="L3535">
        <v>17.511743994611948</v>
      </c>
      <c r="M3535">
        <v>87.558719973059738</v>
      </c>
      <c r="N3535">
        <v>0.5</v>
      </c>
      <c r="O3535">
        <v>31.120225667828599</v>
      </c>
      <c r="P3535">
        <v>0.92703060950125704</v>
      </c>
      <c r="Q3535" t="s">
        <v>224</v>
      </c>
    </row>
    <row r="3536" spans="1:17" ht="16" x14ac:dyDescent="0.2">
      <c r="A3536">
        <v>232</v>
      </c>
      <c r="B3536" t="s">
        <v>223</v>
      </c>
      <c r="C3536" t="s">
        <v>222</v>
      </c>
      <c r="F3536">
        <v>34</v>
      </c>
      <c r="H3536" s="7">
        <v>1</v>
      </c>
      <c r="I3536" t="s">
        <v>5</v>
      </c>
      <c r="J3536">
        <v>0.25</v>
      </c>
      <c r="K3536">
        <v>31.327982275152049</v>
      </c>
      <c r="L3536">
        <v>17.511743994611948</v>
      </c>
      <c r="M3536">
        <v>87.558719973059738</v>
      </c>
      <c r="N3536">
        <v>0.5</v>
      </c>
      <c r="O3536">
        <v>32.979862542631103</v>
      </c>
      <c r="P3536">
        <v>0.92488902935474304</v>
      </c>
      <c r="Q3536" t="s">
        <v>224</v>
      </c>
    </row>
    <row r="3537" spans="1:17" ht="16" x14ac:dyDescent="0.2">
      <c r="A3537">
        <v>233</v>
      </c>
      <c r="B3537" t="s">
        <v>223</v>
      </c>
      <c r="C3537" t="s">
        <v>222</v>
      </c>
      <c r="F3537">
        <v>34</v>
      </c>
      <c r="H3537" s="7">
        <v>1</v>
      </c>
      <c r="I3537" t="s">
        <v>5</v>
      </c>
      <c r="J3537">
        <f t="shared" si="37"/>
        <v>0.25</v>
      </c>
      <c r="K3537">
        <v>35.883076511903852</v>
      </c>
      <c r="L3537">
        <v>18.037850675104998</v>
      </c>
      <c r="M3537">
        <f t="shared" si="36"/>
        <v>90.189253375524999</v>
      </c>
      <c r="N3537">
        <v>0.5</v>
      </c>
      <c r="O3537">
        <v>0</v>
      </c>
      <c r="P3537">
        <v>0</v>
      </c>
      <c r="Q3537" t="s">
        <v>224</v>
      </c>
    </row>
    <row r="3538" spans="1:17" ht="16" x14ac:dyDescent="0.2">
      <c r="A3538">
        <v>233</v>
      </c>
      <c r="B3538" t="s">
        <v>223</v>
      </c>
      <c r="C3538" t="s">
        <v>222</v>
      </c>
      <c r="F3538">
        <v>34</v>
      </c>
      <c r="H3538" s="7">
        <v>1</v>
      </c>
      <c r="I3538" t="s">
        <v>5</v>
      </c>
      <c r="J3538">
        <v>0.25</v>
      </c>
      <c r="K3538">
        <v>35.883076511903852</v>
      </c>
      <c r="L3538">
        <v>18.037850675104998</v>
      </c>
      <c r="M3538">
        <v>90.189253375524999</v>
      </c>
      <c r="N3538">
        <v>0.5</v>
      </c>
      <c r="O3538">
        <v>0.92833253928195703</v>
      </c>
      <c r="P3538">
        <v>2.2906416721306801E-2</v>
      </c>
      <c r="Q3538" t="s">
        <v>224</v>
      </c>
    </row>
    <row r="3539" spans="1:17" ht="16" x14ac:dyDescent="0.2">
      <c r="A3539">
        <v>233</v>
      </c>
      <c r="B3539" t="s">
        <v>223</v>
      </c>
      <c r="C3539" t="s">
        <v>222</v>
      </c>
      <c r="F3539">
        <v>34</v>
      </c>
      <c r="H3539" s="7">
        <v>1</v>
      </c>
      <c r="I3539" t="s">
        <v>5</v>
      </c>
      <c r="J3539">
        <v>0.25</v>
      </c>
      <c r="K3539">
        <v>35.883076511903852</v>
      </c>
      <c r="L3539">
        <v>18.037850675104998</v>
      </c>
      <c r="M3539">
        <v>90.189253375524999</v>
      </c>
      <c r="N3539">
        <v>0.5</v>
      </c>
      <c r="O3539">
        <v>2.9109451727179598</v>
      </c>
      <c r="P3539">
        <v>3.6755930620350603E-2</v>
      </c>
      <c r="Q3539" t="s">
        <v>224</v>
      </c>
    </row>
    <row r="3540" spans="1:17" ht="16" x14ac:dyDescent="0.2">
      <c r="A3540">
        <v>233</v>
      </c>
      <c r="B3540" t="s">
        <v>223</v>
      </c>
      <c r="C3540" t="s">
        <v>222</v>
      </c>
      <c r="F3540">
        <v>34</v>
      </c>
      <c r="H3540" s="7">
        <v>1</v>
      </c>
      <c r="I3540" t="s">
        <v>5</v>
      </c>
      <c r="J3540">
        <v>0.25</v>
      </c>
      <c r="K3540">
        <v>35.883076511903852</v>
      </c>
      <c r="L3540">
        <v>18.037850675104998</v>
      </c>
      <c r="M3540">
        <v>90.189253375524999</v>
      </c>
      <c r="N3540">
        <v>0.5</v>
      </c>
      <c r="O3540">
        <v>4.8934162920473696</v>
      </c>
      <c r="P3540">
        <v>5.2888538772506398E-2</v>
      </c>
      <c r="Q3540" t="s">
        <v>224</v>
      </c>
    </row>
    <row r="3541" spans="1:17" ht="16" x14ac:dyDescent="0.2">
      <c r="A3541">
        <v>233</v>
      </c>
      <c r="B3541" t="s">
        <v>223</v>
      </c>
      <c r="C3541" t="s">
        <v>222</v>
      </c>
      <c r="F3541">
        <v>34</v>
      </c>
      <c r="H3541" s="7">
        <v>1</v>
      </c>
      <c r="I3541" t="s">
        <v>5</v>
      </c>
      <c r="J3541">
        <v>0.25</v>
      </c>
      <c r="K3541">
        <v>35.883076511903852</v>
      </c>
      <c r="L3541">
        <v>18.037850675104998</v>
      </c>
      <c r="M3541">
        <v>90.189253375524999</v>
      </c>
      <c r="N3541">
        <v>0.5</v>
      </c>
      <c r="O3541">
        <v>6.8758874113767803</v>
      </c>
      <c r="P3541">
        <v>6.9021146924662602E-2</v>
      </c>
      <c r="Q3541" t="s">
        <v>224</v>
      </c>
    </row>
    <row r="3542" spans="1:17" ht="16" x14ac:dyDescent="0.2">
      <c r="A3542">
        <v>233</v>
      </c>
      <c r="B3542" t="s">
        <v>223</v>
      </c>
      <c r="C3542" t="s">
        <v>222</v>
      </c>
      <c r="F3542">
        <v>34</v>
      </c>
      <c r="H3542" s="7">
        <v>1</v>
      </c>
      <c r="I3542" t="s">
        <v>5</v>
      </c>
      <c r="J3542">
        <v>0.25</v>
      </c>
      <c r="K3542">
        <v>35.883076511903852</v>
      </c>
      <c r="L3542">
        <v>18.037850675104998</v>
      </c>
      <c r="M3542">
        <v>90.189253375524999</v>
      </c>
      <c r="N3542">
        <v>0.5</v>
      </c>
      <c r="O3542">
        <v>8.9826079162991199</v>
      </c>
      <c r="P3542">
        <v>8.0597000844367606E-2</v>
      </c>
      <c r="Q3542" t="s">
        <v>224</v>
      </c>
    </row>
    <row r="3543" spans="1:17" ht="16" x14ac:dyDescent="0.2">
      <c r="A3543">
        <v>233</v>
      </c>
      <c r="B3543" t="s">
        <v>223</v>
      </c>
      <c r="C3543" t="s">
        <v>222</v>
      </c>
      <c r="F3543">
        <v>34</v>
      </c>
      <c r="H3543" s="7">
        <v>1</v>
      </c>
      <c r="I3543" t="s">
        <v>5</v>
      </c>
      <c r="J3543">
        <v>0.25</v>
      </c>
      <c r="K3543">
        <v>35.883076511903852</v>
      </c>
      <c r="L3543">
        <v>18.037850675104998</v>
      </c>
      <c r="M3543">
        <v>90.189253375524999</v>
      </c>
      <c r="N3543">
        <v>0.5</v>
      </c>
      <c r="O3543">
        <v>11.0262131296788</v>
      </c>
      <c r="P3543">
        <v>0.110432891652082</v>
      </c>
      <c r="Q3543" t="s">
        <v>224</v>
      </c>
    </row>
    <row r="3544" spans="1:17" ht="16" x14ac:dyDescent="0.2">
      <c r="A3544">
        <v>233</v>
      </c>
      <c r="B3544" t="s">
        <v>223</v>
      </c>
      <c r="C3544" t="s">
        <v>222</v>
      </c>
      <c r="F3544">
        <v>34</v>
      </c>
      <c r="H3544" s="7">
        <v>1</v>
      </c>
      <c r="I3544" t="s">
        <v>5</v>
      </c>
      <c r="J3544">
        <v>0.25</v>
      </c>
      <c r="K3544">
        <v>35.883076511903852</v>
      </c>
      <c r="L3544">
        <v>18.037850675104998</v>
      </c>
      <c r="M3544">
        <v>90.189253375524999</v>
      </c>
      <c r="N3544">
        <v>0.5</v>
      </c>
      <c r="O3544">
        <v>12.8191968602736</v>
      </c>
      <c r="P3544">
        <v>0.18362870472138201</v>
      </c>
      <c r="Q3544" t="s">
        <v>224</v>
      </c>
    </row>
    <row r="3545" spans="1:17" ht="16" x14ac:dyDescent="0.2">
      <c r="A3545">
        <v>233</v>
      </c>
      <c r="B3545" t="s">
        <v>223</v>
      </c>
      <c r="C3545" t="s">
        <v>222</v>
      </c>
      <c r="F3545">
        <v>34</v>
      </c>
      <c r="H3545" s="7">
        <v>1</v>
      </c>
      <c r="I3545" t="s">
        <v>5</v>
      </c>
      <c r="J3545">
        <v>0.25</v>
      </c>
      <c r="K3545">
        <v>35.883076511903852</v>
      </c>
      <c r="L3545">
        <v>18.037850675104998</v>
      </c>
      <c r="M3545">
        <v>90.189253375524999</v>
      </c>
      <c r="N3545">
        <v>0.5</v>
      </c>
      <c r="O3545">
        <v>15.107338449854399</v>
      </c>
      <c r="P3545">
        <v>0.26827772615133499</v>
      </c>
      <c r="Q3545" t="s">
        <v>224</v>
      </c>
    </row>
    <row r="3546" spans="1:17" ht="16" x14ac:dyDescent="0.2">
      <c r="A3546">
        <v>233</v>
      </c>
      <c r="B3546" t="s">
        <v>223</v>
      </c>
      <c r="C3546" t="s">
        <v>222</v>
      </c>
      <c r="F3546">
        <v>34</v>
      </c>
      <c r="H3546" s="7">
        <v>1</v>
      </c>
      <c r="I3546" t="s">
        <v>5</v>
      </c>
      <c r="J3546">
        <v>0.25</v>
      </c>
      <c r="K3546">
        <v>35.883076511903852</v>
      </c>
      <c r="L3546">
        <v>18.037850675104998</v>
      </c>
      <c r="M3546">
        <v>90.189253375524999</v>
      </c>
      <c r="N3546">
        <v>0.5</v>
      </c>
      <c r="O3546">
        <v>16.897774926530499</v>
      </c>
      <c r="P3546">
        <v>0.38256923577665303</v>
      </c>
      <c r="Q3546" t="s">
        <v>224</v>
      </c>
    </row>
    <row r="3547" spans="1:17" ht="16" x14ac:dyDescent="0.2">
      <c r="A3547">
        <v>233</v>
      </c>
      <c r="B3547" t="s">
        <v>223</v>
      </c>
      <c r="C3547" t="s">
        <v>222</v>
      </c>
      <c r="F3547">
        <v>34</v>
      </c>
      <c r="H3547" s="7">
        <v>1</v>
      </c>
      <c r="I3547" t="s">
        <v>5</v>
      </c>
      <c r="J3547">
        <v>0.25</v>
      </c>
      <c r="K3547">
        <v>35.883076511903852</v>
      </c>
      <c r="L3547">
        <v>18.037850675104998</v>
      </c>
      <c r="M3547">
        <v>90.189253375524999</v>
      </c>
      <c r="N3547">
        <v>0.5</v>
      </c>
      <c r="O3547">
        <v>18.868075832692501</v>
      </c>
      <c r="P3547">
        <v>0.59504794969645203</v>
      </c>
      <c r="Q3547" t="s">
        <v>224</v>
      </c>
    </row>
    <row r="3548" spans="1:17" ht="16" x14ac:dyDescent="0.2">
      <c r="A3548">
        <v>233</v>
      </c>
      <c r="B3548" t="s">
        <v>223</v>
      </c>
      <c r="C3548" t="s">
        <v>222</v>
      </c>
      <c r="F3548">
        <v>34</v>
      </c>
      <c r="H3548" s="7">
        <v>1</v>
      </c>
      <c r="I3548" t="s">
        <v>5</v>
      </c>
      <c r="J3548">
        <v>0.25</v>
      </c>
      <c r="K3548">
        <v>35.883076511903852</v>
      </c>
      <c r="L3548">
        <v>18.037850675104998</v>
      </c>
      <c r="M3548">
        <v>90.189253375524999</v>
      </c>
      <c r="N3548">
        <v>0.5</v>
      </c>
      <c r="O3548">
        <v>20.964607321939798</v>
      </c>
      <c r="P3548">
        <v>0.77100658984022996</v>
      </c>
      <c r="Q3548" t="s">
        <v>224</v>
      </c>
    </row>
    <row r="3549" spans="1:17" ht="16" x14ac:dyDescent="0.2">
      <c r="A3549">
        <v>233</v>
      </c>
      <c r="B3549" t="s">
        <v>223</v>
      </c>
      <c r="C3549" t="s">
        <v>222</v>
      </c>
      <c r="F3549">
        <v>34</v>
      </c>
      <c r="H3549" s="7">
        <v>1</v>
      </c>
      <c r="I3549" t="s">
        <v>5</v>
      </c>
      <c r="J3549">
        <v>0.25</v>
      </c>
      <c r="K3549">
        <v>35.883076511903852</v>
      </c>
      <c r="L3549">
        <v>18.037850675104998</v>
      </c>
      <c r="M3549">
        <v>90.189253375524999</v>
      </c>
      <c r="N3549">
        <v>0.5</v>
      </c>
      <c r="O3549">
        <v>23.006089823720501</v>
      </c>
      <c r="P3549">
        <v>0.83508889444462797</v>
      </c>
      <c r="Q3549" t="s">
        <v>224</v>
      </c>
    </row>
    <row r="3550" spans="1:17" ht="16" x14ac:dyDescent="0.2">
      <c r="A3550">
        <v>233</v>
      </c>
      <c r="B3550" t="s">
        <v>223</v>
      </c>
      <c r="C3550" t="s">
        <v>222</v>
      </c>
      <c r="F3550">
        <v>34</v>
      </c>
      <c r="H3550" s="7">
        <v>1</v>
      </c>
      <c r="I3550" t="s">
        <v>5</v>
      </c>
      <c r="J3550">
        <v>0.25</v>
      </c>
      <c r="K3550">
        <v>35.883076511903852</v>
      </c>
      <c r="L3550">
        <v>18.037850675104998</v>
      </c>
      <c r="M3550">
        <v>90.189253375524999</v>
      </c>
      <c r="N3550">
        <v>0.5</v>
      </c>
      <c r="O3550">
        <v>24.9254456515073</v>
      </c>
      <c r="P3550">
        <v>0.86948153948479401</v>
      </c>
      <c r="Q3550" t="s">
        <v>224</v>
      </c>
    </row>
    <row r="3551" spans="1:17" ht="16" x14ac:dyDescent="0.2">
      <c r="A3551">
        <v>233</v>
      </c>
      <c r="B3551" t="s">
        <v>223</v>
      </c>
      <c r="C3551" t="s">
        <v>222</v>
      </c>
      <c r="F3551">
        <v>34</v>
      </c>
      <c r="H3551" s="7">
        <v>1</v>
      </c>
      <c r="I3551" t="s">
        <v>5</v>
      </c>
      <c r="J3551">
        <v>0.25</v>
      </c>
      <c r="K3551">
        <v>35.883076511903852</v>
      </c>
      <c r="L3551">
        <v>18.037850675104998</v>
      </c>
      <c r="M3551">
        <v>90.189253375524999</v>
      </c>
      <c r="N3551">
        <v>0.5</v>
      </c>
      <c r="O3551">
        <v>26.7823937582844</v>
      </c>
      <c r="P3551">
        <v>0.91071875014740999</v>
      </c>
      <c r="Q3551" t="s">
        <v>224</v>
      </c>
    </row>
    <row r="3552" spans="1:17" ht="16" x14ac:dyDescent="0.2">
      <c r="A3552">
        <v>233</v>
      </c>
      <c r="B3552" t="s">
        <v>223</v>
      </c>
      <c r="C3552" t="s">
        <v>222</v>
      </c>
      <c r="F3552">
        <v>34</v>
      </c>
      <c r="H3552" s="7">
        <v>1</v>
      </c>
      <c r="I3552" t="s">
        <v>5</v>
      </c>
      <c r="J3552">
        <v>0.25</v>
      </c>
      <c r="K3552">
        <v>35.883076511903852</v>
      </c>
      <c r="L3552">
        <v>18.037850675104998</v>
      </c>
      <c r="M3552">
        <v>90.189253375524999</v>
      </c>
      <c r="N3552">
        <v>0.5</v>
      </c>
      <c r="O3552">
        <v>28.890246376059501</v>
      </c>
      <c r="P3552">
        <v>0.90402985004221803</v>
      </c>
      <c r="Q3552" t="s">
        <v>224</v>
      </c>
    </row>
    <row r="3553" spans="1:17" ht="16" x14ac:dyDescent="0.2">
      <c r="A3553">
        <v>233</v>
      </c>
      <c r="B3553" t="s">
        <v>223</v>
      </c>
      <c r="C3553" t="s">
        <v>222</v>
      </c>
      <c r="F3553">
        <v>34</v>
      </c>
      <c r="H3553" s="7">
        <v>1</v>
      </c>
      <c r="I3553" t="s">
        <v>5</v>
      </c>
      <c r="J3553">
        <v>0.25</v>
      </c>
      <c r="K3553">
        <v>35.883076511903852</v>
      </c>
      <c r="L3553">
        <v>18.037850675104998</v>
      </c>
      <c r="M3553">
        <v>90.189253375524999</v>
      </c>
      <c r="N3553">
        <v>0.5</v>
      </c>
      <c r="O3553">
        <v>30.934700674078801</v>
      </c>
      <c r="P3553">
        <v>0.92016717533126102</v>
      </c>
      <c r="Q3553" t="s">
        <v>224</v>
      </c>
    </row>
    <row r="3554" spans="1:17" ht="16" x14ac:dyDescent="0.2">
      <c r="A3554">
        <v>233</v>
      </c>
      <c r="B3554" t="s">
        <v>223</v>
      </c>
      <c r="C3554" t="s">
        <v>222</v>
      </c>
      <c r="F3554">
        <v>34</v>
      </c>
      <c r="H3554" s="7">
        <v>1</v>
      </c>
      <c r="I3554" t="s">
        <v>5</v>
      </c>
      <c r="J3554">
        <v>0.25</v>
      </c>
      <c r="K3554">
        <v>35.883076511903852</v>
      </c>
      <c r="L3554">
        <v>18.037850675104998</v>
      </c>
      <c r="M3554">
        <v>90.189253375524999</v>
      </c>
      <c r="N3554">
        <v>0.5</v>
      </c>
      <c r="O3554">
        <v>32.857169812210699</v>
      </c>
      <c r="P3554">
        <v>0.90433174680296002</v>
      </c>
      <c r="Q3554" t="s">
        <v>224</v>
      </c>
    </row>
    <row r="3555" spans="1:17" ht="16" x14ac:dyDescent="0.2">
      <c r="A3555">
        <v>234</v>
      </c>
      <c r="B3555" t="s">
        <v>223</v>
      </c>
      <c r="C3555" t="s">
        <v>222</v>
      </c>
      <c r="F3555">
        <v>34</v>
      </c>
      <c r="H3555" s="7">
        <v>1</v>
      </c>
      <c r="I3555" t="s">
        <v>5</v>
      </c>
      <c r="J3555">
        <f t="shared" si="37"/>
        <v>0.25</v>
      </c>
      <c r="K3555">
        <v>39.04160672860025</v>
      </c>
      <c r="L3555">
        <v>18.322820420991849</v>
      </c>
      <c r="M3555">
        <f t="shared" si="36"/>
        <v>91.614102104959244</v>
      </c>
      <c r="N3555">
        <v>0.5</v>
      </c>
      <c r="O3555">
        <v>0</v>
      </c>
      <c r="P3555">
        <v>0</v>
      </c>
      <c r="Q3555" t="s">
        <v>224</v>
      </c>
    </row>
    <row r="3556" spans="1:17" ht="16" x14ac:dyDescent="0.2">
      <c r="A3556">
        <v>234</v>
      </c>
      <c r="B3556" t="s">
        <v>223</v>
      </c>
      <c r="C3556" t="s">
        <v>222</v>
      </c>
      <c r="F3556">
        <v>34</v>
      </c>
      <c r="H3556" s="7">
        <v>1</v>
      </c>
      <c r="I3556" t="s">
        <v>5</v>
      </c>
      <c r="J3556">
        <v>0.25</v>
      </c>
      <c r="K3556">
        <v>39.04160672860025</v>
      </c>
      <c r="L3556">
        <v>18.322820420991849</v>
      </c>
      <c r="M3556">
        <v>91.614102104959244</v>
      </c>
      <c r="N3556">
        <v>0.5</v>
      </c>
      <c r="O3556">
        <v>1.05328949540786</v>
      </c>
      <c r="P3556">
        <v>6.9341912232949703E-3</v>
      </c>
      <c r="Q3556" t="s">
        <v>224</v>
      </c>
    </row>
    <row r="3557" spans="1:17" ht="16" x14ac:dyDescent="0.2">
      <c r="A3557">
        <v>234</v>
      </c>
      <c r="B3557" t="s">
        <v>223</v>
      </c>
      <c r="C3557" t="s">
        <v>222</v>
      </c>
      <c r="F3557">
        <v>34</v>
      </c>
      <c r="H3557" s="7">
        <v>1</v>
      </c>
      <c r="I3557" t="s">
        <v>5</v>
      </c>
      <c r="J3557">
        <v>0.25</v>
      </c>
      <c r="K3557">
        <v>39.04160672860025</v>
      </c>
      <c r="L3557">
        <v>18.322820420991849</v>
      </c>
      <c r="M3557">
        <v>91.614102104959244</v>
      </c>
      <c r="N3557">
        <v>0.5</v>
      </c>
      <c r="O3557">
        <v>2.9744850065803998</v>
      </c>
      <c r="P3557">
        <v>1.16466109730037E-2</v>
      </c>
      <c r="Q3557" t="s">
        <v>224</v>
      </c>
    </row>
    <row r="3558" spans="1:17" ht="16" x14ac:dyDescent="0.2">
      <c r="A3558">
        <v>234</v>
      </c>
      <c r="B3558" t="s">
        <v>223</v>
      </c>
      <c r="C3558" t="s">
        <v>222</v>
      </c>
      <c r="F3558">
        <v>34</v>
      </c>
      <c r="H3558" s="7">
        <v>1</v>
      </c>
      <c r="I3558" t="s">
        <v>5</v>
      </c>
      <c r="J3558">
        <v>0.25</v>
      </c>
      <c r="K3558">
        <v>39.04160672860025</v>
      </c>
      <c r="L3558">
        <v>18.322820420991849</v>
      </c>
      <c r="M3558">
        <v>91.614102104959244</v>
      </c>
      <c r="N3558">
        <v>0.5</v>
      </c>
      <c r="O3558">
        <v>5.1434717184057899</v>
      </c>
      <c r="P3558">
        <v>1.8660993523371E-2</v>
      </c>
      <c r="Q3558" t="s">
        <v>224</v>
      </c>
    </row>
    <row r="3559" spans="1:17" ht="16" x14ac:dyDescent="0.2">
      <c r="A3559">
        <v>234</v>
      </c>
      <c r="B3559" t="s">
        <v>223</v>
      </c>
      <c r="C3559" t="s">
        <v>222</v>
      </c>
      <c r="F3559">
        <v>34</v>
      </c>
      <c r="H3559" s="7">
        <v>1</v>
      </c>
      <c r="I3559" t="s">
        <v>5</v>
      </c>
      <c r="J3559">
        <v>0.25</v>
      </c>
      <c r="K3559">
        <v>39.04160672860025</v>
      </c>
      <c r="L3559">
        <v>18.322820420991849</v>
      </c>
      <c r="M3559">
        <v>91.614102104959244</v>
      </c>
      <c r="N3559">
        <v>0.5</v>
      </c>
      <c r="O3559">
        <v>7.0025425367818697</v>
      </c>
      <c r="P3559">
        <v>2.56517903893052E-2</v>
      </c>
      <c r="Q3559" t="s">
        <v>224</v>
      </c>
    </row>
    <row r="3560" spans="1:17" ht="16" x14ac:dyDescent="0.2">
      <c r="A3560">
        <v>234</v>
      </c>
      <c r="B3560" t="s">
        <v>223</v>
      </c>
      <c r="C3560" t="s">
        <v>222</v>
      </c>
      <c r="F3560">
        <v>34</v>
      </c>
      <c r="H3560" s="7">
        <v>1</v>
      </c>
      <c r="I3560" t="s">
        <v>5</v>
      </c>
      <c r="J3560">
        <v>0.25</v>
      </c>
      <c r="K3560">
        <v>39.04160672860025</v>
      </c>
      <c r="L3560">
        <v>18.322820420991849</v>
      </c>
      <c r="M3560">
        <v>91.614102104959244</v>
      </c>
      <c r="N3560">
        <v>0.5</v>
      </c>
      <c r="O3560">
        <v>8.9858627407508695</v>
      </c>
      <c r="P3560">
        <v>2.8085833022788401E-2</v>
      </c>
      <c r="Q3560" t="s">
        <v>224</v>
      </c>
    </row>
    <row r="3561" spans="1:17" ht="16" x14ac:dyDescent="0.2">
      <c r="A3561">
        <v>234</v>
      </c>
      <c r="B3561" t="s">
        <v>223</v>
      </c>
      <c r="C3561" t="s">
        <v>222</v>
      </c>
      <c r="F3561">
        <v>34</v>
      </c>
      <c r="H3561" s="7">
        <v>1</v>
      </c>
      <c r="I3561" t="s">
        <v>5</v>
      </c>
      <c r="J3561">
        <v>0.25</v>
      </c>
      <c r="K3561">
        <v>39.04160672860025</v>
      </c>
      <c r="L3561">
        <v>18.322820420991849</v>
      </c>
      <c r="M3561">
        <v>91.614102104959244</v>
      </c>
      <c r="N3561">
        <v>0.5</v>
      </c>
      <c r="O3561">
        <v>10.969324458826399</v>
      </c>
      <c r="P3561">
        <v>2.8236781403159401E-2</v>
      </c>
      <c r="Q3561" t="s">
        <v>224</v>
      </c>
    </row>
    <row r="3562" spans="1:17" ht="16" x14ac:dyDescent="0.2">
      <c r="A3562">
        <v>234</v>
      </c>
      <c r="B3562" t="s">
        <v>223</v>
      </c>
      <c r="C3562" t="s">
        <v>222</v>
      </c>
      <c r="F3562">
        <v>34</v>
      </c>
      <c r="H3562" s="7">
        <v>1</v>
      </c>
      <c r="I3562" t="s">
        <v>5</v>
      </c>
      <c r="J3562">
        <v>0.25</v>
      </c>
      <c r="K3562">
        <v>39.04160672860025</v>
      </c>
      <c r="L3562">
        <v>18.322820420991849</v>
      </c>
      <c r="M3562">
        <v>91.614102104959244</v>
      </c>
      <c r="N3562">
        <v>0.5</v>
      </c>
      <c r="O3562">
        <v>13.074205280363</v>
      </c>
      <c r="P3562">
        <v>6.9492860613322105E-2</v>
      </c>
      <c r="Q3562" t="s">
        <v>224</v>
      </c>
    </row>
    <row r="3563" spans="1:17" ht="16" x14ac:dyDescent="0.2">
      <c r="A3563">
        <v>234</v>
      </c>
      <c r="B3563" t="s">
        <v>223</v>
      </c>
      <c r="C3563" t="s">
        <v>222</v>
      </c>
      <c r="F3563">
        <v>34</v>
      </c>
      <c r="H3563" s="7">
        <v>1</v>
      </c>
      <c r="I3563" t="s">
        <v>5</v>
      </c>
      <c r="J3563">
        <v>0.25</v>
      </c>
      <c r="K3563">
        <v>39.04160672860025</v>
      </c>
      <c r="L3563">
        <v>18.322820420991849</v>
      </c>
      <c r="M3563">
        <v>91.614102104959244</v>
      </c>
      <c r="N3563">
        <v>0.5</v>
      </c>
      <c r="O3563">
        <v>15.1776709608336</v>
      </c>
      <c r="P3563">
        <v>0.13357988235460599</v>
      </c>
      <c r="Q3563" t="s">
        <v>224</v>
      </c>
    </row>
    <row r="3564" spans="1:17" ht="16" x14ac:dyDescent="0.2">
      <c r="A3564">
        <v>234</v>
      </c>
      <c r="B3564" t="s">
        <v>223</v>
      </c>
      <c r="C3564" t="s">
        <v>222</v>
      </c>
      <c r="F3564">
        <v>34</v>
      </c>
      <c r="H3564" s="7">
        <v>1</v>
      </c>
      <c r="I3564" t="s">
        <v>5</v>
      </c>
      <c r="J3564">
        <v>0.25</v>
      </c>
      <c r="K3564">
        <v>39.04160672860025</v>
      </c>
      <c r="L3564">
        <v>18.322820420991849</v>
      </c>
      <c r="M3564">
        <v>91.614102104959244</v>
      </c>
      <c r="N3564">
        <v>0.5</v>
      </c>
      <c r="O3564">
        <v>16.969664092682301</v>
      </c>
      <c r="P3564">
        <v>0.22275735519569001</v>
      </c>
      <c r="Q3564" t="s">
        <v>224</v>
      </c>
    </row>
    <row r="3565" spans="1:17" ht="16" x14ac:dyDescent="0.2">
      <c r="A3565">
        <v>234</v>
      </c>
      <c r="B3565" t="s">
        <v>223</v>
      </c>
      <c r="C3565" t="s">
        <v>222</v>
      </c>
      <c r="F3565">
        <v>34</v>
      </c>
      <c r="H3565" s="7">
        <v>1</v>
      </c>
      <c r="I3565" t="s">
        <v>5</v>
      </c>
      <c r="J3565">
        <v>0.25</v>
      </c>
      <c r="K3565">
        <v>39.04160672860025</v>
      </c>
      <c r="L3565">
        <v>18.322820420991849</v>
      </c>
      <c r="M3565">
        <v>91.614102104959244</v>
      </c>
      <c r="N3565">
        <v>0.5</v>
      </c>
      <c r="O3565">
        <v>19.0712900897671</v>
      </c>
      <c r="P3565">
        <v>0.31652460222743201</v>
      </c>
      <c r="Q3565" t="s">
        <v>224</v>
      </c>
    </row>
    <row r="3566" spans="1:17" ht="16" x14ac:dyDescent="0.2">
      <c r="A3566">
        <v>234</v>
      </c>
      <c r="B3566" t="s">
        <v>223</v>
      </c>
      <c r="C3566" t="s">
        <v>222</v>
      </c>
      <c r="F3566">
        <v>34</v>
      </c>
      <c r="H3566" s="7">
        <v>1</v>
      </c>
      <c r="I3566" t="s">
        <v>5</v>
      </c>
      <c r="J3566">
        <v>0.25</v>
      </c>
      <c r="K3566">
        <v>39.04160672860025</v>
      </c>
      <c r="L3566">
        <v>18.322820420991849</v>
      </c>
      <c r="M3566">
        <v>91.614102104959244</v>
      </c>
      <c r="N3566">
        <v>0.5</v>
      </c>
      <c r="O3566">
        <v>20.856349030392501</v>
      </c>
      <c r="P3566">
        <v>0.51757369347101101</v>
      </c>
      <c r="Q3566" t="s">
        <v>224</v>
      </c>
    </row>
    <row r="3567" spans="1:17" ht="16" x14ac:dyDescent="0.2">
      <c r="A3567">
        <v>234</v>
      </c>
      <c r="B3567" t="s">
        <v>223</v>
      </c>
      <c r="C3567" t="s">
        <v>222</v>
      </c>
      <c r="F3567">
        <v>34</v>
      </c>
      <c r="H3567" s="7">
        <v>1</v>
      </c>
      <c r="I3567" t="s">
        <v>5</v>
      </c>
      <c r="J3567">
        <v>0.25</v>
      </c>
      <c r="K3567">
        <v>39.04160672860025</v>
      </c>
      <c r="L3567">
        <v>18.322820420991849</v>
      </c>
      <c r="M3567">
        <v>91.614102104959244</v>
      </c>
      <c r="N3567">
        <v>0.5</v>
      </c>
      <c r="O3567">
        <v>22.955569287665099</v>
      </c>
      <c r="P3567">
        <v>0.65015354280565796</v>
      </c>
      <c r="Q3567" t="s">
        <v>224</v>
      </c>
    </row>
    <row r="3568" spans="1:17" ht="16" x14ac:dyDescent="0.2">
      <c r="A3568">
        <v>234</v>
      </c>
      <c r="B3568" t="s">
        <v>223</v>
      </c>
      <c r="C3568" t="s">
        <v>222</v>
      </c>
      <c r="F3568">
        <v>34</v>
      </c>
      <c r="H3568" s="7">
        <v>1</v>
      </c>
      <c r="I3568" t="s">
        <v>5</v>
      </c>
      <c r="J3568">
        <v>0.25</v>
      </c>
      <c r="K3568">
        <v>39.04160672860025</v>
      </c>
      <c r="L3568">
        <v>18.322820420991849</v>
      </c>
      <c r="M3568">
        <v>91.614102104959244</v>
      </c>
      <c r="N3568">
        <v>0.5</v>
      </c>
      <c r="O3568">
        <v>25.055780143683901</v>
      </c>
      <c r="P3568">
        <v>0.76675173236852101</v>
      </c>
      <c r="Q3568" t="s">
        <v>224</v>
      </c>
    </row>
    <row r="3569" spans="1:17" ht="16" x14ac:dyDescent="0.2">
      <c r="A3569">
        <v>234</v>
      </c>
      <c r="B3569" t="s">
        <v>223</v>
      </c>
      <c r="C3569" t="s">
        <v>222</v>
      </c>
      <c r="F3569">
        <v>34</v>
      </c>
      <c r="H3569" s="7">
        <v>1</v>
      </c>
      <c r="I3569" t="s">
        <v>5</v>
      </c>
      <c r="J3569">
        <v>0.25</v>
      </c>
      <c r="K3569">
        <v>39.04160672860025</v>
      </c>
      <c r="L3569">
        <v>18.322820420991849</v>
      </c>
      <c r="M3569">
        <v>91.614102104959244</v>
      </c>
      <c r="N3569">
        <v>0.5</v>
      </c>
      <c r="O3569">
        <v>27.217408121966201</v>
      </c>
      <c r="P3569">
        <v>0.89248701608071901</v>
      </c>
      <c r="Q3569" t="s">
        <v>224</v>
      </c>
    </row>
    <row r="3570" spans="1:17" ht="16" x14ac:dyDescent="0.2">
      <c r="A3570">
        <v>234</v>
      </c>
      <c r="B3570" t="s">
        <v>223</v>
      </c>
      <c r="C3570" t="s">
        <v>222</v>
      </c>
      <c r="F3570">
        <v>34</v>
      </c>
      <c r="H3570" s="7">
        <v>1</v>
      </c>
      <c r="I3570" t="s">
        <v>5</v>
      </c>
      <c r="J3570">
        <v>0.25</v>
      </c>
      <c r="K3570">
        <v>39.04160672860025</v>
      </c>
      <c r="L3570">
        <v>18.322820420991849</v>
      </c>
      <c r="M3570">
        <v>91.614102104959244</v>
      </c>
      <c r="N3570">
        <v>0.5</v>
      </c>
      <c r="O3570">
        <v>28.954918322774802</v>
      </c>
      <c r="P3570">
        <v>0.86065577636997403</v>
      </c>
      <c r="Q3570" t="s">
        <v>224</v>
      </c>
    </row>
    <row r="3571" spans="1:17" ht="16" x14ac:dyDescent="0.2">
      <c r="A3571">
        <v>234</v>
      </c>
      <c r="B3571" t="s">
        <v>223</v>
      </c>
      <c r="C3571" t="s">
        <v>222</v>
      </c>
      <c r="F3571">
        <v>34</v>
      </c>
      <c r="H3571" s="7">
        <v>1</v>
      </c>
      <c r="I3571" t="s">
        <v>5</v>
      </c>
      <c r="J3571">
        <v>0.25</v>
      </c>
      <c r="K3571">
        <v>39.04160672860025</v>
      </c>
      <c r="L3571">
        <v>18.322820420991849</v>
      </c>
      <c r="M3571">
        <v>91.614102104959244</v>
      </c>
      <c r="N3571">
        <v>0.5</v>
      </c>
      <c r="O3571">
        <v>30.940219724236101</v>
      </c>
      <c r="P3571">
        <v>0.83112649945988704</v>
      </c>
      <c r="Q3571" t="s">
        <v>224</v>
      </c>
    </row>
    <row r="3572" spans="1:17" ht="16" x14ac:dyDescent="0.2">
      <c r="A3572">
        <v>234</v>
      </c>
      <c r="B3572" t="s">
        <v>223</v>
      </c>
      <c r="C3572" t="s">
        <v>222</v>
      </c>
      <c r="F3572">
        <v>34</v>
      </c>
      <c r="H3572" s="7">
        <v>1</v>
      </c>
      <c r="I3572" t="s">
        <v>5</v>
      </c>
      <c r="J3572">
        <v>0.25</v>
      </c>
      <c r="K3572">
        <v>39.04160672860025</v>
      </c>
      <c r="L3572">
        <v>18.322820420991849</v>
      </c>
      <c r="M3572">
        <v>91.614102104959244</v>
      </c>
      <c r="N3572">
        <v>0.5</v>
      </c>
      <c r="O3572">
        <v>33.169349931365602</v>
      </c>
      <c r="P3572">
        <v>0.86782582443759904</v>
      </c>
      <c r="Q3572" t="s">
        <v>224</v>
      </c>
    </row>
    <row r="3573" spans="1:17" ht="16" x14ac:dyDescent="0.2">
      <c r="A3573">
        <v>235</v>
      </c>
      <c r="B3573" t="s">
        <v>223</v>
      </c>
      <c r="C3573" t="s">
        <v>222</v>
      </c>
      <c r="F3573">
        <v>34</v>
      </c>
      <c r="H3573" s="7">
        <v>1</v>
      </c>
      <c r="I3573" t="s">
        <v>5</v>
      </c>
      <c r="J3573">
        <f t="shared" si="37"/>
        <v>0.25</v>
      </c>
      <c r="K3573">
        <v>23.704151926504849</v>
      </c>
      <c r="L3573">
        <v>17.499008419147351</v>
      </c>
      <c r="M3573">
        <f t="shared" si="36"/>
        <v>87.49504209573675</v>
      </c>
      <c r="N3573">
        <v>0.5</v>
      </c>
      <c r="O3573">
        <v>0</v>
      </c>
      <c r="P3573">
        <v>0</v>
      </c>
      <c r="Q3573" t="s">
        <v>224</v>
      </c>
    </row>
    <row r="3574" spans="1:17" ht="16" x14ac:dyDescent="0.2">
      <c r="A3574">
        <v>235</v>
      </c>
      <c r="B3574" t="s">
        <v>223</v>
      </c>
      <c r="C3574" t="s">
        <v>222</v>
      </c>
      <c r="F3574">
        <v>34</v>
      </c>
      <c r="H3574" s="7">
        <v>1</v>
      </c>
      <c r="I3574" t="s">
        <v>5</v>
      </c>
      <c r="J3574">
        <v>0.25</v>
      </c>
      <c r="K3574">
        <v>23.704151926504849</v>
      </c>
      <c r="L3574">
        <v>17.499008419147351</v>
      </c>
      <c r="M3574">
        <v>87.49504209573675</v>
      </c>
      <c r="N3574">
        <v>0.5</v>
      </c>
      <c r="O3574">
        <v>0.86839776645409406</v>
      </c>
      <c r="P3574">
        <v>2.9750099166997199E-2</v>
      </c>
      <c r="Q3574" t="s">
        <v>224</v>
      </c>
    </row>
    <row r="3575" spans="1:17" ht="16" x14ac:dyDescent="0.2">
      <c r="A3575">
        <v>235</v>
      </c>
      <c r="B3575" t="s">
        <v>223</v>
      </c>
      <c r="C3575" t="s">
        <v>222</v>
      </c>
      <c r="F3575">
        <v>34</v>
      </c>
      <c r="H3575" s="7">
        <v>1</v>
      </c>
      <c r="I3575" t="s">
        <v>5</v>
      </c>
      <c r="J3575">
        <v>0.25</v>
      </c>
      <c r="K3575">
        <v>23.704151926504849</v>
      </c>
      <c r="L3575">
        <v>17.499008419147351</v>
      </c>
      <c r="M3575">
        <v>87.49504209573675</v>
      </c>
      <c r="N3575">
        <v>0.5</v>
      </c>
      <c r="O3575">
        <v>2.8013913892533502</v>
      </c>
      <c r="P3575">
        <v>5.9418830541400902E-2</v>
      </c>
      <c r="Q3575" t="s">
        <v>224</v>
      </c>
    </row>
    <row r="3576" spans="1:17" ht="16" x14ac:dyDescent="0.2">
      <c r="A3576">
        <v>235</v>
      </c>
      <c r="B3576" t="s">
        <v>223</v>
      </c>
      <c r="C3576" t="s">
        <v>222</v>
      </c>
      <c r="F3576">
        <v>34</v>
      </c>
      <c r="H3576" s="7">
        <v>1</v>
      </c>
      <c r="I3576" t="s">
        <v>5</v>
      </c>
      <c r="J3576">
        <v>0.25</v>
      </c>
      <c r="K3576">
        <v>23.704151926504849</v>
      </c>
      <c r="L3576">
        <v>17.499008419147351</v>
      </c>
      <c r="M3576">
        <v>87.49504209573675</v>
      </c>
      <c r="N3576">
        <v>0.5</v>
      </c>
      <c r="O3576">
        <v>4.7334696243859202</v>
      </c>
      <c r="P3576">
        <v>8.2206897954617095E-2</v>
      </c>
      <c r="Q3576" t="s">
        <v>224</v>
      </c>
    </row>
    <row r="3577" spans="1:17" ht="16" x14ac:dyDescent="0.2">
      <c r="A3577">
        <v>235</v>
      </c>
      <c r="B3577" t="s">
        <v>223</v>
      </c>
      <c r="C3577" t="s">
        <v>222</v>
      </c>
      <c r="F3577">
        <v>34</v>
      </c>
      <c r="H3577" s="7">
        <v>1</v>
      </c>
      <c r="I3577" t="s">
        <v>5</v>
      </c>
      <c r="J3577">
        <v>0.25</v>
      </c>
      <c r="K3577">
        <v>23.704151926504849</v>
      </c>
      <c r="L3577">
        <v>17.499008419147351</v>
      </c>
      <c r="M3577">
        <v>87.49504209573675</v>
      </c>
      <c r="N3577">
        <v>0.5</v>
      </c>
      <c r="O3577">
        <v>6.9334513166325902</v>
      </c>
      <c r="P3577">
        <v>0.11873595134206</v>
      </c>
      <c r="Q3577" t="s">
        <v>224</v>
      </c>
    </row>
    <row r="3578" spans="1:17" ht="16" x14ac:dyDescent="0.2">
      <c r="A3578">
        <v>235</v>
      </c>
      <c r="B3578" t="s">
        <v>223</v>
      </c>
      <c r="C3578" t="s">
        <v>222</v>
      </c>
      <c r="F3578">
        <v>34</v>
      </c>
      <c r="H3578" s="7">
        <v>1</v>
      </c>
      <c r="I3578" t="s">
        <v>5</v>
      </c>
      <c r="J3578">
        <v>0.25</v>
      </c>
      <c r="K3578">
        <v>23.704151926504849</v>
      </c>
      <c r="L3578">
        <v>17.499008419147351</v>
      </c>
      <c r="M3578">
        <v>87.49504209573675</v>
      </c>
      <c r="N3578">
        <v>0.5</v>
      </c>
      <c r="O3578">
        <v>8.5967107069844104</v>
      </c>
      <c r="P3578">
        <v>0.12090236881986199</v>
      </c>
      <c r="Q3578" t="s">
        <v>224</v>
      </c>
    </row>
    <row r="3579" spans="1:17" ht="16" x14ac:dyDescent="0.2">
      <c r="A3579">
        <v>235</v>
      </c>
      <c r="B3579" t="s">
        <v>223</v>
      </c>
      <c r="C3579" t="s">
        <v>222</v>
      </c>
      <c r="F3579">
        <v>34</v>
      </c>
      <c r="H3579" s="7">
        <v>1</v>
      </c>
      <c r="I3579" t="s">
        <v>5</v>
      </c>
      <c r="J3579">
        <v>0.25</v>
      </c>
      <c r="K3579">
        <v>23.704151926504849</v>
      </c>
      <c r="L3579">
        <v>17.499008419147351</v>
      </c>
      <c r="M3579">
        <v>87.49504209573675</v>
      </c>
      <c r="N3579">
        <v>0.5</v>
      </c>
      <c r="O3579">
        <v>11.194580905013201</v>
      </c>
      <c r="P3579">
        <v>0.148226690670165</v>
      </c>
      <c r="Q3579" t="s">
        <v>224</v>
      </c>
    </row>
    <row r="3580" spans="1:17" ht="16" x14ac:dyDescent="0.2">
      <c r="A3580">
        <v>235</v>
      </c>
      <c r="B3580" t="s">
        <v>223</v>
      </c>
      <c r="C3580" t="s">
        <v>222</v>
      </c>
      <c r="F3580">
        <v>34</v>
      </c>
      <c r="H3580" s="7">
        <v>1</v>
      </c>
      <c r="I3580" t="s">
        <v>5</v>
      </c>
      <c r="J3580">
        <v>0.25</v>
      </c>
      <c r="K3580">
        <v>23.704151926504849</v>
      </c>
      <c r="L3580">
        <v>17.499008419147351</v>
      </c>
      <c r="M3580">
        <v>87.49504209573675</v>
      </c>
      <c r="N3580">
        <v>0.5</v>
      </c>
      <c r="O3580">
        <v>13.001861288255499</v>
      </c>
      <c r="P3580">
        <v>0.232950904708143</v>
      </c>
      <c r="Q3580" t="s">
        <v>224</v>
      </c>
    </row>
    <row r="3581" spans="1:17" ht="16" x14ac:dyDescent="0.2">
      <c r="A3581">
        <v>235</v>
      </c>
      <c r="B3581" t="s">
        <v>223</v>
      </c>
      <c r="C3581" t="s">
        <v>222</v>
      </c>
      <c r="F3581">
        <v>34</v>
      </c>
      <c r="H3581" s="7">
        <v>1</v>
      </c>
      <c r="I3581" t="s">
        <v>5</v>
      </c>
      <c r="J3581">
        <v>0.25</v>
      </c>
      <c r="K3581">
        <v>23.704151926504849</v>
      </c>
      <c r="L3581">
        <v>17.499008419147351</v>
      </c>
      <c r="M3581">
        <v>87.49504209573675</v>
      </c>
      <c r="N3581">
        <v>0.5</v>
      </c>
      <c r="O3581">
        <v>15.015103896500101</v>
      </c>
      <c r="P3581">
        <v>0.365824510013324</v>
      </c>
      <c r="Q3581" t="s">
        <v>224</v>
      </c>
    </row>
    <row r="3582" spans="1:17" ht="16" x14ac:dyDescent="0.2">
      <c r="A3582">
        <v>235</v>
      </c>
      <c r="B3582" t="s">
        <v>223</v>
      </c>
      <c r="C3582" t="s">
        <v>222</v>
      </c>
      <c r="F3582">
        <v>34</v>
      </c>
      <c r="H3582" s="7">
        <v>1</v>
      </c>
      <c r="I3582" t="s">
        <v>5</v>
      </c>
      <c r="J3582">
        <v>0.25</v>
      </c>
      <c r="K3582">
        <v>23.704151926504849</v>
      </c>
      <c r="L3582">
        <v>17.499008419147351</v>
      </c>
      <c r="M3582">
        <v>87.49504209573675</v>
      </c>
      <c r="N3582">
        <v>0.5</v>
      </c>
      <c r="O3582">
        <v>17.097915967412099</v>
      </c>
      <c r="P3582">
        <v>0.52162857636875803</v>
      </c>
      <c r="Q3582" t="s">
        <v>224</v>
      </c>
    </row>
    <row r="3583" spans="1:17" ht="16" x14ac:dyDescent="0.2">
      <c r="A3583">
        <v>235</v>
      </c>
      <c r="B3583" t="s">
        <v>223</v>
      </c>
      <c r="C3583" t="s">
        <v>222</v>
      </c>
      <c r="F3583">
        <v>34</v>
      </c>
      <c r="H3583" s="7">
        <v>1</v>
      </c>
      <c r="I3583" t="s">
        <v>5</v>
      </c>
      <c r="J3583">
        <v>0.25</v>
      </c>
      <c r="K3583">
        <v>23.704151926504849</v>
      </c>
      <c r="L3583">
        <v>17.499008419147351</v>
      </c>
      <c r="M3583">
        <v>87.49504209573675</v>
      </c>
      <c r="N3583">
        <v>0.5</v>
      </c>
      <c r="O3583">
        <v>19.238397461324801</v>
      </c>
      <c r="P3583">
        <v>0.61091447227900997</v>
      </c>
      <c r="Q3583" t="s">
        <v>224</v>
      </c>
    </row>
    <row r="3584" spans="1:17" ht="16" x14ac:dyDescent="0.2">
      <c r="A3584">
        <v>235</v>
      </c>
      <c r="B3584" t="s">
        <v>223</v>
      </c>
      <c r="C3584" t="s">
        <v>222</v>
      </c>
      <c r="F3584">
        <v>34</v>
      </c>
      <c r="H3584" s="7">
        <v>1</v>
      </c>
      <c r="I3584" t="s">
        <v>5</v>
      </c>
      <c r="J3584">
        <v>0.25</v>
      </c>
      <c r="K3584">
        <v>23.704151926504849</v>
      </c>
      <c r="L3584">
        <v>17.499008419147351</v>
      </c>
      <c r="M3584">
        <v>87.49504209573675</v>
      </c>
      <c r="N3584">
        <v>0.5</v>
      </c>
      <c r="O3584">
        <v>20.997467427455501</v>
      </c>
      <c r="P3584">
        <v>0.83325705102777603</v>
      </c>
      <c r="Q3584" t="s">
        <v>224</v>
      </c>
    </row>
    <row r="3585" spans="1:17" ht="16" x14ac:dyDescent="0.2">
      <c r="A3585">
        <v>235</v>
      </c>
      <c r="B3585" t="s">
        <v>223</v>
      </c>
      <c r="C3585" t="s">
        <v>222</v>
      </c>
      <c r="F3585">
        <v>34</v>
      </c>
      <c r="H3585" s="7">
        <v>1</v>
      </c>
      <c r="I3585" t="s">
        <v>5</v>
      </c>
      <c r="J3585">
        <v>0.25</v>
      </c>
      <c r="K3585">
        <v>23.704151926504849</v>
      </c>
      <c r="L3585">
        <v>17.499008419147351</v>
      </c>
      <c r="M3585">
        <v>87.49504209573675</v>
      </c>
      <c r="N3585">
        <v>0.5</v>
      </c>
      <c r="O3585">
        <v>23.265798065480698</v>
      </c>
      <c r="P3585">
        <v>0.88354234685055699</v>
      </c>
      <c r="Q3585" t="s">
        <v>224</v>
      </c>
    </row>
    <row r="3586" spans="1:17" ht="16" x14ac:dyDescent="0.2">
      <c r="A3586">
        <v>235</v>
      </c>
      <c r="B3586" t="s">
        <v>223</v>
      </c>
      <c r="C3586" t="s">
        <v>222</v>
      </c>
      <c r="F3586">
        <v>34</v>
      </c>
      <c r="H3586" s="7">
        <v>1</v>
      </c>
      <c r="I3586" t="s">
        <v>5</v>
      </c>
      <c r="J3586">
        <v>0.25</v>
      </c>
      <c r="K3586">
        <v>23.704151926504849</v>
      </c>
      <c r="L3586">
        <v>17.499008419147351</v>
      </c>
      <c r="M3586">
        <v>87.49504209573675</v>
      </c>
      <c r="N3586">
        <v>0.5</v>
      </c>
      <c r="O3586">
        <v>25.195130137613202</v>
      </c>
      <c r="P3586">
        <v>0.88568842238021095</v>
      </c>
      <c r="Q3586" t="s">
        <v>224</v>
      </c>
    </row>
    <row r="3587" spans="1:17" ht="16" x14ac:dyDescent="0.2">
      <c r="A3587">
        <v>235</v>
      </c>
      <c r="B3587" t="s">
        <v>223</v>
      </c>
      <c r="C3587" t="s">
        <v>222</v>
      </c>
      <c r="F3587">
        <v>34</v>
      </c>
      <c r="H3587" s="7">
        <v>1</v>
      </c>
      <c r="I3587" t="s">
        <v>5</v>
      </c>
      <c r="J3587">
        <v>0.25</v>
      </c>
      <c r="K3587">
        <v>23.704151926504849</v>
      </c>
      <c r="L3587">
        <v>17.499008419147351</v>
      </c>
      <c r="M3587">
        <v>87.49504209573675</v>
      </c>
      <c r="N3587">
        <v>0.5</v>
      </c>
      <c r="O3587">
        <v>27.396942605193299</v>
      </c>
      <c r="P3587">
        <v>0.93597880369002895</v>
      </c>
      <c r="Q3587" t="s">
        <v>224</v>
      </c>
    </row>
    <row r="3588" spans="1:17" ht="16" x14ac:dyDescent="0.2">
      <c r="A3588">
        <v>235</v>
      </c>
      <c r="B3588" t="s">
        <v>223</v>
      </c>
      <c r="C3588" t="s">
        <v>222</v>
      </c>
      <c r="F3588">
        <v>34</v>
      </c>
      <c r="H3588" s="7">
        <v>1</v>
      </c>
      <c r="I3588" t="s">
        <v>5</v>
      </c>
      <c r="J3588">
        <v>0.25</v>
      </c>
      <c r="K3588">
        <v>23.704151926504849</v>
      </c>
      <c r="L3588">
        <v>17.499008419147351</v>
      </c>
      <c r="M3588">
        <v>87.49504209573675</v>
      </c>
      <c r="N3588">
        <v>0.5</v>
      </c>
      <c r="O3588">
        <v>29.184084459768702</v>
      </c>
      <c r="P3588">
        <v>0.86932841058188104</v>
      </c>
      <c r="Q3588" t="s">
        <v>224</v>
      </c>
    </row>
    <row r="3589" spans="1:17" ht="16" x14ac:dyDescent="0.2">
      <c r="A3589">
        <v>235</v>
      </c>
      <c r="B3589" t="s">
        <v>223</v>
      </c>
      <c r="C3589" t="s">
        <v>222</v>
      </c>
      <c r="F3589">
        <v>34</v>
      </c>
      <c r="H3589" s="7">
        <v>1</v>
      </c>
      <c r="I3589" t="s">
        <v>5</v>
      </c>
      <c r="J3589">
        <v>0.25</v>
      </c>
      <c r="K3589">
        <v>23.704151926504849</v>
      </c>
      <c r="L3589">
        <v>17.499008419147351</v>
      </c>
      <c r="M3589">
        <v>87.49504209573675</v>
      </c>
      <c r="N3589">
        <v>0.5</v>
      </c>
      <c r="O3589">
        <v>31.251029811125001</v>
      </c>
      <c r="P3589">
        <v>0.90586763494339795</v>
      </c>
      <c r="Q3589" t="s">
        <v>224</v>
      </c>
    </row>
    <row r="3590" spans="1:17" ht="16" x14ac:dyDescent="0.2">
      <c r="A3590">
        <v>235</v>
      </c>
      <c r="B3590" t="s">
        <v>223</v>
      </c>
      <c r="C3590" t="s">
        <v>222</v>
      </c>
      <c r="F3590">
        <v>34</v>
      </c>
      <c r="H3590" s="7">
        <v>1</v>
      </c>
      <c r="I3590" t="s">
        <v>5</v>
      </c>
      <c r="J3590">
        <v>0.25</v>
      </c>
      <c r="K3590">
        <v>23.704151926504849</v>
      </c>
      <c r="L3590">
        <v>17.499008419147351</v>
      </c>
      <c r="M3590">
        <v>87.49504209573675</v>
      </c>
      <c r="N3590">
        <v>0.5</v>
      </c>
      <c r="O3590">
        <v>33.381136911482002</v>
      </c>
      <c r="P3590">
        <v>0.91717267262685698</v>
      </c>
      <c r="Q3590" t="s">
        <v>224</v>
      </c>
    </row>
    <row r="3591" spans="1:17" ht="16" x14ac:dyDescent="0.2">
      <c r="A3591">
        <v>236</v>
      </c>
      <c r="B3591" t="s">
        <v>223</v>
      </c>
      <c r="C3591" t="s">
        <v>222</v>
      </c>
      <c r="F3591">
        <v>34</v>
      </c>
      <c r="H3591" s="7">
        <v>1</v>
      </c>
      <c r="I3591" t="s">
        <v>5</v>
      </c>
      <c r="J3591">
        <f t="shared" si="37"/>
        <v>0.25</v>
      </c>
      <c r="K3591">
        <v>17.79357740298915</v>
      </c>
      <c r="L3591">
        <v>16.803187209477699</v>
      </c>
      <c r="M3591">
        <f t="shared" si="36"/>
        <v>84.015936047388493</v>
      </c>
      <c r="N3591">
        <v>0.5</v>
      </c>
      <c r="O3591">
        <v>0</v>
      </c>
      <c r="P3591">
        <v>0</v>
      </c>
      <c r="Q3591" t="s">
        <v>224</v>
      </c>
    </row>
    <row r="3592" spans="1:17" ht="16" x14ac:dyDescent="0.2">
      <c r="A3592">
        <v>236</v>
      </c>
      <c r="B3592" t="s">
        <v>223</v>
      </c>
      <c r="C3592" t="s">
        <v>222</v>
      </c>
      <c r="F3592">
        <v>34</v>
      </c>
      <c r="H3592" s="7">
        <v>1</v>
      </c>
      <c r="I3592" t="s">
        <v>5</v>
      </c>
      <c r="J3592">
        <v>0.25</v>
      </c>
      <c r="K3592">
        <v>17.79357740298915</v>
      </c>
      <c r="L3592">
        <v>16.803187209477699</v>
      </c>
      <c r="M3592">
        <v>84.015936047388493</v>
      </c>
      <c r="N3592">
        <v>0.5</v>
      </c>
      <c r="O3592">
        <v>0.93461080767705096</v>
      </c>
      <c r="P3592">
        <v>2.74514590262309E-2</v>
      </c>
      <c r="Q3592" t="s">
        <v>224</v>
      </c>
    </row>
    <row r="3593" spans="1:17" ht="16" x14ac:dyDescent="0.2">
      <c r="A3593">
        <v>236</v>
      </c>
      <c r="B3593" t="s">
        <v>223</v>
      </c>
      <c r="C3593" t="s">
        <v>222</v>
      </c>
      <c r="F3593">
        <v>34</v>
      </c>
      <c r="H3593" s="7">
        <v>1</v>
      </c>
      <c r="I3593" t="s">
        <v>5</v>
      </c>
      <c r="J3593">
        <v>0.25</v>
      </c>
      <c r="K3593">
        <v>17.79357740298915</v>
      </c>
      <c r="L3593">
        <v>16.803187209477699</v>
      </c>
      <c r="M3593">
        <v>84.015936047388493</v>
      </c>
      <c r="N3593">
        <v>0.5</v>
      </c>
      <c r="O3593">
        <v>2.9988099960333199</v>
      </c>
      <c r="P3593">
        <v>4.3348691504185403E-2</v>
      </c>
      <c r="Q3593" t="s">
        <v>224</v>
      </c>
    </row>
    <row r="3594" spans="1:17" ht="16" x14ac:dyDescent="0.2">
      <c r="A3594">
        <v>236</v>
      </c>
      <c r="B3594" t="s">
        <v>223</v>
      </c>
      <c r="C3594" t="s">
        <v>222</v>
      </c>
      <c r="F3594">
        <v>34</v>
      </c>
      <c r="H3594" s="7">
        <v>1</v>
      </c>
      <c r="I3594" t="s">
        <v>5</v>
      </c>
      <c r="J3594">
        <v>0.25</v>
      </c>
      <c r="K3594">
        <v>17.79357740298915</v>
      </c>
      <c r="L3594">
        <v>16.803187209477699</v>
      </c>
      <c r="M3594">
        <v>84.015936047388493</v>
      </c>
      <c r="N3594">
        <v>0.5</v>
      </c>
      <c r="O3594">
        <v>4.86345467305404</v>
      </c>
      <c r="P3594">
        <v>5.9261180443251002E-2</v>
      </c>
      <c r="Q3594" t="s">
        <v>224</v>
      </c>
    </row>
    <row r="3595" spans="1:17" ht="16" x14ac:dyDescent="0.2">
      <c r="A3595">
        <v>236</v>
      </c>
      <c r="B3595" t="s">
        <v>223</v>
      </c>
      <c r="C3595" t="s">
        <v>222</v>
      </c>
      <c r="F3595">
        <v>34</v>
      </c>
      <c r="H3595" s="7">
        <v>1</v>
      </c>
      <c r="I3595" t="s">
        <v>5</v>
      </c>
      <c r="J3595">
        <v>0.25</v>
      </c>
      <c r="K3595">
        <v>17.79357740298915</v>
      </c>
      <c r="L3595">
        <v>16.803187209477699</v>
      </c>
      <c r="M3595">
        <v>84.015936047388493</v>
      </c>
      <c r="N3595">
        <v>0.5</v>
      </c>
      <c r="O3595">
        <v>6.8608305617428904</v>
      </c>
      <c r="P3595">
        <v>7.28699437545135E-2</v>
      </c>
      <c r="Q3595" t="s">
        <v>224</v>
      </c>
    </row>
    <row r="3596" spans="1:17" ht="16" x14ac:dyDescent="0.2">
      <c r="A3596">
        <v>236</v>
      </c>
      <c r="B3596" t="s">
        <v>223</v>
      </c>
      <c r="C3596" t="s">
        <v>222</v>
      </c>
      <c r="F3596">
        <v>34</v>
      </c>
      <c r="H3596" s="7">
        <v>1</v>
      </c>
      <c r="I3596" t="s">
        <v>5</v>
      </c>
      <c r="J3596">
        <v>0.25</v>
      </c>
      <c r="K3596">
        <v>17.79357740298915</v>
      </c>
      <c r="L3596">
        <v>16.803187209477699</v>
      </c>
      <c r="M3596">
        <v>84.015936047388493</v>
      </c>
      <c r="N3596">
        <v>0.5</v>
      </c>
      <c r="O3596">
        <v>8.9256400085436098</v>
      </c>
      <c r="P3596">
        <v>9.3354285539926002E-2</v>
      </c>
      <c r="Q3596" t="s">
        <v>224</v>
      </c>
    </row>
    <row r="3597" spans="1:17" ht="16" x14ac:dyDescent="0.2">
      <c r="A3597">
        <v>236</v>
      </c>
      <c r="B3597" t="s">
        <v>223</v>
      </c>
      <c r="C3597" t="s">
        <v>222</v>
      </c>
      <c r="F3597">
        <v>34</v>
      </c>
      <c r="H3597" s="7">
        <v>1</v>
      </c>
      <c r="I3597" t="s">
        <v>5</v>
      </c>
      <c r="J3597">
        <v>0.25</v>
      </c>
      <c r="K3597">
        <v>17.79357740298915</v>
      </c>
      <c r="L3597">
        <v>16.803187209477699</v>
      </c>
      <c r="M3597">
        <v>84.015936047388493</v>
      </c>
      <c r="N3597">
        <v>0.5</v>
      </c>
      <c r="O3597">
        <v>10.990144326122101</v>
      </c>
      <c r="P3597">
        <v>0.111545072671609</v>
      </c>
      <c r="Q3597" t="s">
        <v>224</v>
      </c>
    </row>
    <row r="3598" spans="1:17" ht="16" x14ac:dyDescent="0.2">
      <c r="A3598">
        <v>236</v>
      </c>
      <c r="B3598" t="s">
        <v>223</v>
      </c>
      <c r="C3598" t="s">
        <v>222</v>
      </c>
      <c r="F3598">
        <v>34</v>
      </c>
      <c r="H3598" s="7">
        <v>1</v>
      </c>
      <c r="I3598" t="s">
        <v>5</v>
      </c>
      <c r="J3598">
        <v>0.25</v>
      </c>
      <c r="K3598">
        <v>17.79357740298915</v>
      </c>
      <c r="L3598">
        <v>16.803187209477699</v>
      </c>
      <c r="M3598">
        <v>84.015936047388493</v>
      </c>
      <c r="N3598">
        <v>0.5</v>
      </c>
      <c r="O3598">
        <v>12.8611967168095</v>
      </c>
      <c r="P3598">
        <v>0.17562220933898801</v>
      </c>
      <c r="Q3598" t="s">
        <v>224</v>
      </c>
    </row>
    <row r="3599" spans="1:17" ht="16" x14ac:dyDescent="0.2">
      <c r="A3599">
        <v>236</v>
      </c>
      <c r="B3599" t="s">
        <v>223</v>
      </c>
      <c r="C3599" t="s">
        <v>222</v>
      </c>
      <c r="F3599">
        <v>34</v>
      </c>
      <c r="H3599" s="7">
        <v>1</v>
      </c>
      <c r="I3599" t="s">
        <v>5</v>
      </c>
      <c r="J3599">
        <v>0.25</v>
      </c>
      <c r="K3599">
        <v>17.79357740298915</v>
      </c>
      <c r="L3599">
        <v>16.803187209477699</v>
      </c>
      <c r="M3599">
        <v>84.015936047388493</v>
      </c>
      <c r="N3599">
        <v>0.5</v>
      </c>
      <c r="O3599">
        <v>15.0685015103896</v>
      </c>
      <c r="P3599">
        <v>0.26719657441593098</v>
      </c>
      <c r="Q3599" t="s">
        <v>224</v>
      </c>
    </row>
    <row r="3600" spans="1:17" ht="16" x14ac:dyDescent="0.2">
      <c r="A3600">
        <v>236</v>
      </c>
      <c r="B3600" t="s">
        <v>223</v>
      </c>
      <c r="C3600" t="s">
        <v>222</v>
      </c>
      <c r="F3600">
        <v>34</v>
      </c>
      <c r="H3600" s="7">
        <v>1</v>
      </c>
      <c r="I3600" t="s">
        <v>5</v>
      </c>
      <c r="J3600">
        <v>0.25</v>
      </c>
      <c r="K3600">
        <v>17.79357740298915</v>
      </c>
      <c r="L3600">
        <v>16.803187209477699</v>
      </c>
      <c r="M3600">
        <v>84.015936047388493</v>
      </c>
      <c r="N3600">
        <v>0.5</v>
      </c>
      <c r="O3600">
        <v>17.209593262746701</v>
      </c>
      <c r="P3600">
        <v>0.361069579633641</v>
      </c>
      <c r="Q3600" t="s">
        <v>224</v>
      </c>
    </row>
    <row r="3601" spans="1:17" ht="16" x14ac:dyDescent="0.2">
      <c r="A3601">
        <v>236</v>
      </c>
      <c r="B3601" t="s">
        <v>223</v>
      </c>
      <c r="C3601" t="s">
        <v>222</v>
      </c>
      <c r="F3601">
        <v>34</v>
      </c>
      <c r="H3601" s="7">
        <v>1</v>
      </c>
      <c r="I3601" t="s">
        <v>5</v>
      </c>
      <c r="J3601">
        <v>0.25</v>
      </c>
      <c r="K3601">
        <v>17.79357740298915</v>
      </c>
      <c r="L3601">
        <v>16.803187209477699</v>
      </c>
      <c r="M3601">
        <v>84.015936047388493</v>
      </c>
      <c r="N3601">
        <v>0.5</v>
      </c>
      <c r="O3601">
        <v>19.215512769657899</v>
      </c>
      <c r="P3601">
        <v>0.438897873249321</v>
      </c>
      <c r="Q3601" t="s">
        <v>224</v>
      </c>
    </row>
    <row r="3602" spans="1:17" ht="16" x14ac:dyDescent="0.2">
      <c r="A3602">
        <v>236</v>
      </c>
      <c r="B3602" t="s">
        <v>223</v>
      </c>
      <c r="C3602" t="s">
        <v>222</v>
      </c>
      <c r="F3602">
        <v>34</v>
      </c>
      <c r="H3602" s="7">
        <v>1</v>
      </c>
      <c r="I3602" t="s">
        <v>5</v>
      </c>
      <c r="J3602">
        <v>0.25</v>
      </c>
      <c r="K3602">
        <v>17.79357740298915</v>
      </c>
      <c r="L3602">
        <v>16.803187209477699</v>
      </c>
      <c r="M3602">
        <v>84.015936047388493</v>
      </c>
      <c r="N3602">
        <v>0.5</v>
      </c>
      <c r="O3602">
        <v>21.247978518902698</v>
      </c>
      <c r="P3602">
        <v>0.71626542173943997</v>
      </c>
      <c r="Q3602" t="s">
        <v>224</v>
      </c>
    </row>
    <row r="3603" spans="1:17" ht="16" x14ac:dyDescent="0.2">
      <c r="A3603">
        <v>236</v>
      </c>
      <c r="B3603" t="s">
        <v>223</v>
      </c>
      <c r="C3603" t="s">
        <v>222</v>
      </c>
      <c r="F3603">
        <v>34</v>
      </c>
      <c r="H3603" s="7">
        <v>1</v>
      </c>
      <c r="I3603" t="s">
        <v>5</v>
      </c>
      <c r="J3603">
        <v>0.25</v>
      </c>
      <c r="K3603">
        <v>17.79357740298915</v>
      </c>
      <c r="L3603">
        <v>16.803187209477699</v>
      </c>
      <c r="M3603">
        <v>84.015936047388493</v>
      </c>
      <c r="N3603">
        <v>0.5</v>
      </c>
      <c r="O3603">
        <v>23.1873798553687</v>
      </c>
      <c r="P3603">
        <v>0.79409880084215601</v>
      </c>
      <c r="Q3603" t="s">
        <v>224</v>
      </c>
    </row>
    <row r="3604" spans="1:17" ht="16" x14ac:dyDescent="0.2">
      <c r="A3604">
        <v>236</v>
      </c>
      <c r="B3604" t="s">
        <v>223</v>
      </c>
      <c r="C3604" t="s">
        <v>222</v>
      </c>
      <c r="F3604">
        <v>34</v>
      </c>
      <c r="H3604" s="7">
        <v>1</v>
      </c>
      <c r="I3604" t="s">
        <v>5</v>
      </c>
      <c r="J3604">
        <v>0.25</v>
      </c>
      <c r="K3604">
        <v>17.79357740298915</v>
      </c>
      <c r="L3604">
        <v>16.803187209477699</v>
      </c>
      <c r="M3604">
        <v>84.015936047388493</v>
      </c>
      <c r="N3604">
        <v>0.5</v>
      </c>
      <c r="O3604">
        <v>25.181094193390901</v>
      </c>
      <c r="P3604">
        <v>0.78018490830866805</v>
      </c>
      <c r="Q3604" t="s">
        <v>224</v>
      </c>
    </row>
    <row r="3605" spans="1:17" ht="16" x14ac:dyDescent="0.2">
      <c r="A3605">
        <v>236</v>
      </c>
      <c r="B3605" t="s">
        <v>223</v>
      </c>
      <c r="C3605" t="s">
        <v>222</v>
      </c>
      <c r="F3605">
        <v>34</v>
      </c>
      <c r="H3605" s="7">
        <v>1</v>
      </c>
      <c r="I3605" t="s">
        <v>5</v>
      </c>
      <c r="J3605">
        <v>0.25</v>
      </c>
      <c r="K3605">
        <v>17.79357740298915</v>
      </c>
      <c r="L3605">
        <v>16.803187209477699</v>
      </c>
      <c r="M3605">
        <v>84.015936047388493</v>
      </c>
      <c r="N3605">
        <v>0.5</v>
      </c>
      <c r="O3605">
        <v>27.248649803191601</v>
      </c>
      <c r="P3605">
        <v>0.82131124197764405</v>
      </c>
      <c r="Q3605" t="s">
        <v>224</v>
      </c>
    </row>
    <row r="3606" spans="1:17" ht="16" x14ac:dyDescent="0.2">
      <c r="A3606">
        <v>236</v>
      </c>
      <c r="B3606" t="s">
        <v>223</v>
      </c>
      <c r="C3606" t="s">
        <v>222</v>
      </c>
      <c r="F3606">
        <v>34</v>
      </c>
      <c r="H3606" s="7">
        <v>1</v>
      </c>
      <c r="I3606" t="s">
        <v>5</v>
      </c>
      <c r="J3606">
        <v>0.25</v>
      </c>
      <c r="K3606">
        <v>17.79357740298915</v>
      </c>
      <c r="L3606">
        <v>16.803187209477699</v>
      </c>
      <c r="M3606">
        <v>84.015936047388493</v>
      </c>
      <c r="N3606">
        <v>0.5</v>
      </c>
      <c r="O3606">
        <v>29.374790223659701</v>
      </c>
      <c r="P3606">
        <v>0.80280006916262303</v>
      </c>
      <c r="Q3606" t="s">
        <v>224</v>
      </c>
    </row>
    <row r="3607" spans="1:17" ht="16" x14ac:dyDescent="0.2">
      <c r="A3607">
        <v>236</v>
      </c>
      <c r="B3607" t="s">
        <v>223</v>
      </c>
      <c r="C3607" t="s">
        <v>222</v>
      </c>
      <c r="F3607">
        <v>34</v>
      </c>
      <c r="H3607" s="7">
        <v>1</v>
      </c>
      <c r="I3607" t="s">
        <v>5</v>
      </c>
      <c r="J3607">
        <v>0.25</v>
      </c>
      <c r="K3607">
        <v>17.79357740298915</v>
      </c>
      <c r="L3607">
        <v>16.803187209477699</v>
      </c>
      <c r="M3607">
        <v>84.015936047388493</v>
      </c>
      <c r="N3607">
        <v>0.5</v>
      </c>
      <c r="O3607">
        <v>31.2418759344582</v>
      </c>
      <c r="P3607">
        <v>0.83706099533152201</v>
      </c>
      <c r="Q3607" t="s">
        <v>224</v>
      </c>
    </row>
    <row r="3608" spans="1:17" ht="16" x14ac:dyDescent="0.2">
      <c r="A3608">
        <v>236</v>
      </c>
      <c r="B3608" t="s">
        <v>223</v>
      </c>
      <c r="C3608" t="s">
        <v>222</v>
      </c>
      <c r="F3608">
        <v>34</v>
      </c>
      <c r="H3608" s="7">
        <v>1</v>
      </c>
      <c r="I3608" t="s">
        <v>5</v>
      </c>
      <c r="J3608">
        <v>0.25</v>
      </c>
      <c r="K3608">
        <v>17.79357740298915</v>
      </c>
      <c r="L3608">
        <v>16.803187209477699</v>
      </c>
      <c r="M3608">
        <v>84.015936047388493</v>
      </c>
      <c r="N3608">
        <v>0.5</v>
      </c>
      <c r="O3608">
        <v>33.035120373478101</v>
      </c>
      <c r="P3608">
        <v>0.81628169529795802</v>
      </c>
      <c r="Q3608" t="s">
        <v>224</v>
      </c>
    </row>
    <row r="3609" spans="1:17" ht="16" x14ac:dyDescent="0.2">
      <c r="A3609">
        <v>237</v>
      </c>
      <c r="B3609" t="s">
        <v>223</v>
      </c>
      <c r="C3609" t="s">
        <v>222</v>
      </c>
      <c r="F3609">
        <v>34</v>
      </c>
      <c r="H3609" s="7">
        <v>1</v>
      </c>
      <c r="I3609" t="s">
        <v>5</v>
      </c>
      <c r="J3609">
        <f t="shared" si="37"/>
        <v>0.25</v>
      </c>
      <c r="K3609">
        <v>17.088242150006849</v>
      </c>
      <c r="L3609">
        <v>15.7006292421396</v>
      </c>
      <c r="M3609">
        <f t="shared" si="36"/>
        <v>78.503146210698006</v>
      </c>
      <c r="N3609">
        <v>0.5</v>
      </c>
      <c r="O3609">
        <v>0</v>
      </c>
      <c r="P3609">
        <v>0</v>
      </c>
      <c r="Q3609" t="s">
        <v>224</v>
      </c>
    </row>
    <row r="3610" spans="1:17" ht="16" x14ac:dyDescent="0.2">
      <c r="A3610">
        <v>237</v>
      </c>
      <c r="B3610" t="s">
        <v>223</v>
      </c>
      <c r="C3610" t="s">
        <v>222</v>
      </c>
      <c r="F3610">
        <v>34</v>
      </c>
      <c r="H3610" s="7">
        <v>1</v>
      </c>
      <c r="I3610" t="s">
        <v>5</v>
      </c>
      <c r="J3610">
        <v>0.25</v>
      </c>
      <c r="K3610">
        <v>17.088242150006849</v>
      </c>
      <c r="L3610">
        <v>15.7006292421396</v>
      </c>
      <c r="M3610">
        <v>78.503146210698006</v>
      </c>
      <c r="N3610">
        <v>0.5</v>
      </c>
      <c r="O3610">
        <v>0.93339029078814995</v>
      </c>
      <c r="P3610">
        <v>1.8277240411314202E-2</v>
      </c>
      <c r="Q3610" t="s">
        <v>224</v>
      </c>
    </row>
    <row r="3611" spans="1:17" ht="16" x14ac:dyDescent="0.2">
      <c r="A3611">
        <v>237</v>
      </c>
      <c r="B3611" t="s">
        <v>223</v>
      </c>
      <c r="C3611" t="s">
        <v>222</v>
      </c>
      <c r="F3611">
        <v>34</v>
      </c>
      <c r="H3611" s="7">
        <v>1</v>
      </c>
      <c r="I3611" t="s">
        <v>5</v>
      </c>
      <c r="J3611">
        <v>0.25</v>
      </c>
      <c r="K3611">
        <v>17.088242150006849</v>
      </c>
      <c r="L3611">
        <v>15.7006292421396</v>
      </c>
      <c r="M3611">
        <v>78.503146210698006</v>
      </c>
      <c r="N3611">
        <v>0.5</v>
      </c>
      <c r="O3611">
        <v>2.5984804564733102</v>
      </c>
      <c r="P3611">
        <v>3.4204985811491201E-2</v>
      </c>
      <c r="Q3611" t="s">
        <v>224</v>
      </c>
    </row>
    <row r="3612" spans="1:17" ht="16" x14ac:dyDescent="0.2">
      <c r="A3612">
        <v>237</v>
      </c>
      <c r="B3612" t="s">
        <v>223</v>
      </c>
      <c r="C3612" t="s">
        <v>222</v>
      </c>
      <c r="F3612">
        <v>34</v>
      </c>
      <c r="H3612" s="7">
        <v>1</v>
      </c>
      <c r="I3612" t="s">
        <v>5</v>
      </c>
      <c r="J3612">
        <v>0.25</v>
      </c>
      <c r="K3612">
        <v>17.088242150006849</v>
      </c>
      <c r="L3612">
        <v>15.7006292421396</v>
      </c>
      <c r="M3612">
        <v>78.503146210698006</v>
      </c>
      <c r="N3612">
        <v>0.5</v>
      </c>
      <c r="O3612">
        <v>4.9287523266103204</v>
      </c>
      <c r="P3612">
        <v>5.00818763412973E-2</v>
      </c>
      <c r="Q3612" t="s">
        <v>224</v>
      </c>
    </row>
    <row r="3613" spans="1:17" ht="16" x14ac:dyDescent="0.2">
      <c r="A3613">
        <v>237</v>
      </c>
      <c r="B3613" t="s">
        <v>223</v>
      </c>
      <c r="C3613" t="s">
        <v>222</v>
      </c>
      <c r="F3613">
        <v>34</v>
      </c>
      <c r="H3613" s="7">
        <v>1</v>
      </c>
      <c r="I3613" t="s">
        <v>5</v>
      </c>
      <c r="J3613">
        <v>0.25</v>
      </c>
      <c r="K3613">
        <v>17.088242150006849</v>
      </c>
      <c r="L3613">
        <v>15.7006292421396</v>
      </c>
      <c r="M3613">
        <v>78.503146210698006</v>
      </c>
      <c r="N3613">
        <v>0.5</v>
      </c>
      <c r="O3613">
        <v>6.9267384737436197</v>
      </c>
      <c r="P3613">
        <v>6.8277748960017898E-2</v>
      </c>
      <c r="Q3613" t="s">
        <v>224</v>
      </c>
    </row>
    <row r="3614" spans="1:17" ht="16" x14ac:dyDescent="0.2">
      <c r="A3614">
        <v>237</v>
      </c>
      <c r="B3614" t="s">
        <v>223</v>
      </c>
      <c r="C3614" t="s">
        <v>222</v>
      </c>
      <c r="F3614">
        <v>34</v>
      </c>
      <c r="H3614" s="7">
        <v>1</v>
      </c>
      <c r="I3614" t="s">
        <v>5</v>
      </c>
      <c r="J3614">
        <v>0.25</v>
      </c>
      <c r="K3614">
        <v>17.088242150006849</v>
      </c>
      <c r="L3614">
        <v>15.7006292421396</v>
      </c>
      <c r="M3614">
        <v>78.503146210698006</v>
      </c>
      <c r="N3614">
        <v>0.5</v>
      </c>
      <c r="O3614">
        <v>8.9921581789887899</v>
      </c>
      <c r="P3614">
        <v>9.3349200052889006E-2</v>
      </c>
      <c r="Q3614" t="s">
        <v>224</v>
      </c>
    </row>
    <row r="3615" spans="1:17" ht="16" x14ac:dyDescent="0.2">
      <c r="A3615">
        <v>237</v>
      </c>
      <c r="B3615" t="s">
        <v>223</v>
      </c>
      <c r="C3615" t="s">
        <v>222</v>
      </c>
      <c r="F3615">
        <v>34</v>
      </c>
      <c r="H3615" s="7">
        <v>1</v>
      </c>
      <c r="I3615" t="s">
        <v>5</v>
      </c>
      <c r="J3615">
        <v>0.25</v>
      </c>
      <c r="K3615">
        <v>17.088242150006849</v>
      </c>
      <c r="L3615">
        <v>15.7006292421396</v>
      </c>
      <c r="M3615">
        <v>78.503146210698006</v>
      </c>
      <c r="N3615">
        <v>0.5</v>
      </c>
      <c r="O3615">
        <v>10.7899795563421</v>
      </c>
      <c r="P3615">
        <v>0.10697321982526201</v>
      </c>
      <c r="Q3615" t="s">
        <v>224</v>
      </c>
    </row>
    <row r="3616" spans="1:17" ht="16" x14ac:dyDescent="0.2">
      <c r="A3616">
        <v>237</v>
      </c>
      <c r="B3616" t="s">
        <v>223</v>
      </c>
      <c r="C3616" t="s">
        <v>222</v>
      </c>
      <c r="F3616">
        <v>34</v>
      </c>
      <c r="H3616" s="7">
        <v>1</v>
      </c>
      <c r="I3616" t="s">
        <v>5</v>
      </c>
      <c r="J3616">
        <v>0.25</v>
      </c>
      <c r="K3616">
        <v>17.088242150006849</v>
      </c>
      <c r="L3616">
        <v>15.7006292421396</v>
      </c>
      <c r="M3616">
        <v>78.503146210698006</v>
      </c>
      <c r="N3616">
        <v>0.5</v>
      </c>
      <c r="O3616">
        <v>12.8608915875873</v>
      </c>
      <c r="P3616">
        <v>0.17332865468525899</v>
      </c>
      <c r="Q3616" t="s">
        <v>224</v>
      </c>
    </row>
    <row r="3617" spans="1:17" ht="16" x14ac:dyDescent="0.2">
      <c r="A3617">
        <v>237</v>
      </c>
      <c r="B3617" t="s">
        <v>223</v>
      </c>
      <c r="C3617" t="s">
        <v>222</v>
      </c>
      <c r="F3617">
        <v>34</v>
      </c>
      <c r="H3617" s="7">
        <v>1</v>
      </c>
      <c r="I3617" t="s">
        <v>5</v>
      </c>
      <c r="J3617">
        <v>0.25</v>
      </c>
      <c r="K3617">
        <v>17.088242150006849</v>
      </c>
      <c r="L3617">
        <v>15.7006292421396</v>
      </c>
      <c r="M3617">
        <v>78.503146210698006</v>
      </c>
      <c r="N3617">
        <v>0.5</v>
      </c>
      <c r="O3617">
        <v>14.9510267598327</v>
      </c>
      <c r="P3617">
        <v>0.38417803273019402</v>
      </c>
      <c r="Q3617" t="s">
        <v>224</v>
      </c>
    </row>
    <row r="3618" spans="1:17" ht="16" x14ac:dyDescent="0.2">
      <c r="A3618">
        <v>237</v>
      </c>
      <c r="B3618" t="s">
        <v>223</v>
      </c>
      <c r="C3618" t="s">
        <v>222</v>
      </c>
      <c r="F3618">
        <v>34</v>
      </c>
      <c r="H3618" s="7">
        <v>1</v>
      </c>
      <c r="I3618" t="s">
        <v>5</v>
      </c>
      <c r="J3618">
        <v>0.25</v>
      </c>
      <c r="K3618">
        <v>17.088242150006849</v>
      </c>
      <c r="L3618">
        <v>15.7006292421396</v>
      </c>
      <c r="M3618">
        <v>78.503146210698006</v>
      </c>
      <c r="N3618">
        <v>0.5</v>
      </c>
      <c r="O3618">
        <v>17.111341653190099</v>
      </c>
      <c r="P3618">
        <v>0.62254498113284296</v>
      </c>
      <c r="Q3618" t="s">
        <v>224</v>
      </c>
    </row>
    <row r="3619" spans="1:17" ht="16" x14ac:dyDescent="0.2">
      <c r="A3619">
        <v>237</v>
      </c>
      <c r="B3619" t="s">
        <v>223</v>
      </c>
      <c r="C3619" t="s">
        <v>222</v>
      </c>
      <c r="F3619">
        <v>34</v>
      </c>
      <c r="H3619" s="7">
        <v>1</v>
      </c>
      <c r="I3619" t="s">
        <v>5</v>
      </c>
      <c r="J3619">
        <v>0.25</v>
      </c>
      <c r="K3619">
        <v>17.088242150006849</v>
      </c>
      <c r="L3619">
        <v>15.7006292421396</v>
      </c>
      <c r="M3619">
        <v>78.503146210698006</v>
      </c>
      <c r="N3619">
        <v>0.5</v>
      </c>
      <c r="O3619">
        <v>19.050742989656101</v>
      </c>
      <c r="P3619">
        <v>0.70037836023555899</v>
      </c>
      <c r="Q3619" t="s">
        <v>224</v>
      </c>
    </row>
    <row r="3620" spans="1:17" ht="16" x14ac:dyDescent="0.2">
      <c r="A3620">
        <v>237</v>
      </c>
      <c r="B3620" t="s">
        <v>223</v>
      </c>
      <c r="C3620" t="s">
        <v>222</v>
      </c>
      <c r="F3620">
        <v>34</v>
      </c>
      <c r="H3620" s="7">
        <v>1</v>
      </c>
      <c r="I3620" t="s">
        <v>5</v>
      </c>
      <c r="J3620">
        <v>0.25</v>
      </c>
      <c r="K3620">
        <v>17.088242150006849</v>
      </c>
      <c r="L3620">
        <v>15.7006292421396</v>
      </c>
      <c r="M3620">
        <v>78.503146210698006</v>
      </c>
      <c r="N3620">
        <v>0.5</v>
      </c>
      <c r="O3620">
        <v>20.991059713788701</v>
      </c>
      <c r="P3620">
        <v>0.78509240329946395</v>
      </c>
      <c r="Q3620" t="s">
        <v>224</v>
      </c>
    </row>
    <row r="3621" spans="1:17" ht="16" x14ac:dyDescent="0.2">
      <c r="A3621">
        <v>237</v>
      </c>
      <c r="B3621" t="s">
        <v>223</v>
      </c>
      <c r="C3621" t="s">
        <v>222</v>
      </c>
      <c r="F3621">
        <v>34</v>
      </c>
      <c r="H3621" s="7">
        <v>1</v>
      </c>
      <c r="I3621" t="s">
        <v>5</v>
      </c>
      <c r="J3621">
        <v>0.25</v>
      </c>
      <c r="K3621">
        <v>17.088242150006849</v>
      </c>
      <c r="L3621">
        <v>15.7006292421396</v>
      </c>
      <c r="M3621">
        <v>78.503146210698006</v>
      </c>
      <c r="N3621">
        <v>0.5</v>
      </c>
      <c r="O3621">
        <v>23.324688005370199</v>
      </c>
      <c r="P3621">
        <v>0.82619839502029102</v>
      </c>
      <c r="Q3621" t="s">
        <v>224</v>
      </c>
    </row>
    <row r="3622" spans="1:17" ht="16" x14ac:dyDescent="0.2">
      <c r="A3622">
        <v>237</v>
      </c>
      <c r="B3622" t="s">
        <v>223</v>
      </c>
      <c r="C3622" t="s">
        <v>222</v>
      </c>
      <c r="F3622">
        <v>34</v>
      </c>
      <c r="H3622" s="7">
        <v>1</v>
      </c>
      <c r="I3622" t="s">
        <v>5</v>
      </c>
      <c r="J3622">
        <v>0.25</v>
      </c>
      <c r="K3622">
        <v>17.088242150006849</v>
      </c>
      <c r="L3622">
        <v>15.7006292421396</v>
      </c>
      <c r="M3622">
        <v>78.503146210698006</v>
      </c>
      <c r="N3622">
        <v>0.5</v>
      </c>
      <c r="O3622">
        <v>25.2576816281695</v>
      </c>
      <c r="P3622">
        <v>0.85586712639469398</v>
      </c>
      <c r="Q3622" t="s">
        <v>224</v>
      </c>
    </row>
    <row r="3623" spans="1:17" ht="16" x14ac:dyDescent="0.2">
      <c r="A3623">
        <v>237</v>
      </c>
      <c r="B3623" t="s">
        <v>223</v>
      </c>
      <c r="C3623" t="s">
        <v>222</v>
      </c>
      <c r="F3623">
        <v>34</v>
      </c>
      <c r="H3623" s="7">
        <v>1</v>
      </c>
      <c r="I3623" t="s">
        <v>5</v>
      </c>
      <c r="J3623">
        <v>0.25</v>
      </c>
      <c r="K3623">
        <v>17.088242150006849</v>
      </c>
      <c r="L3623">
        <v>15.7006292421396</v>
      </c>
      <c r="M3623">
        <v>78.503146210698006</v>
      </c>
      <c r="N3623">
        <v>0.5</v>
      </c>
      <c r="O3623">
        <v>27.053672230189399</v>
      </c>
      <c r="P3623">
        <v>0.85572981824469296</v>
      </c>
      <c r="Q3623" t="s">
        <v>224</v>
      </c>
    </row>
    <row r="3624" spans="1:17" ht="16" x14ac:dyDescent="0.2">
      <c r="A3624">
        <v>237</v>
      </c>
      <c r="B3624" t="s">
        <v>223</v>
      </c>
      <c r="C3624" t="s">
        <v>222</v>
      </c>
      <c r="F3624">
        <v>34</v>
      </c>
      <c r="H3624" s="7">
        <v>1</v>
      </c>
      <c r="I3624" t="s">
        <v>5</v>
      </c>
      <c r="J3624">
        <v>0.25</v>
      </c>
      <c r="K3624">
        <v>17.088242150006849</v>
      </c>
      <c r="L3624">
        <v>15.7006292421396</v>
      </c>
      <c r="M3624">
        <v>78.503146210698006</v>
      </c>
      <c r="N3624">
        <v>0.5</v>
      </c>
      <c r="O3624">
        <v>29.181643425990899</v>
      </c>
      <c r="P3624">
        <v>0.850979973352047</v>
      </c>
      <c r="Q3624" t="s">
        <v>224</v>
      </c>
    </row>
    <row r="3625" spans="1:17" ht="16" x14ac:dyDescent="0.2">
      <c r="A3625">
        <v>237</v>
      </c>
      <c r="B3625" t="s">
        <v>223</v>
      </c>
      <c r="C3625" t="s">
        <v>222</v>
      </c>
      <c r="F3625">
        <v>34</v>
      </c>
      <c r="H3625" s="7">
        <v>1</v>
      </c>
      <c r="I3625" t="s">
        <v>5</v>
      </c>
      <c r="J3625">
        <v>0.25</v>
      </c>
      <c r="K3625">
        <v>17.088242150006849</v>
      </c>
      <c r="L3625">
        <v>15.7006292421396</v>
      </c>
      <c r="M3625">
        <v>78.503146210698006</v>
      </c>
      <c r="N3625">
        <v>0.5</v>
      </c>
      <c r="O3625">
        <v>31.311140267903401</v>
      </c>
      <c r="P3625">
        <v>0.85769790172804805</v>
      </c>
      <c r="Q3625" t="s">
        <v>224</v>
      </c>
    </row>
    <row r="3626" spans="1:17" ht="16" x14ac:dyDescent="0.2">
      <c r="A3626">
        <v>237</v>
      </c>
      <c r="B3626" t="s">
        <v>223</v>
      </c>
      <c r="C3626" t="s">
        <v>222</v>
      </c>
      <c r="F3626">
        <v>34</v>
      </c>
      <c r="H3626" s="7">
        <v>1</v>
      </c>
      <c r="I3626" t="s">
        <v>5</v>
      </c>
      <c r="J3626">
        <v>0.25</v>
      </c>
      <c r="K3626">
        <v>17.088242150006849</v>
      </c>
      <c r="L3626">
        <v>15.7006292421396</v>
      </c>
      <c r="M3626">
        <v>78.503146210698006</v>
      </c>
      <c r="N3626">
        <v>0.5</v>
      </c>
      <c r="O3626">
        <v>33.304549476703301</v>
      </c>
      <c r="P3626">
        <v>0.84149045454083105</v>
      </c>
      <c r="Q3626" t="s">
        <v>224</v>
      </c>
    </row>
    <row r="3627" spans="1:17" ht="16" x14ac:dyDescent="0.2">
      <c r="A3627">
        <v>238</v>
      </c>
      <c r="B3627" t="s">
        <v>223</v>
      </c>
      <c r="C3627" t="s">
        <v>222</v>
      </c>
      <c r="F3627">
        <v>34</v>
      </c>
      <c r="H3627" s="7">
        <v>1</v>
      </c>
      <c r="I3627" t="s">
        <v>5</v>
      </c>
      <c r="J3627">
        <f t="shared" si="37"/>
        <v>0.25</v>
      </c>
      <c r="K3627">
        <v>17.5491930618401</v>
      </c>
      <c r="L3627">
        <v>14.9998080324699</v>
      </c>
      <c r="M3627">
        <f t="shared" si="36"/>
        <v>74.999040162349502</v>
      </c>
      <c r="N3627">
        <v>0.5</v>
      </c>
      <c r="O3627">
        <v>0</v>
      </c>
      <c r="P3627">
        <v>0</v>
      </c>
      <c r="Q3627" t="s">
        <v>224</v>
      </c>
    </row>
    <row r="3628" spans="1:17" ht="16" x14ac:dyDescent="0.2">
      <c r="A3628">
        <v>238</v>
      </c>
      <c r="B3628" t="s">
        <v>223</v>
      </c>
      <c r="C3628" t="s">
        <v>222</v>
      </c>
      <c r="F3628">
        <v>34</v>
      </c>
      <c r="H3628" s="7">
        <v>1</v>
      </c>
      <c r="I3628" t="s">
        <v>5</v>
      </c>
      <c r="J3628">
        <v>0.25</v>
      </c>
      <c r="K3628">
        <v>17.5491930618401</v>
      </c>
      <c r="L3628">
        <v>14.9998080324699</v>
      </c>
      <c r="M3628">
        <v>74.999040162349502</v>
      </c>
      <c r="N3628">
        <v>0.5</v>
      </c>
      <c r="O3628">
        <v>0.80096420834223403</v>
      </c>
      <c r="P3628">
        <v>2.2874520692846598E-2</v>
      </c>
      <c r="Q3628" t="s">
        <v>224</v>
      </c>
    </row>
    <row r="3629" spans="1:17" ht="16" x14ac:dyDescent="0.2">
      <c r="A3629">
        <v>238</v>
      </c>
      <c r="B3629" t="s">
        <v>223</v>
      </c>
      <c r="C3629" t="s">
        <v>222</v>
      </c>
      <c r="F3629">
        <v>34</v>
      </c>
      <c r="H3629" s="7">
        <v>1</v>
      </c>
      <c r="I3629" t="s">
        <v>5</v>
      </c>
      <c r="J3629">
        <v>0.25</v>
      </c>
      <c r="K3629">
        <v>17.5491930618401</v>
      </c>
      <c r="L3629">
        <v>14.9998080324699</v>
      </c>
      <c r="M3629">
        <v>74.999040162349502</v>
      </c>
      <c r="N3629">
        <v>0.5</v>
      </c>
      <c r="O3629">
        <v>2.7986452262533099</v>
      </c>
      <c r="P3629">
        <v>3.8776838657838403E-2</v>
      </c>
      <c r="Q3629" t="s">
        <v>224</v>
      </c>
    </row>
    <row r="3630" spans="1:17" ht="16" x14ac:dyDescent="0.2">
      <c r="A3630">
        <v>238</v>
      </c>
      <c r="B3630" t="s">
        <v>223</v>
      </c>
      <c r="C3630" t="s">
        <v>222</v>
      </c>
      <c r="F3630">
        <v>34</v>
      </c>
      <c r="H3630" s="7">
        <v>1</v>
      </c>
      <c r="I3630" t="s">
        <v>5</v>
      </c>
      <c r="J3630">
        <v>0.25</v>
      </c>
      <c r="K3630">
        <v>17.5491930618401</v>
      </c>
      <c r="L3630">
        <v>14.9998080324699</v>
      </c>
      <c r="M3630">
        <v>74.999040162349502</v>
      </c>
      <c r="N3630">
        <v>0.5</v>
      </c>
      <c r="O3630">
        <v>4.86345467305404</v>
      </c>
      <c r="P3630">
        <v>5.9261180443251002E-2</v>
      </c>
      <c r="Q3630" t="s">
        <v>224</v>
      </c>
    </row>
    <row r="3631" spans="1:17" ht="16" x14ac:dyDescent="0.2">
      <c r="A3631">
        <v>238</v>
      </c>
      <c r="B3631" t="s">
        <v>223</v>
      </c>
      <c r="C3631" t="s">
        <v>222</v>
      </c>
      <c r="F3631">
        <v>34</v>
      </c>
      <c r="H3631" s="7">
        <v>1</v>
      </c>
      <c r="I3631" t="s">
        <v>5</v>
      </c>
      <c r="J3631">
        <v>0.25</v>
      </c>
      <c r="K3631">
        <v>17.5491930618401</v>
      </c>
      <c r="L3631">
        <v>14.9998080324699</v>
      </c>
      <c r="M3631">
        <v>74.999040162349502</v>
      </c>
      <c r="N3631">
        <v>0.5</v>
      </c>
      <c r="O3631">
        <v>6.9966130656332899</v>
      </c>
      <c r="P3631">
        <v>9.3501764664001799E-2</v>
      </c>
      <c r="Q3631" t="s">
        <v>224</v>
      </c>
    </row>
    <row r="3632" spans="1:17" ht="16" x14ac:dyDescent="0.2">
      <c r="A3632">
        <v>238</v>
      </c>
      <c r="B3632" t="s">
        <v>223</v>
      </c>
      <c r="C3632" t="s">
        <v>222</v>
      </c>
      <c r="F3632">
        <v>34</v>
      </c>
      <c r="H3632" s="7">
        <v>1</v>
      </c>
      <c r="I3632" t="s">
        <v>5</v>
      </c>
      <c r="J3632">
        <v>0.25</v>
      </c>
      <c r="K3632">
        <v>17.5491930618401</v>
      </c>
      <c r="L3632">
        <v>14.9998080324699</v>
      </c>
      <c r="M3632">
        <v>74.999040162349502</v>
      </c>
      <c r="N3632">
        <v>0.5</v>
      </c>
      <c r="O3632">
        <v>8.9262502669880703</v>
      </c>
      <c r="P3632">
        <v>9.7941394847384594E-2</v>
      </c>
      <c r="Q3632" t="s">
        <v>224</v>
      </c>
    </row>
    <row r="3633" spans="1:17" ht="16" x14ac:dyDescent="0.2">
      <c r="A3633">
        <v>238</v>
      </c>
      <c r="B3633" t="s">
        <v>223</v>
      </c>
      <c r="C3633" t="s">
        <v>222</v>
      </c>
      <c r="F3633">
        <v>34</v>
      </c>
      <c r="H3633" s="7">
        <v>1</v>
      </c>
      <c r="I3633" t="s">
        <v>5</v>
      </c>
      <c r="J3633">
        <v>0.25</v>
      </c>
      <c r="K3633">
        <v>17.5491930618401</v>
      </c>
      <c r="L3633">
        <v>14.9998080324699</v>
      </c>
      <c r="M3633">
        <v>74.999040162349502</v>
      </c>
      <c r="N3633">
        <v>0.5</v>
      </c>
      <c r="O3633">
        <v>10.793641107008799</v>
      </c>
      <c r="P3633">
        <v>0.13449587567001201</v>
      </c>
      <c r="Q3633" t="s">
        <v>224</v>
      </c>
    </row>
    <row r="3634" spans="1:17" ht="16" x14ac:dyDescent="0.2">
      <c r="A3634">
        <v>238</v>
      </c>
      <c r="B3634" t="s">
        <v>223</v>
      </c>
      <c r="C3634" t="s">
        <v>222</v>
      </c>
      <c r="F3634">
        <v>34</v>
      </c>
      <c r="H3634" s="7">
        <v>1</v>
      </c>
      <c r="I3634" t="s">
        <v>5</v>
      </c>
      <c r="J3634">
        <v>0.25</v>
      </c>
      <c r="K3634">
        <v>17.5491930618401</v>
      </c>
      <c r="L3634">
        <v>14.9998080324699</v>
      </c>
      <c r="M3634">
        <v>74.999040162349502</v>
      </c>
      <c r="N3634">
        <v>0.5</v>
      </c>
      <c r="O3634">
        <v>12.9994202544777</v>
      </c>
      <c r="P3634">
        <v>0.21460246747830999</v>
      </c>
      <c r="Q3634" t="s">
        <v>224</v>
      </c>
    </row>
    <row r="3635" spans="1:17" ht="16" x14ac:dyDescent="0.2">
      <c r="A3635">
        <v>238</v>
      </c>
      <c r="B3635" t="s">
        <v>223</v>
      </c>
      <c r="C3635" t="s">
        <v>222</v>
      </c>
      <c r="F3635">
        <v>34</v>
      </c>
      <c r="H3635" s="7">
        <v>1</v>
      </c>
      <c r="I3635" t="s">
        <v>5</v>
      </c>
      <c r="J3635">
        <v>0.25</v>
      </c>
      <c r="K3635">
        <v>17.5491930618401</v>
      </c>
      <c r="L3635">
        <v>14.9998080324699</v>
      </c>
      <c r="M3635">
        <v>74.999040162349502</v>
      </c>
      <c r="N3635">
        <v>0.5</v>
      </c>
      <c r="O3635">
        <v>15.0770451286119</v>
      </c>
      <c r="P3635">
        <v>0.33141610472034899</v>
      </c>
      <c r="Q3635" t="s">
        <v>224</v>
      </c>
    </row>
    <row r="3636" spans="1:17" ht="16" x14ac:dyDescent="0.2">
      <c r="A3636">
        <v>238</v>
      </c>
      <c r="B3636" t="s">
        <v>223</v>
      </c>
      <c r="C3636" t="s">
        <v>222</v>
      </c>
      <c r="F3636">
        <v>34</v>
      </c>
      <c r="H3636" s="7">
        <v>1</v>
      </c>
      <c r="I3636" t="s">
        <v>5</v>
      </c>
      <c r="J3636">
        <v>0.25</v>
      </c>
      <c r="K3636">
        <v>17.5491930618401</v>
      </c>
      <c r="L3636">
        <v>14.9998080324699</v>
      </c>
      <c r="M3636">
        <v>74.999040162349502</v>
      </c>
      <c r="N3636">
        <v>0.5</v>
      </c>
      <c r="O3636">
        <v>16.959082171299499</v>
      </c>
      <c r="P3636">
        <v>0.47806120892197801</v>
      </c>
      <c r="Q3636" t="s">
        <v>224</v>
      </c>
    </row>
    <row r="3637" spans="1:17" ht="16" x14ac:dyDescent="0.2">
      <c r="A3637">
        <v>238</v>
      </c>
      <c r="B3637" t="s">
        <v>223</v>
      </c>
      <c r="C3637" t="s">
        <v>222</v>
      </c>
      <c r="F3637">
        <v>34</v>
      </c>
      <c r="H3637" s="7">
        <v>1</v>
      </c>
      <c r="I3637" t="s">
        <v>5</v>
      </c>
      <c r="J3637">
        <v>0.25</v>
      </c>
      <c r="K3637">
        <v>17.5491930618401</v>
      </c>
      <c r="L3637">
        <v>14.9998080324699</v>
      </c>
      <c r="M3637">
        <v>74.999040162349502</v>
      </c>
      <c r="N3637">
        <v>0.5</v>
      </c>
      <c r="O3637">
        <v>19.0998687944344</v>
      </c>
      <c r="P3637">
        <v>0.56964065948595899</v>
      </c>
      <c r="Q3637" t="s">
        <v>224</v>
      </c>
    </row>
    <row r="3638" spans="1:17" ht="16" x14ac:dyDescent="0.2">
      <c r="A3638">
        <v>238</v>
      </c>
      <c r="B3638" t="s">
        <v>223</v>
      </c>
      <c r="C3638" t="s">
        <v>222</v>
      </c>
      <c r="F3638">
        <v>34</v>
      </c>
      <c r="H3638" s="7">
        <v>1</v>
      </c>
      <c r="I3638" t="s">
        <v>5</v>
      </c>
      <c r="J3638">
        <v>0.25</v>
      </c>
      <c r="K3638">
        <v>17.5491930618401</v>
      </c>
      <c r="L3638">
        <v>14.9998080324699</v>
      </c>
      <c r="M3638">
        <v>74.999040162349502</v>
      </c>
      <c r="N3638">
        <v>0.5</v>
      </c>
      <c r="O3638">
        <v>21.124401183901298</v>
      </c>
      <c r="P3638">
        <v>0.78737578697911803</v>
      </c>
      <c r="Q3638" t="s">
        <v>224</v>
      </c>
    </row>
    <row r="3639" spans="1:17" ht="16" x14ac:dyDescent="0.2">
      <c r="A3639">
        <v>238</v>
      </c>
      <c r="B3639" t="s">
        <v>223</v>
      </c>
      <c r="C3639" t="s">
        <v>222</v>
      </c>
      <c r="F3639">
        <v>34</v>
      </c>
      <c r="H3639" s="7">
        <v>1</v>
      </c>
      <c r="I3639" t="s">
        <v>5</v>
      </c>
      <c r="J3639">
        <v>0.25</v>
      </c>
      <c r="K3639">
        <v>17.5491930618401</v>
      </c>
      <c r="L3639">
        <v>14.9998080324699</v>
      </c>
      <c r="M3639">
        <v>74.999040162349502</v>
      </c>
      <c r="N3639">
        <v>0.5</v>
      </c>
      <c r="O3639">
        <v>23.131236078479201</v>
      </c>
      <c r="P3639">
        <v>0.87208474455598595</v>
      </c>
      <c r="Q3639" t="s">
        <v>224</v>
      </c>
    </row>
    <row r="3640" spans="1:17" ht="16" x14ac:dyDescent="0.2">
      <c r="A3640">
        <v>238</v>
      </c>
      <c r="B3640" t="s">
        <v>223</v>
      </c>
      <c r="C3640" t="s">
        <v>222</v>
      </c>
      <c r="F3640">
        <v>34</v>
      </c>
      <c r="H3640" s="7">
        <v>1</v>
      </c>
      <c r="I3640" t="s">
        <v>5</v>
      </c>
      <c r="J3640">
        <v>0.25</v>
      </c>
      <c r="K3640">
        <v>17.5491930618401</v>
      </c>
      <c r="L3640">
        <v>14.9998080324699</v>
      </c>
      <c r="M3640">
        <v>74.999040162349502</v>
      </c>
      <c r="N3640">
        <v>0.5</v>
      </c>
      <c r="O3640">
        <v>25.191468586946499</v>
      </c>
      <c r="P3640">
        <v>0.85816576653546095</v>
      </c>
      <c r="Q3640" t="s">
        <v>224</v>
      </c>
    </row>
    <row r="3641" spans="1:17" ht="16" x14ac:dyDescent="0.2">
      <c r="A3641">
        <v>238</v>
      </c>
      <c r="B3641" t="s">
        <v>223</v>
      </c>
      <c r="C3641" t="s">
        <v>222</v>
      </c>
      <c r="F3641">
        <v>34</v>
      </c>
      <c r="H3641" s="7">
        <v>1</v>
      </c>
      <c r="I3641" t="s">
        <v>5</v>
      </c>
      <c r="J3641">
        <v>0.25</v>
      </c>
      <c r="K3641">
        <v>17.5491930618401</v>
      </c>
      <c r="L3641">
        <v>14.9998080324699</v>
      </c>
      <c r="M3641">
        <v>74.999040162349502</v>
      </c>
      <c r="N3641">
        <v>0.5</v>
      </c>
      <c r="O3641">
        <v>27.1262929850791</v>
      </c>
      <c r="P3641">
        <v>0.90159582583223896</v>
      </c>
      <c r="Q3641" t="s">
        <v>224</v>
      </c>
    </row>
    <row r="3642" spans="1:17" ht="16" x14ac:dyDescent="0.2">
      <c r="A3642">
        <v>238</v>
      </c>
      <c r="B3642" t="s">
        <v>223</v>
      </c>
      <c r="C3642" t="s">
        <v>222</v>
      </c>
      <c r="F3642">
        <v>34</v>
      </c>
      <c r="H3642" s="7">
        <v>1</v>
      </c>
      <c r="I3642" t="s">
        <v>5</v>
      </c>
      <c r="J3642">
        <v>0.25</v>
      </c>
      <c r="K3642">
        <v>17.5491930618401</v>
      </c>
      <c r="L3642">
        <v>14.9998080324699</v>
      </c>
      <c r="M3642">
        <v>74.999040162349502</v>
      </c>
      <c r="N3642">
        <v>0.5</v>
      </c>
      <c r="O3642">
        <v>28.987276111433101</v>
      </c>
      <c r="P3642">
        <v>0.88998565892655501</v>
      </c>
      <c r="Q3642" t="s">
        <v>224</v>
      </c>
    </row>
    <row r="3643" spans="1:17" ht="16" x14ac:dyDescent="0.2">
      <c r="A3643">
        <v>238</v>
      </c>
      <c r="B3643" t="s">
        <v>223</v>
      </c>
      <c r="C3643" t="s">
        <v>222</v>
      </c>
      <c r="F3643">
        <v>34</v>
      </c>
      <c r="H3643" s="7">
        <v>1</v>
      </c>
      <c r="I3643" t="s">
        <v>5</v>
      </c>
      <c r="J3643">
        <v>0.25</v>
      </c>
      <c r="K3643">
        <v>17.5491930618401</v>
      </c>
      <c r="L3643">
        <v>14.9998080324699</v>
      </c>
      <c r="M3643">
        <v>74.999040162349502</v>
      </c>
      <c r="N3643">
        <v>0.5</v>
      </c>
      <c r="O3643">
        <v>30.921490251121298</v>
      </c>
      <c r="P3643">
        <v>0.92882860891587504</v>
      </c>
      <c r="Q3643" t="s">
        <v>224</v>
      </c>
    </row>
    <row r="3644" spans="1:17" ht="16" x14ac:dyDescent="0.2">
      <c r="A3644">
        <v>238</v>
      </c>
      <c r="B3644" t="s">
        <v>223</v>
      </c>
      <c r="C3644" t="s">
        <v>222</v>
      </c>
      <c r="F3644">
        <v>34</v>
      </c>
      <c r="H3644" s="7">
        <v>1</v>
      </c>
      <c r="I3644" t="s">
        <v>5</v>
      </c>
      <c r="J3644">
        <v>0.25</v>
      </c>
      <c r="K3644">
        <v>17.5491930618401</v>
      </c>
      <c r="L3644">
        <v>14.9998080324699</v>
      </c>
      <c r="M3644">
        <v>74.999040162349502</v>
      </c>
      <c r="N3644">
        <v>0.5</v>
      </c>
      <c r="O3644">
        <v>33.313398224147903</v>
      </c>
      <c r="P3644">
        <v>0.90800353949897705</v>
      </c>
      <c r="Q3644" t="s">
        <v>224</v>
      </c>
    </row>
    <row r="3645" spans="1:17" ht="16" x14ac:dyDescent="0.2">
      <c r="A3645">
        <v>239</v>
      </c>
      <c r="B3645" t="s">
        <v>223</v>
      </c>
      <c r="C3645" t="s">
        <v>222</v>
      </c>
      <c r="F3645">
        <v>34</v>
      </c>
      <c r="H3645" s="7">
        <v>1</v>
      </c>
      <c r="I3645" t="s">
        <v>5</v>
      </c>
      <c r="J3645">
        <f t="shared" si="37"/>
        <v>0.25</v>
      </c>
      <c r="K3645">
        <v>16.0947101449275</v>
      </c>
      <c r="L3645">
        <v>14.78253623188405</v>
      </c>
      <c r="M3645">
        <f t="shared" si="36"/>
        <v>73.912681159420245</v>
      </c>
      <c r="N3645">
        <v>0.5</v>
      </c>
      <c r="O3645">
        <v>0</v>
      </c>
      <c r="P3645">
        <v>0</v>
      </c>
      <c r="Q3645" t="s">
        <v>224</v>
      </c>
    </row>
    <row r="3646" spans="1:17" ht="16" x14ac:dyDescent="0.2">
      <c r="A3646">
        <v>239</v>
      </c>
      <c r="B3646" t="s">
        <v>223</v>
      </c>
      <c r="C3646" t="s">
        <v>222</v>
      </c>
      <c r="F3646">
        <v>34</v>
      </c>
      <c r="H3646" s="7">
        <v>1</v>
      </c>
      <c r="I3646" t="s">
        <v>5</v>
      </c>
      <c r="J3646">
        <v>0.25</v>
      </c>
      <c r="K3646">
        <v>16.0947101449275</v>
      </c>
      <c r="L3646">
        <v>14.78253623188405</v>
      </c>
      <c r="M3646">
        <v>73.912681159420245</v>
      </c>
      <c r="N3646">
        <v>0.5</v>
      </c>
      <c r="O3646">
        <v>0.76037175937284496</v>
      </c>
      <c r="P3646">
        <v>3.5598705501617998E-2</v>
      </c>
      <c r="Q3646" t="s">
        <v>224</v>
      </c>
    </row>
    <row r="3647" spans="1:17" ht="16" x14ac:dyDescent="0.2">
      <c r="A3647">
        <v>239</v>
      </c>
      <c r="B3647" t="s">
        <v>223</v>
      </c>
      <c r="C3647" t="s">
        <v>222</v>
      </c>
      <c r="F3647">
        <v>34</v>
      </c>
      <c r="H3647" s="7">
        <v>1</v>
      </c>
      <c r="I3647" t="s">
        <v>5</v>
      </c>
      <c r="J3647">
        <v>0.25</v>
      </c>
      <c r="K3647">
        <v>16.0947101449275</v>
      </c>
      <c r="L3647">
        <v>14.78253623188405</v>
      </c>
      <c r="M3647">
        <v>73.912681159420245</v>
      </c>
      <c r="N3647">
        <v>0.5</v>
      </c>
      <c r="O3647">
        <v>2.9098173916091201</v>
      </c>
      <c r="P3647">
        <v>5.8252427184465903E-2</v>
      </c>
      <c r="Q3647" t="s">
        <v>224</v>
      </c>
    </row>
    <row r="3648" spans="1:17" ht="16" x14ac:dyDescent="0.2">
      <c r="A3648">
        <v>239</v>
      </c>
      <c r="B3648" t="s">
        <v>223</v>
      </c>
      <c r="C3648" t="s">
        <v>222</v>
      </c>
      <c r="F3648">
        <v>34</v>
      </c>
      <c r="H3648" s="7">
        <v>1</v>
      </c>
      <c r="I3648" t="s">
        <v>5</v>
      </c>
      <c r="J3648">
        <v>0.25</v>
      </c>
      <c r="K3648">
        <v>16.0947101449275</v>
      </c>
      <c r="L3648">
        <v>14.78253623188405</v>
      </c>
      <c r="M3648">
        <v>73.912681159420245</v>
      </c>
      <c r="N3648">
        <v>0.5</v>
      </c>
      <c r="O3648">
        <v>4.6804061079761201</v>
      </c>
      <c r="P3648">
        <v>8.4142394822006306E-2</v>
      </c>
      <c r="Q3648" t="s">
        <v>224</v>
      </c>
    </row>
    <row r="3649" spans="1:17" ht="16" x14ac:dyDescent="0.2">
      <c r="A3649">
        <v>239</v>
      </c>
      <c r="B3649" t="s">
        <v>223</v>
      </c>
      <c r="C3649" t="s">
        <v>222</v>
      </c>
      <c r="F3649">
        <v>34</v>
      </c>
      <c r="H3649" s="7">
        <v>1</v>
      </c>
      <c r="I3649" t="s">
        <v>5</v>
      </c>
      <c r="J3649">
        <v>0.25</v>
      </c>
      <c r="K3649">
        <v>16.0947101449275</v>
      </c>
      <c r="L3649">
        <v>14.78253623188405</v>
      </c>
      <c r="M3649">
        <v>73.912681159420245</v>
      </c>
      <c r="N3649">
        <v>0.5</v>
      </c>
      <c r="O3649">
        <v>6.7648347411587402</v>
      </c>
      <c r="P3649">
        <v>7.7669902912621297E-2</v>
      </c>
      <c r="Q3649" t="s">
        <v>224</v>
      </c>
    </row>
    <row r="3650" spans="1:17" ht="16" x14ac:dyDescent="0.2">
      <c r="A3650">
        <v>239</v>
      </c>
      <c r="B3650" t="s">
        <v>223</v>
      </c>
      <c r="C3650" t="s">
        <v>222</v>
      </c>
      <c r="F3650">
        <v>34</v>
      </c>
      <c r="H3650" s="7">
        <v>1</v>
      </c>
      <c r="I3650" t="s">
        <v>5</v>
      </c>
      <c r="J3650">
        <v>0.25</v>
      </c>
      <c r="K3650">
        <v>16.0947101449275</v>
      </c>
      <c r="L3650">
        <v>14.78253623188405</v>
      </c>
      <c r="M3650">
        <v>73.912681159420245</v>
      </c>
      <c r="N3650">
        <v>0.5</v>
      </c>
      <c r="O3650">
        <v>8.9784795485612108</v>
      </c>
      <c r="P3650">
        <v>0.116504854368932</v>
      </c>
      <c r="Q3650" t="s">
        <v>224</v>
      </c>
    </row>
    <row r="3651" spans="1:17" ht="16" x14ac:dyDescent="0.2">
      <c r="A3651">
        <v>239</v>
      </c>
      <c r="B3651" t="s">
        <v>223</v>
      </c>
      <c r="C3651" t="s">
        <v>222</v>
      </c>
      <c r="F3651">
        <v>34</v>
      </c>
      <c r="H3651" s="7">
        <v>1</v>
      </c>
      <c r="I3651" t="s">
        <v>5</v>
      </c>
      <c r="J3651">
        <v>0.25</v>
      </c>
      <c r="K3651">
        <v>16.0947101449275</v>
      </c>
      <c r="L3651">
        <v>14.78253623188405</v>
      </c>
      <c r="M3651">
        <v>73.912681159420245</v>
      </c>
      <c r="N3651">
        <v>0.5</v>
      </c>
      <c r="O3651">
        <v>10.875626511513699</v>
      </c>
      <c r="P3651">
        <v>0.14563106796116501</v>
      </c>
      <c r="Q3651" t="s">
        <v>224</v>
      </c>
    </row>
    <row r="3652" spans="1:17" ht="16" x14ac:dyDescent="0.2">
      <c r="A3652">
        <v>239</v>
      </c>
      <c r="B3652" t="s">
        <v>223</v>
      </c>
      <c r="C3652" t="s">
        <v>222</v>
      </c>
      <c r="F3652">
        <v>34</v>
      </c>
      <c r="H3652" s="7">
        <v>1</v>
      </c>
      <c r="I3652" t="s">
        <v>5</v>
      </c>
      <c r="J3652">
        <v>0.25</v>
      </c>
      <c r="K3652">
        <v>16.0947101449275</v>
      </c>
      <c r="L3652">
        <v>14.78253623188405</v>
      </c>
      <c r="M3652">
        <v>73.912681159420245</v>
      </c>
      <c r="N3652">
        <v>0.5</v>
      </c>
      <c r="O3652">
        <v>12.964962088021201</v>
      </c>
      <c r="P3652">
        <v>0.21682847896440099</v>
      </c>
      <c r="Q3652" t="s">
        <v>224</v>
      </c>
    </row>
    <row r="3653" spans="1:17" ht="16" x14ac:dyDescent="0.2">
      <c r="A3653">
        <v>239</v>
      </c>
      <c r="B3653" t="s">
        <v>223</v>
      </c>
      <c r="C3653" t="s">
        <v>222</v>
      </c>
      <c r="F3653">
        <v>34</v>
      </c>
      <c r="H3653" s="7">
        <v>1</v>
      </c>
      <c r="I3653" t="s">
        <v>5</v>
      </c>
      <c r="J3653">
        <v>0.25</v>
      </c>
      <c r="K3653">
        <v>16.0947101449275</v>
      </c>
      <c r="L3653">
        <v>14.78253623188405</v>
      </c>
      <c r="M3653">
        <v>73.912681159420245</v>
      </c>
      <c r="N3653">
        <v>0.5</v>
      </c>
      <c r="O3653">
        <v>14.8042480109354</v>
      </c>
      <c r="P3653">
        <v>0.33009708737864002</v>
      </c>
      <c r="Q3653" t="s">
        <v>224</v>
      </c>
    </row>
    <row r="3654" spans="1:17" ht="16" x14ac:dyDescent="0.2">
      <c r="A3654">
        <v>239</v>
      </c>
      <c r="B3654" t="s">
        <v>223</v>
      </c>
      <c r="C3654" t="s">
        <v>222</v>
      </c>
      <c r="F3654">
        <v>34</v>
      </c>
      <c r="H3654" s="7">
        <v>1</v>
      </c>
      <c r="I3654" t="s">
        <v>5</v>
      </c>
      <c r="J3654">
        <v>0.25</v>
      </c>
      <c r="K3654">
        <v>16.0947101449275</v>
      </c>
      <c r="L3654">
        <v>14.78253623188405</v>
      </c>
      <c r="M3654">
        <v>73.912681159420245</v>
      </c>
      <c r="N3654">
        <v>0.5</v>
      </c>
      <c r="O3654">
        <v>16.898490530767699</v>
      </c>
      <c r="P3654">
        <v>0.47896440129449802</v>
      </c>
      <c r="Q3654" t="s">
        <v>224</v>
      </c>
    </row>
    <row r="3655" spans="1:17" ht="16" x14ac:dyDescent="0.2">
      <c r="A3655">
        <v>239</v>
      </c>
      <c r="B3655" t="s">
        <v>223</v>
      </c>
      <c r="C3655" t="s">
        <v>222</v>
      </c>
      <c r="F3655">
        <v>34</v>
      </c>
      <c r="H3655" s="7">
        <v>1</v>
      </c>
      <c r="I3655" t="s">
        <v>5</v>
      </c>
      <c r="J3655">
        <v>0.25</v>
      </c>
      <c r="K3655">
        <v>16.0947101449275</v>
      </c>
      <c r="L3655">
        <v>14.78253623188405</v>
      </c>
      <c r="M3655">
        <v>73.912681159420245</v>
      </c>
      <c r="N3655">
        <v>0.5</v>
      </c>
      <c r="O3655">
        <v>18.799726613157599</v>
      </c>
      <c r="P3655">
        <v>0.57281553398058205</v>
      </c>
      <c r="Q3655" t="s">
        <v>224</v>
      </c>
    </row>
    <row r="3656" spans="1:17" ht="16" x14ac:dyDescent="0.2">
      <c r="A3656">
        <v>239</v>
      </c>
      <c r="B3656" t="s">
        <v>223</v>
      </c>
      <c r="C3656" t="s">
        <v>222</v>
      </c>
      <c r="F3656">
        <v>34</v>
      </c>
      <c r="H3656" s="7">
        <v>1</v>
      </c>
      <c r="I3656" t="s">
        <v>5</v>
      </c>
      <c r="J3656">
        <v>0.25</v>
      </c>
      <c r="K3656">
        <v>16.0947101449275</v>
      </c>
      <c r="L3656">
        <v>14.78253623188405</v>
      </c>
      <c r="M3656">
        <v>73.912681159420245</v>
      </c>
      <c r="N3656">
        <v>0.5</v>
      </c>
      <c r="O3656">
        <v>20.9003072681177</v>
      </c>
      <c r="P3656">
        <v>0.82200647249190895</v>
      </c>
      <c r="Q3656" t="s">
        <v>224</v>
      </c>
    </row>
    <row r="3657" spans="1:17" ht="16" x14ac:dyDescent="0.2">
      <c r="A3657">
        <v>239</v>
      </c>
      <c r="B3657" t="s">
        <v>223</v>
      </c>
      <c r="C3657" t="s">
        <v>222</v>
      </c>
      <c r="F3657">
        <v>34</v>
      </c>
      <c r="H3657" s="7">
        <v>1</v>
      </c>
      <c r="I3657" t="s">
        <v>5</v>
      </c>
      <c r="J3657">
        <v>0.25</v>
      </c>
      <c r="K3657">
        <v>16.0947101449275</v>
      </c>
      <c r="L3657">
        <v>14.78253623188405</v>
      </c>
      <c r="M3657">
        <v>73.912681159420245</v>
      </c>
      <c r="N3657">
        <v>0.5</v>
      </c>
      <c r="O3657">
        <v>22.927283773205701</v>
      </c>
      <c r="P3657">
        <v>0.90614886731391497</v>
      </c>
      <c r="Q3657" t="s">
        <v>224</v>
      </c>
    </row>
    <row r="3658" spans="1:17" ht="16" x14ac:dyDescent="0.2">
      <c r="A3658">
        <v>239</v>
      </c>
      <c r="B3658" t="s">
        <v>223</v>
      </c>
      <c r="C3658" t="s">
        <v>222</v>
      </c>
      <c r="F3658">
        <v>34</v>
      </c>
      <c r="H3658" s="7">
        <v>1</v>
      </c>
      <c r="I3658" t="s">
        <v>5</v>
      </c>
      <c r="J3658">
        <v>0.25</v>
      </c>
      <c r="K3658">
        <v>16.0947101449275</v>
      </c>
      <c r="L3658">
        <v>14.78253623188405</v>
      </c>
      <c r="M3658">
        <v>73.912681159420245</v>
      </c>
      <c r="N3658">
        <v>0.5</v>
      </c>
      <c r="O3658">
        <v>24.633059946490899</v>
      </c>
      <c r="P3658">
        <v>0.90614886731391497</v>
      </c>
      <c r="Q3658" t="s">
        <v>224</v>
      </c>
    </row>
    <row r="3659" spans="1:17" ht="16" x14ac:dyDescent="0.2">
      <c r="A3659">
        <v>239</v>
      </c>
      <c r="B3659" t="s">
        <v>223</v>
      </c>
      <c r="C3659" t="s">
        <v>222</v>
      </c>
      <c r="F3659">
        <v>34</v>
      </c>
      <c r="H3659" s="7">
        <v>1</v>
      </c>
      <c r="I3659" t="s">
        <v>5</v>
      </c>
      <c r="J3659">
        <v>0.25</v>
      </c>
      <c r="K3659">
        <v>16.0947101449275</v>
      </c>
      <c r="L3659">
        <v>14.78253623188405</v>
      </c>
      <c r="M3659">
        <v>73.912681159420245</v>
      </c>
      <c r="N3659">
        <v>0.5</v>
      </c>
      <c r="O3659">
        <v>27.039711191335702</v>
      </c>
      <c r="P3659">
        <v>1</v>
      </c>
      <c r="Q3659" t="s">
        <v>224</v>
      </c>
    </row>
    <row r="3660" spans="1:17" ht="16" x14ac:dyDescent="0.2">
      <c r="A3660">
        <v>239</v>
      </c>
      <c r="B3660" t="s">
        <v>223</v>
      </c>
      <c r="C3660" t="s">
        <v>222</v>
      </c>
      <c r="F3660">
        <v>34</v>
      </c>
      <c r="H3660" s="7">
        <v>1</v>
      </c>
      <c r="I3660" t="s">
        <v>5</v>
      </c>
      <c r="J3660">
        <v>0.25</v>
      </c>
      <c r="K3660">
        <v>16.0947101449275</v>
      </c>
      <c r="L3660">
        <v>14.78253623188405</v>
      </c>
      <c r="M3660">
        <v>73.912681159420245</v>
      </c>
      <c r="N3660">
        <v>0.5</v>
      </c>
      <c r="O3660">
        <v>29.122913088687099</v>
      </c>
      <c r="P3660">
        <v>0.97411003236245897</v>
      </c>
      <c r="Q3660" t="s">
        <v>224</v>
      </c>
    </row>
    <row r="3661" spans="1:17" ht="16" x14ac:dyDescent="0.2">
      <c r="A3661">
        <v>239</v>
      </c>
      <c r="B3661" t="s">
        <v>223</v>
      </c>
      <c r="C3661" t="s">
        <v>222</v>
      </c>
      <c r="F3661">
        <v>34</v>
      </c>
      <c r="H3661" s="7">
        <v>1</v>
      </c>
      <c r="I3661" t="s">
        <v>5</v>
      </c>
      <c r="J3661">
        <v>0.25</v>
      </c>
      <c r="K3661">
        <v>16.0947101449275</v>
      </c>
      <c r="L3661">
        <v>14.78253623188405</v>
      </c>
      <c r="M3661">
        <v>73.912681159420245</v>
      </c>
      <c r="N3661">
        <v>0.5</v>
      </c>
      <c r="O3661">
        <v>31.020673419555301</v>
      </c>
      <c r="P3661">
        <v>1.0129449838187701</v>
      </c>
      <c r="Q3661" t="s">
        <v>224</v>
      </c>
    </row>
    <row r="3662" spans="1:17" ht="16" x14ac:dyDescent="0.2">
      <c r="A3662">
        <v>239</v>
      </c>
      <c r="B3662" t="s">
        <v>223</v>
      </c>
      <c r="C3662" t="s">
        <v>222</v>
      </c>
      <c r="F3662">
        <v>34</v>
      </c>
      <c r="H3662" s="7">
        <v>1</v>
      </c>
      <c r="I3662" t="s">
        <v>5</v>
      </c>
      <c r="J3662">
        <v>0.25</v>
      </c>
      <c r="K3662">
        <v>16.0947101449275</v>
      </c>
      <c r="L3662">
        <v>14.78253623188405</v>
      </c>
      <c r="M3662">
        <v>73.912681159420245</v>
      </c>
      <c r="N3662">
        <v>0.5</v>
      </c>
      <c r="O3662">
        <v>32.978134894208601</v>
      </c>
      <c r="P3662">
        <v>0.99676375404530704</v>
      </c>
      <c r="Q3662" t="s">
        <v>224</v>
      </c>
    </row>
    <row r="3663" spans="1:17" ht="16" x14ac:dyDescent="0.2">
      <c r="A3663">
        <v>240</v>
      </c>
      <c r="B3663" t="s">
        <v>223</v>
      </c>
      <c r="C3663" t="s">
        <v>222</v>
      </c>
      <c r="F3663">
        <v>34</v>
      </c>
      <c r="H3663" s="7">
        <v>1</v>
      </c>
      <c r="I3663" t="s">
        <v>5</v>
      </c>
      <c r="J3663">
        <f t="shared" si="37"/>
        <v>0.25</v>
      </c>
      <c r="K3663">
        <v>17.879275362318801</v>
      </c>
      <c r="L3663">
        <v>16.724565217391302</v>
      </c>
      <c r="M3663">
        <f t="shared" si="36"/>
        <v>83.622826086956508</v>
      </c>
      <c r="N3663">
        <v>0.5</v>
      </c>
      <c r="O3663">
        <v>0</v>
      </c>
      <c r="P3663">
        <v>0</v>
      </c>
      <c r="Q3663" t="s">
        <v>224</v>
      </c>
    </row>
    <row r="3664" spans="1:17" ht="16" x14ac:dyDescent="0.2">
      <c r="A3664">
        <v>240</v>
      </c>
      <c r="B3664" t="s">
        <v>223</v>
      </c>
      <c r="C3664" t="s">
        <v>222</v>
      </c>
      <c r="F3664">
        <v>34</v>
      </c>
      <c r="H3664" s="7">
        <v>1</v>
      </c>
      <c r="I3664" t="s">
        <v>5</v>
      </c>
      <c r="J3664">
        <v>0.25</v>
      </c>
      <c r="K3664">
        <v>17.879275362318801</v>
      </c>
      <c r="L3664">
        <v>16.724565217391302</v>
      </c>
      <c r="M3664">
        <v>83.622826086956508</v>
      </c>
      <c r="N3664">
        <v>0.5</v>
      </c>
      <c r="O3664">
        <v>0.82293528676410399</v>
      </c>
      <c r="P3664">
        <v>2.5889967637540302E-2</v>
      </c>
      <c r="Q3664" t="s">
        <v>224</v>
      </c>
    </row>
    <row r="3665" spans="1:17" ht="16" x14ac:dyDescent="0.2">
      <c r="A3665">
        <v>240</v>
      </c>
      <c r="B3665" t="s">
        <v>223</v>
      </c>
      <c r="C3665" t="s">
        <v>222</v>
      </c>
      <c r="F3665">
        <v>34</v>
      </c>
      <c r="H3665" s="7">
        <v>1</v>
      </c>
      <c r="I3665" t="s">
        <v>5</v>
      </c>
      <c r="J3665">
        <v>0.25</v>
      </c>
      <c r="K3665">
        <v>17.879275362318801</v>
      </c>
      <c r="L3665">
        <v>16.724565217391302</v>
      </c>
      <c r="M3665">
        <v>83.622826086956508</v>
      </c>
      <c r="N3665">
        <v>0.5</v>
      </c>
      <c r="O3665">
        <v>2.7196733377729401</v>
      </c>
      <c r="P3665">
        <v>4.85436893203883E-2</v>
      </c>
      <c r="Q3665" t="s">
        <v>224</v>
      </c>
    </row>
    <row r="3666" spans="1:17" ht="16" x14ac:dyDescent="0.2">
      <c r="A3666">
        <v>240</v>
      </c>
      <c r="B3666" t="s">
        <v>223</v>
      </c>
      <c r="C3666" t="s">
        <v>222</v>
      </c>
      <c r="F3666">
        <v>34</v>
      </c>
      <c r="H3666" s="7">
        <v>1</v>
      </c>
      <c r="I3666" t="s">
        <v>5</v>
      </c>
      <c r="J3666">
        <v>0.25</v>
      </c>
      <c r="K3666">
        <v>17.879275362318801</v>
      </c>
      <c r="L3666">
        <v>16.724565217391302</v>
      </c>
      <c r="M3666">
        <v>83.622826086956508</v>
      </c>
      <c r="N3666">
        <v>0.5</v>
      </c>
      <c r="O3666">
        <v>4.7419473555080396</v>
      </c>
      <c r="P3666">
        <v>5.8252427184465903E-2</v>
      </c>
      <c r="Q3666" t="s">
        <v>224</v>
      </c>
    </row>
    <row r="3667" spans="1:17" ht="16" x14ac:dyDescent="0.2">
      <c r="A3667">
        <v>240</v>
      </c>
      <c r="B3667" t="s">
        <v>223</v>
      </c>
      <c r="C3667" t="s">
        <v>222</v>
      </c>
      <c r="F3667">
        <v>34</v>
      </c>
      <c r="H3667" s="7">
        <v>1</v>
      </c>
      <c r="I3667" t="s">
        <v>5</v>
      </c>
      <c r="J3667">
        <v>0.25</v>
      </c>
      <c r="K3667">
        <v>17.879275362318801</v>
      </c>
      <c r="L3667">
        <v>16.724565217391302</v>
      </c>
      <c r="M3667">
        <v>83.622826086956508</v>
      </c>
      <c r="N3667">
        <v>0.5</v>
      </c>
      <c r="O3667">
        <v>6.7652436531024698</v>
      </c>
      <c r="P3667">
        <v>8.4142394822006306E-2</v>
      </c>
      <c r="Q3667" t="s">
        <v>224</v>
      </c>
    </row>
    <row r="3668" spans="1:17" ht="16" x14ac:dyDescent="0.2">
      <c r="A3668">
        <v>240</v>
      </c>
      <c r="B3668" t="s">
        <v>223</v>
      </c>
      <c r="C3668" t="s">
        <v>222</v>
      </c>
      <c r="F3668">
        <v>34</v>
      </c>
      <c r="H3668" s="7">
        <v>1</v>
      </c>
      <c r="I3668" t="s">
        <v>5</v>
      </c>
      <c r="J3668">
        <v>0.25</v>
      </c>
      <c r="K3668">
        <v>17.879275362318801</v>
      </c>
      <c r="L3668">
        <v>16.724565217391302</v>
      </c>
      <c r="M3668">
        <v>83.622826086956508</v>
      </c>
      <c r="N3668">
        <v>0.5</v>
      </c>
      <c r="O3668">
        <v>8.8502856542006896</v>
      </c>
      <c r="P3668">
        <v>8.7378640776698893E-2</v>
      </c>
      <c r="Q3668" t="s">
        <v>224</v>
      </c>
    </row>
    <row r="3669" spans="1:17" ht="16" x14ac:dyDescent="0.2">
      <c r="A3669">
        <v>240</v>
      </c>
      <c r="B3669" t="s">
        <v>223</v>
      </c>
      <c r="C3669" t="s">
        <v>222</v>
      </c>
      <c r="F3669">
        <v>34</v>
      </c>
      <c r="H3669" s="7">
        <v>1</v>
      </c>
      <c r="I3669" t="s">
        <v>5</v>
      </c>
      <c r="J3669">
        <v>0.25</v>
      </c>
      <c r="K3669">
        <v>17.879275362318801</v>
      </c>
      <c r="L3669">
        <v>16.724565217391302</v>
      </c>
      <c r="M3669">
        <v>83.622826086956508</v>
      </c>
      <c r="N3669">
        <v>0.5</v>
      </c>
      <c r="O3669">
        <v>10.9363499351582</v>
      </c>
      <c r="P3669">
        <v>0.106796116504854</v>
      </c>
      <c r="Q3669" t="s">
        <v>224</v>
      </c>
    </row>
    <row r="3670" spans="1:17" ht="16" x14ac:dyDescent="0.2">
      <c r="A3670">
        <v>240</v>
      </c>
      <c r="B3670" t="s">
        <v>223</v>
      </c>
      <c r="C3670" t="s">
        <v>222</v>
      </c>
      <c r="F3670">
        <v>34</v>
      </c>
      <c r="H3670" s="7">
        <v>1</v>
      </c>
      <c r="I3670" t="s">
        <v>5</v>
      </c>
      <c r="J3670">
        <v>0.25</v>
      </c>
      <c r="K3670">
        <v>17.879275362318801</v>
      </c>
      <c r="L3670">
        <v>16.724565217391302</v>
      </c>
      <c r="M3670">
        <v>83.622826086956508</v>
      </c>
      <c r="N3670">
        <v>0.5</v>
      </c>
      <c r="O3670">
        <v>12.8355414578294</v>
      </c>
      <c r="P3670">
        <v>0.168284789644012</v>
      </c>
      <c r="Q3670" t="s">
        <v>224</v>
      </c>
    </row>
    <row r="3671" spans="1:17" ht="16" x14ac:dyDescent="0.2">
      <c r="A3671">
        <v>240</v>
      </c>
      <c r="B3671" t="s">
        <v>223</v>
      </c>
      <c r="C3671" t="s">
        <v>222</v>
      </c>
      <c r="F3671">
        <v>34</v>
      </c>
      <c r="H3671" s="7">
        <v>1</v>
      </c>
      <c r="I3671" t="s">
        <v>5</v>
      </c>
      <c r="J3671">
        <v>0.25</v>
      </c>
      <c r="K3671">
        <v>17.879275362318801</v>
      </c>
      <c r="L3671">
        <v>16.724565217391302</v>
      </c>
      <c r="M3671">
        <v>83.622826086956508</v>
      </c>
      <c r="N3671">
        <v>0.5</v>
      </c>
      <c r="O3671">
        <v>14.863131330833101</v>
      </c>
      <c r="P3671">
        <v>0.26213592233009603</v>
      </c>
      <c r="Q3671" t="s">
        <v>224</v>
      </c>
    </row>
    <row r="3672" spans="1:17" ht="16" x14ac:dyDescent="0.2">
      <c r="A3672">
        <v>240</v>
      </c>
      <c r="B3672" t="s">
        <v>223</v>
      </c>
      <c r="C3672" t="s">
        <v>222</v>
      </c>
      <c r="F3672">
        <v>34</v>
      </c>
      <c r="H3672" s="7">
        <v>1</v>
      </c>
      <c r="I3672" t="s">
        <v>5</v>
      </c>
      <c r="J3672">
        <v>0.25</v>
      </c>
      <c r="K3672">
        <v>17.879275362318801</v>
      </c>
      <c r="L3672">
        <v>16.724565217391302</v>
      </c>
      <c r="M3672">
        <v>83.622826086956508</v>
      </c>
      <c r="N3672">
        <v>0.5</v>
      </c>
      <c r="O3672">
        <v>16.954511467059199</v>
      </c>
      <c r="P3672">
        <v>0.365695792880259</v>
      </c>
      <c r="Q3672" t="s">
        <v>224</v>
      </c>
    </row>
    <row r="3673" spans="1:17" ht="16" x14ac:dyDescent="0.2">
      <c r="A3673">
        <v>240</v>
      </c>
      <c r="B3673" t="s">
        <v>223</v>
      </c>
      <c r="C3673" t="s">
        <v>222</v>
      </c>
      <c r="F3673">
        <v>34</v>
      </c>
      <c r="H3673" s="7">
        <v>1</v>
      </c>
      <c r="I3673" t="s">
        <v>5</v>
      </c>
      <c r="J3673">
        <v>0.25</v>
      </c>
      <c r="K3673">
        <v>17.879275362318801</v>
      </c>
      <c r="L3673">
        <v>16.724565217391302</v>
      </c>
      <c r="M3673">
        <v>83.622826086956508</v>
      </c>
      <c r="N3673">
        <v>0.5</v>
      </c>
      <c r="O3673">
        <v>18.7915483742829</v>
      </c>
      <c r="P3673">
        <v>0.44336569579287999</v>
      </c>
      <c r="Q3673" t="s">
        <v>224</v>
      </c>
    </row>
    <row r="3674" spans="1:17" ht="16" x14ac:dyDescent="0.2">
      <c r="A3674">
        <v>240</v>
      </c>
      <c r="B3674" t="s">
        <v>223</v>
      </c>
      <c r="C3674" t="s">
        <v>222</v>
      </c>
      <c r="F3674">
        <v>34</v>
      </c>
      <c r="H3674" s="7">
        <v>1</v>
      </c>
      <c r="I3674" t="s">
        <v>5</v>
      </c>
      <c r="J3674">
        <v>0.25</v>
      </c>
      <c r="K3674">
        <v>17.879275362318801</v>
      </c>
      <c r="L3674">
        <v>16.724565217391302</v>
      </c>
      <c r="M3674">
        <v>83.622826086956508</v>
      </c>
      <c r="N3674">
        <v>0.5</v>
      </c>
      <c r="O3674">
        <v>20.893355765074201</v>
      </c>
      <c r="P3674">
        <v>0.711974110032362</v>
      </c>
      <c r="Q3674" t="s">
        <v>224</v>
      </c>
    </row>
    <row r="3675" spans="1:17" ht="16" x14ac:dyDescent="0.2">
      <c r="A3675">
        <v>240</v>
      </c>
      <c r="B3675" t="s">
        <v>223</v>
      </c>
      <c r="C3675" t="s">
        <v>222</v>
      </c>
      <c r="F3675">
        <v>34</v>
      </c>
      <c r="H3675" s="7">
        <v>1</v>
      </c>
      <c r="I3675" t="s">
        <v>5</v>
      </c>
      <c r="J3675">
        <v>0.25</v>
      </c>
      <c r="K3675">
        <v>17.879275362318801</v>
      </c>
      <c r="L3675">
        <v>16.724565217391302</v>
      </c>
      <c r="M3675">
        <v>83.622826086956508</v>
      </c>
      <c r="N3675">
        <v>0.5</v>
      </c>
      <c r="O3675">
        <v>22.9843269893566</v>
      </c>
      <c r="P3675">
        <v>0.80906148867313898</v>
      </c>
      <c r="Q3675" t="s">
        <v>224</v>
      </c>
    </row>
    <row r="3676" spans="1:17" ht="16" x14ac:dyDescent="0.2">
      <c r="A3676">
        <v>240</v>
      </c>
      <c r="B3676" t="s">
        <v>223</v>
      </c>
      <c r="C3676" t="s">
        <v>222</v>
      </c>
      <c r="F3676">
        <v>34</v>
      </c>
      <c r="H3676" s="7">
        <v>1</v>
      </c>
      <c r="I3676" t="s">
        <v>5</v>
      </c>
      <c r="J3676">
        <v>0.25</v>
      </c>
      <c r="K3676">
        <v>17.879275362318801</v>
      </c>
      <c r="L3676">
        <v>16.724565217391302</v>
      </c>
      <c r="M3676">
        <v>83.622826086956508</v>
      </c>
      <c r="N3676">
        <v>0.5</v>
      </c>
      <c r="O3676">
        <v>25.066506606848701</v>
      </c>
      <c r="P3676">
        <v>0.76699029126213503</v>
      </c>
      <c r="Q3676" t="s">
        <v>224</v>
      </c>
    </row>
    <row r="3677" spans="1:17" ht="16" x14ac:dyDescent="0.2">
      <c r="A3677">
        <v>240</v>
      </c>
      <c r="B3677" t="s">
        <v>223</v>
      </c>
      <c r="C3677" t="s">
        <v>222</v>
      </c>
      <c r="F3677">
        <v>34</v>
      </c>
      <c r="H3677" s="7">
        <v>1</v>
      </c>
      <c r="I3677" t="s">
        <v>5</v>
      </c>
      <c r="J3677">
        <v>0.25</v>
      </c>
      <c r="K3677">
        <v>17.879275362318801</v>
      </c>
      <c r="L3677">
        <v>16.724565217391302</v>
      </c>
      <c r="M3677">
        <v>83.622826086956508</v>
      </c>
      <c r="N3677">
        <v>0.5</v>
      </c>
      <c r="O3677">
        <v>27.155024359468602</v>
      </c>
      <c r="P3677">
        <v>0.82524271844660202</v>
      </c>
      <c r="Q3677" t="s">
        <v>224</v>
      </c>
    </row>
    <row r="3678" spans="1:17" ht="16" x14ac:dyDescent="0.2">
      <c r="A3678">
        <v>240</v>
      </c>
      <c r="B3678" t="s">
        <v>223</v>
      </c>
      <c r="C3678" t="s">
        <v>222</v>
      </c>
      <c r="F3678">
        <v>34</v>
      </c>
      <c r="H3678" s="7">
        <v>1</v>
      </c>
      <c r="I3678" t="s">
        <v>5</v>
      </c>
      <c r="J3678">
        <v>0.25</v>
      </c>
      <c r="K3678">
        <v>17.879275362318801</v>
      </c>
      <c r="L3678">
        <v>16.724565217391302</v>
      </c>
      <c r="M3678">
        <v>83.622826086956508</v>
      </c>
      <c r="N3678">
        <v>0.5</v>
      </c>
      <c r="O3678">
        <v>28.8597782528945</v>
      </c>
      <c r="P3678">
        <v>0.80906148867313898</v>
      </c>
      <c r="Q3678" t="s">
        <v>224</v>
      </c>
    </row>
    <row r="3679" spans="1:17" ht="16" x14ac:dyDescent="0.2">
      <c r="A3679">
        <v>240</v>
      </c>
      <c r="B3679" t="s">
        <v>223</v>
      </c>
      <c r="C3679" t="s">
        <v>222</v>
      </c>
      <c r="F3679">
        <v>34</v>
      </c>
      <c r="H3679" s="7">
        <v>1</v>
      </c>
      <c r="I3679" t="s">
        <v>5</v>
      </c>
      <c r="J3679">
        <v>0.25</v>
      </c>
      <c r="K3679">
        <v>17.879275362318801</v>
      </c>
      <c r="L3679">
        <v>16.724565217391302</v>
      </c>
      <c r="M3679">
        <v>83.622826086956508</v>
      </c>
      <c r="N3679">
        <v>0.5</v>
      </c>
      <c r="O3679">
        <v>30.9468648137114</v>
      </c>
      <c r="P3679">
        <v>0.84466019417475702</v>
      </c>
      <c r="Q3679" t="s">
        <v>224</v>
      </c>
    </row>
    <row r="3680" spans="1:17" ht="16" x14ac:dyDescent="0.2">
      <c r="A3680">
        <v>240</v>
      </c>
      <c r="B3680" t="s">
        <v>223</v>
      </c>
      <c r="C3680" t="s">
        <v>222</v>
      </c>
      <c r="F3680">
        <v>34</v>
      </c>
      <c r="H3680" s="7">
        <v>1</v>
      </c>
      <c r="I3680" t="s">
        <v>5</v>
      </c>
      <c r="J3680">
        <v>0.25</v>
      </c>
      <c r="K3680">
        <v>17.879275362318801</v>
      </c>
      <c r="L3680">
        <v>16.724565217391302</v>
      </c>
      <c r="M3680">
        <v>83.622826086956508</v>
      </c>
      <c r="N3680">
        <v>0.5</v>
      </c>
      <c r="O3680">
        <v>32.967094271727802</v>
      </c>
      <c r="P3680">
        <v>0.82200647249190895</v>
      </c>
      <c r="Q3680" t="s">
        <v>224</v>
      </c>
    </row>
    <row r="3681" spans="1:17" ht="16" x14ac:dyDescent="0.2">
      <c r="A3681">
        <v>241</v>
      </c>
      <c r="B3681" t="s">
        <v>223</v>
      </c>
      <c r="C3681" t="s">
        <v>222</v>
      </c>
      <c r="F3681">
        <v>34</v>
      </c>
      <c r="H3681" s="7">
        <v>1</v>
      </c>
      <c r="I3681" t="s">
        <v>5</v>
      </c>
      <c r="J3681">
        <f t="shared" si="37"/>
        <v>0.25</v>
      </c>
      <c r="K3681">
        <v>19.20768115942025</v>
      </c>
      <c r="L3681">
        <v>15.9910144927536</v>
      </c>
      <c r="M3681">
        <f t="shared" si="36"/>
        <v>79.955072463767991</v>
      </c>
      <c r="N3681">
        <v>0.5</v>
      </c>
      <c r="O3681">
        <v>0</v>
      </c>
      <c r="P3681">
        <v>0</v>
      </c>
      <c r="Q3681" t="s">
        <v>224</v>
      </c>
    </row>
    <row r="3682" spans="1:17" ht="16" x14ac:dyDescent="0.2">
      <c r="A3682">
        <v>241</v>
      </c>
      <c r="B3682" t="s">
        <v>223</v>
      </c>
      <c r="C3682" t="s">
        <v>222</v>
      </c>
      <c r="F3682">
        <v>34</v>
      </c>
      <c r="H3682" s="7">
        <v>1</v>
      </c>
      <c r="I3682" t="s">
        <v>5</v>
      </c>
      <c r="J3682">
        <v>0.25</v>
      </c>
      <c r="K3682">
        <v>19.20768115942025</v>
      </c>
      <c r="L3682">
        <v>15.9910144927536</v>
      </c>
      <c r="M3682">
        <v>79.955072463767991</v>
      </c>
      <c r="N3682">
        <v>0.5</v>
      </c>
      <c r="O3682">
        <v>0.25577442080543999</v>
      </c>
      <c r="P3682">
        <v>4.85436893203883E-2</v>
      </c>
      <c r="Q3682" t="s">
        <v>224</v>
      </c>
    </row>
    <row r="3683" spans="1:17" ht="16" x14ac:dyDescent="0.2">
      <c r="A3683">
        <v>241</v>
      </c>
      <c r="B3683" t="s">
        <v>223</v>
      </c>
      <c r="C3683" t="s">
        <v>222</v>
      </c>
      <c r="F3683">
        <v>34</v>
      </c>
      <c r="H3683" s="7">
        <v>1</v>
      </c>
      <c r="I3683" t="s">
        <v>5</v>
      </c>
      <c r="J3683">
        <v>0.25</v>
      </c>
      <c r="K3683">
        <v>19.20768115942025</v>
      </c>
      <c r="L3683">
        <v>15.9910144927536</v>
      </c>
      <c r="M3683">
        <v>79.955072463767991</v>
      </c>
      <c r="N3683">
        <v>0.5</v>
      </c>
      <c r="O3683">
        <v>0.76221186311964695</v>
      </c>
      <c r="P3683">
        <v>6.4724919093851002E-2</v>
      </c>
      <c r="Q3683" t="s">
        <v>224</v>
      </c>
    </row>
    <row r="3684" spans="1:17" ht="16" x14ac:dyDescent="0.2">
      <c r="A3684">
        <v>241</v>
      </c>
      <c r="B3684" t="s">
        <v>223</v>
      </c>
      <c r="C3684" t="s">
        <v>222</v>
      </c>
      <c r="F3684">
        <v>34</v>
      </c>
      <c r="H3684" s="7">
        <v>1</v>
      </c>
      <c r="I3684" t="s">
        <v>5</v>
      </c>
      <c r="J3684">
        <v>0.25</v>
      </c>
      <c r="K3684">
        <v>19.20768115942025</v>
      </c>
      <c r="L3684">
        <v>15.9910144927536</v>
      </c>
      <c r="M3684">
        <v>79.955072463767991</v>
      </c>
      <c r="N3684">
        <v>0.5</v>
      </c>
      <c r="O3684">
        <v>2.7227401773509499</v>
      </c>
      <c r="P3684">
        <v>9.70873786407766E-2</v>
      </c>
      <c r="Q3684" t="s">
        <v>224</v>
      </c>
    </row>
    <row r="3685" spans="1:17" ht="16" x14ac:dyDescent="0.2">
      <c r="A3685">
        <v>241</v>
      </c>
      <c r="B3685" t="s">
        <v>223</v>
      </c>
      <c r="C3685" t="s">
        <v>222</v>
      </c>
      <c r="F3685">
        <v>34</v>
      </c>
      <c r="H3685" s="7">
        <v>1</v>
      </c>
      <c r="I3685" t="s">
        <v>5</v>
      </c>
      <c r="J3685">
        <v>0.25</v>
      </c>
      <c r="K3685">
        <v>19.20768115942025</v>
      </c>
      <c r="L3685">
        <v>15.9910144927536</v>
      </c>
      <c r="M3685">
        <v>79.955072463767991</v>
      </c>
      <c r="N3685">
        <v>0.5</v>
      </c>
      <c r="O3685">
        <v>4.80900891428037</v>
      </c>
      <c r="P3685">
        <v>0.11974110032362401</v>
      </c>
      <c r="Q3685" t="s">
        <v>224</v>
      </c>
    </row>
    <row r="3686" spans="1:17" ht="16" x14ac:dyDescent="0.2">
      <c r="A3686">
        <v>241</v>
      </c>
      <c r="B3686" t="s">
        <v>223</v>
      </c>
      <c r="C3686" t="s">
        <v>222</v>
      </c>
      <c r="F3686">
        <v>34</v>
      </c>
      <c r="H3686" s="7">
        <v>1</v>
      </c>
      <c r="I3686" t="s">
        <v>5</v>
      </c>
      <c r="J3686">
        <v>0.25</v>
      </c>
      <c r="K3686">
        <v>19.20768115942025</v>
      </c>
      <c r="L3686">
        <v>15.9910144927536</v>
      </c>
      <c r="M3686">
        <v>79.955072463767991</v>
      </c>
      <c r="N3686">
        <v>0.5</v>
      </c>
      <c r="O3686">
        <v>6.9602946502634504</v>
      </c>
      <c r="P3686">
        <v>0.17152103559870499</v>
      </c>
      <c r="Q3686" t="s">
        <v>224</v>
      </c>
    </row>
    <row r="3687" spans="1:17" ht="16" x14ac:dyDescent="0.2">
      <c r="A3687">
        <v>241</v>
      </c>
      <c r="B3687" t="s">
        <v>223</v>
      </c>
      <c r="C3687" t="s">
        <v>222</v>
      </c>
      <c r="F3687">
        <v>34</v>
      </c>
      <c r="H3687" s="7">
        <v>1</v>
      </c>
      <c r="I3687" t="s">
        <v>5</v>
      </c>
      <c r="J3687">
        <v>0.25</v>
      </c>
      <c r="K3687">
        <v>19.20768115942025</v>
      </c>
      <c r="L3687">
        <v>15.9910144927536</v>
      </c>
      <c r="M3687">
        <v>79.955072463767991</v>
      </c>
      <c r="N3687">
        <v>0.5</v>
      </c>
      <c r="O3687">
        <v>8.7969226455434395</v>
      </c>
      <c r="P3687">
        <v>0.242718446601941</v>
      </c>
      <c r="Q3687" t="s">
        <v>224</v>
      </c>
    </row>
    <row r="3688" spans="1:17" ht="16" x14ac:dyDescent="0.2">
      <c r="A3688">
        <v>241</v>
      </c>
      <c r="B3688" t="s">
        <v>223</v>
      </c>
      <c r="C3688" t="s">
        <v>222</v>
      </c>
      <c r="F3688">
        <v>34</v>
      </c>
      <c r="H3688" s="7">
        <v>1</v>
      </c>
      <c r="I3688" t="s">
        <v>5</v>
      </c>
      <c r="J3688">
        <v>0.25</v>
      </c>
      <c r="K3688">
        <v>19.20768115942025</v>
      </c>
      <c r="L3688">
        <v>15.9910144927536</v>
      </c>
      <c r="M3688">
        <v>79.955072463767991</v>
      </c>
      <c r="N3688">
        <v>0.5</v>
      </c>
      <c r="O3688">
        <v>11.082331499071101</v>
      </c>
      <c r="P3688">
        <v>0.41747572815533901</v>
      </c>
      <c r="Q3688" t="s">
        <v>224</v>
      </c>
    </row>
    <row r="3689" spans="1:17" ht="16" x14ac:dyDescent="0.2">
      <c r="A3689">
        <v>241</v>
      </c>
      <c r="B3689" t="s">
        <v>223</v>
      </c>
      <c r="C3689" t="s">
        <v>222</v>
      </c>
      <c r="F3689">
        <v>34</v>
      </c>
      <c r="H3689" s="7">
        <v>1</v>
      </c>
      <c r="I3689" t="s">
        <v>5</v>
      </c>
      <c r="J3689">
        <v>0.25</v>
      </c>
      <c r="K3689">
        <v>19.20768115942025</v>
      </c>
      <c r="L3689">
        <v>15.9910144927536</v>
      </c>
      <c r="M3689">
        <v>79.955072463767991</v>
      </c>
      <c r="N3689">
        <v>0.5</v>
      </c>
      <c r="O3689">
        <v>12.8641652938908</v>
      </c>
      <c r="P3689">
        <v>0.62135922330097004</v>
      </c>
      <c r="Q3689" t="s">
        <v>224</v>
      </c>
    </row>
    <row r="3690" spans="1:17" ht="16" x14ac:dyDescent="0.2">
      <c r="A3690">
        <v>241</v>
      </c>
      <c r="B3690" t="s">
        <v>223</v>
      </c>
      <c r="C3690" t="s">
        <v>222</v>
      </c>
      <c r="F3690">
        <v>34</v>
      </c>
      <c r="H3690" s="7">
        <v>1</v>
      </c>
      <c r="I3690" t="s">
        <v>5</v>
      </c>
      <c r="J3690">
        <v>0.25</v>
      </c>
      <c r="K3690">
        <v>19.20768115942025</v>
      </c>
      <c r="L3690">
        <v>15.9910144927536</v>
      </c>
      <c r="M3690">
        <v>79.955072463767991</v>
      </c>
      <c r="N3690">
        <v>0.5</v>
      </c>
      <c r="O3690">
        <v>15.0177000455644</v>
      </c>
      <c r="P3690">
        <v>0.70873786407766903</v>
      </c>
      <c r="Q3690" t="s">
        <v>224</v>
      </c>
    </row>
    <row r="3691" spans="1:17" ht="16" x14ac:dyDescent="0.2">
      <c r="A3691">
        <v>241</v>
      </c>
      <c r="B3691" t="s">
        <v>223</v>
      </c>
      <c r="C3691" t="s">
        <v>222</v>
      </c>
      <c r="F3691">
        <v>34</v>
      </c>
      <c r="H3691" s="7">
        <v>1</v>
      </c>
      <c r="I3691" t="s">
        <v>5</v>
      </c>
      <c r="J3691">
        <v>0.25</v>
      </c>
      <c r="K3691">
        <v>19.20768115942025</v>
      </c>
      <c r="L3691">
        <v>15.9910144927536</v>
      </c>
      <c r="M3691">
        <v>79.955072463767991</v>
      </c>
      <c r="N3691">
        <v>0.5</v>
      </c>
      <c r="O3691">
        <v>17.047743390230501</v>
      </c>
      <c r="P3691">
        <v>0.84142394822006406</v>
      </c>
      <c r="Q3691" t="s">
        <v>224</v>
      </c>
    </row>
    <row r="3692" spans="1:17" ht="16" x14ac:dyDescent="0.2">
      <c r="A3692">
        <v>241</v>
      </c>
      <c r="B3692" t="s">
        <v>223</v>
      </c>
      <c r="C3692" t="s">
        <v>222</v>
      </c>
      <c r="F3692">
        <v>34</v>
      </c>
      <c r="H3692" s="7">
        <v>1</v>
      </c>
      <c r="I3692" t="s">
        <v>5</v>
      </c>
      <c r="J3692">
        <v>0.25</v>
      </c>
      <c r="K3692">
        <v>19.20768115942025</v>
      </c>
      <c r="L3692">
        <v>15.9910144927536</v>
      </c>
      <c r="M3692">
        <v>79.955072463767991</v>
      </c>
      <c r="N3692">
        <v>0.5</v>
      </c>
      <c r="O3692">
        <v>18.948979472620401</v>
      </c>
      <c r="P3692">
        <v>0.93527508090614897</v>
      </c>
      <c r="Q3692" t="s">
        <v>224</v>
      </c>
    </row>
    <row r="3693" spans="1:17" ht="16" x14ac:dyDescent="0.2">
      <c r="A3693">
        <v>241</v>
      </c>
      <c r="B3693" t="s">
        <v>223</v>
      </c>
      <c r="C3693" t="s">
        <v>222</v>
      </c>
      <c r="F3693">
        <v>34</v>
      </c>
      <c r="H3693" s="7">
        <v>1</v>
      </c>
      <c r="I3693" t="s">
        <v>5</v>
      </c>
      <c r="J3693">
        <v>0.25</v>
      </c>
      <c r="K3693">
        <v>19.20768115942025</v>
      </c>
      <c r="L3693">
        <v>15.9910144927536</v>
      </c>
      <c r="M3693">
        <v>79.955072463767991</v>
      </c>
      <c r="N3693">
        <v>0.5</v>
      </c>
      <c r="O3693">
        <v>20.781518348462999</v>
      </c>
      <c r="P3693">
        <v>0.94174757281553401</v>
      </c>
      <c r="Q3693" t="s">
        <v>224</v>
      </c>
    </row>
    <row r="3694" spans="1:17" ht="16" x14ac:dyDescent="0.2">
      <c r="A3694">
        <v>241</v>
      </c>
      <c r="B3694" t="s">
        <v>223</v>
      </c>
      <c r="C3694" t="s">
        <v>222</v>
      </c>
      <c r="F3694">
        <v>34</v>
      </c>
      <c r="H3694" s="7">
        <v>1</v>
      </c>
      <c r="I3694" t="s">
        <v>5</v>
      </c>
      <c r="J3694">
        <v>0.25</v>
      </c>
      <c r="K3694">
        <v>19.20768115942025</v>
      </c>
      <c r="L3694">
        <v>15.9910144927536</v>
      </c>
      <c r="M3694">
        <v>79.955072463767991</v>
      </c>
      <c r="N3694">
        <v>0.5</v>
      </c>
      <c r="O3694">
        <v>22.9947542439218</v>
      </c>
      <c r="P3694">
        <v>0.97411003236245897</v>
      </c>
      <c r="Q3694" t="s">
        <v>224</v>
      </c>
    </row>
    <row r="3695" spans="1:17" ht="16" x14ac:dyDescent="0.2">
      <c r="A3695">
        <v>241</v>
      </c>
      <c r="B3695" t="s">
        <v>223</v>
      </c>
      <c r="C3695" t="s">
        <v>222</v>
      </c>
      <c r="F3695">
        <v>34</v>
      </c>
      <c r="H3695" s="7">
        <v>1</v>
      </c>
      <c r="I3695" t="s">
        <v>5</v>
      </c>
      <c r="J3695">
        <v>0.25</v>
      </c>
      <c r="K3695">
        <v>19.20768115942025</v>
      </c>
      <c r="L3695">
        <v>15.9910144927536</v>
      </c>
      <c r="M3695">
        <v>79.955072463767991</v>
      </c>
      <c r="N3695">
        <v>0.5</v>
      </c>
      <c r="O3695">
        <v>25.0139614220789</v>
      </c>
      <c r="P3695">
        <v>0.93527508090614897</v>
      </c>
      <c r="Q3695" t="s">
        <v>224</v>
      </c>
    </row>
    <row r="3696" spans="1:17" ht="16" x14ac:dyDescent="0.2">
      <c r="A3696">
        <v>241</v>
      </c>
      <c r="B3696" t="s">
        <v>223</v>
      </c>
      <c r="C3696" t="s">
        <v>222</v>
      </c>
      <c r="F3696">
        <v>34</v>
      </c>
      <c r="H3696" s="7">
        <v>1</v>
      </c>
      <c r="I3696" t="s">
        <v>5</v>
      </c>
      <c r="J3696">
        <v>0.25</v>
      </c>
      <c r="K3696">
        <v>19.20768115942025</v>
      </c>
      <c r="L3696">
        <v>15.9910144927536</v>
      </c>
      <c r="M3696">
        <v>79.955072463767991</v>
      </c>
      <c r="N3696">
        <v>0.5</v>
      </c>
      <c r="O3696">
        <v>27.036848807729601</v>
      </c>
      <c r="P3696">
        <v>0.95469255663430397</v>
      </c>
      <c r="Q3696" t="s">
        <v>224</v>
      </c>
    </row>
    <row r="3697" spans="1:17" ht="16" x14ac:dyDescent="0.2">
      <c r="A3697">
        <v>241</v>
      </c>
      <c r="B3697" t="s">
        <v>223</v>
      </c>
      <c r="C3697" t="s">
        <v>222</v>
      </c>
      <c r="F3697">
        <v>34</v>
      </c>
      <c r="H3697" s="7">
        <v>1</v>
      </c>
      <c r="I3697" t="s">
        <v>5</v>
      </c>
      <c r="J3697">
        <v>0.25</v>
      </c>
      <c r="K3697">
        <v>19.20768115942025</v>
      </c>
      <c r="L3697">
        <v>15.9910144927536</v>
      </c>
      <c r="M3697">
        <v>79.955072463767991</v>
      </c>
      <c r="N3697">
        <v>0.5</v>
      </c>
      <c r="O3697">
        <v>29.060145105324001</v>
      </c>
      <c r="P3697">
        <v>0.980582524271844</v>
      </c>
      <c r="Q3697" t="s">
        <v>224</v>
      </c>
    </row>
    <row r="3698" spans="1:17" ht="16" x14ac:dyDescent="0.2">
      <c r="A3698">
        <v>241</v>
      </c>
      <c r="B3698" t="s">
        <v>223</v>
      </c>
      <c r="C3698" t="s">
        <v>222</v>
      </c>
      <c r="F3698">
        <v>34</v>
      </c>
      <c r="H3698" s="7">
        <v>1</v>
      </c>
      <c r="I3698" t="s">
        <v>5</v>
      </c>
      <c r="J3698">
        <v>0.25</v>
      </c>
      <c r="K3698">
        <v>19.20768115942025</v>
      </c>
      <c r="L3698">
        <v>15.9910144927536</v>
      </c>
      <c r="M3698">
        <v>79.955072463767991</v>
      </c>
      <c r="N3698">
        <v>0.5</v>
      </c>
      <c r="O3698">
        <v>30.7679658383279</v>
      </c>
      <c r="P3698">
        <v>1.0129449838187701</v>
      </c>
      <c r="Q3698" t="s">
        <v>224</v>
      </c>
    </row>
    <row r="3699" spans="1:17" ht="16" x14ac:dyDescent="0.2">
      <c r="A3699">
        <v>241</v>
      </c>
      <c r="B3699" t="s">
        <v>223</v>
      </c>
      <c r="C3699" t="s">
        <v>222</v>
      </c>
      <c r="F3699">
        <v>34</v>
      </c>
      <c r="H3699" s="7">
        <v>1</v>
      </c>
      <c r="I3699" t="s">
        <v>5</v>
      </c>
      <c r="J3699">
        <v>0.25</v>
      </c>
      <c r="K3699">
        <v>19.20768115942025</v>
      </c>
      <c r="L3699">
        <v>15.9910144927536</v>
      </c>
      <c r="M3699">
        <v>79.955072463767991</v>
      </c>
      <c r="N3699">
        <v>0.5</v>
      </c>
      <c r="O3699">
        <v>33.0411073335436</v>
      </c>
      <c r="P3699">
        <v>0.99352750809061496</v>
      </c>
      <c r="Q3699" t="s">
        <v>224</v>
      </c>
    </row>
    <row r="3700" spans="1:17" ht="16" x14ac:dyDescent="0.2">
      <c r="A3700">
        <v>242</v>
      </c>
      <c r="B3700" t="s">
        <v>223</v>
      </c>
      <c r="C3700" t="s">
        <v>222</v>
      </c>
      <c r="F3700">
        <v>34</v>
      </c>
      <c r="H3700" s="7">
        <v>1</v>
      </c>
      <c r="I3700" t="s">
        <v>5</v>
      </c>
      <c r="J3700">
        <f>30/(100-30)</f>
        <v>0.42857142857142855</v>
      </c>
      <c r="K3700">
        <v>22.3</v>
      </c>
      <c r="L3700">
        <v>28.5</v>
      </c>
      <c r="M3700">
        <v>94.2</v>
      </c>
      <c r="N3700">
        <v>0.5</v>
      </c>
      <c r="O3700">
        <v>0</v>
      </c>
      <c r="P3700">
        <v>0</v>
      </c>
      <c r="Q3700" t="s">
        <v>224</v>
      </c>
    </row>
    <row r="3701" spans="1:17" ht="16" x14ac:dyDescent="0.2">
      <c r="A3701">
        <v>242</v>
      </c>
      <c r="B3701" t="s">
        <v>223</v>
      </c>
      <c r="C3701" t="s">
        <v>222</v>
      </c>
      <c r="F3701">
        <v>34</v>
      </c>
      <c r="H3701" s="7">
        <v>1</v>
      </c>
      <c r="I3701" t="s">
        <v>5</v>
      </c>
      <c r="J3701">
        <v>0.42857142857142855</v>
      </c>
      <c r="K3701">
        <v>22.3</v>
      </c>
      <c r="L3701">
        <v>28.5</v>
      </c>
      <c r="M3701">
        <v>94.2</v>
      </c>
      <c r="N3701">
        <v>0.5</v>
      </c>
      <c r="O3701">
        <v>1.03601123595505</v>
      </c>
      <c r="P3701">
        <v>9.9554328039672593E-3</v>
      </c>
      <c r="Q3701" t="s">
        <v>224</v>
      </c>
    </row>
    <row r="3702" spans="1:17" ht="16" x14ac:dyDescent="0.2">
      <c r="A3702">
        <v>242</v>
      </c>
      <c r="B3702" t="s">
        <v>223</v>
      </c>
      <c r="C3702" t="s">
        <v>222</v>
      </c>
      <c r="F3702">
        <v>34</v>
      </c>
      <c r="H3702" s="7">
        <v>1</v>
      </c>
      <c r="I3702" t="s">
        <v>5</v>
      </c>
      <c r="J3702">
        <v>0.42857142857142855</v>
      </c>
      <c r="K3702">
        <v>22.3</v>
      </c>
      <c r="L3702">
        <v>28.5</v>
      </c>
      <c r="M3702">
        <v>94.2</v>
      </c>
      <c r="N3702">
        <v>0.5</v>
      </c>
      <c r="O3702">
        <v>2.99897003745318</v>
      </c>
      <c r="P3702">
        <v>1.3093967735861E-2</v>
      </c>
      <c r="Q3702" t="s">
        <v>224</v>
      </c>
    </row>
    <row r="3703" spans="1:17" ht="16" x14ac:dyDescent="0.2">
      <c r="A3703">
        <v>242</v>
      </c>
      <c r="B3703" t="s">
        <v>223</v>
      </c>
      <c r="C3703" t="s">
        <v>222</v>
      </c>
      <c r="F3703">
        <v>34</v>
      </c>
      <c r="H3703" s="7">
        <v>1</v>
      </c>
      <c r="I3703" t="s">
        <v>5</v>
      </c>
      <c r="J3703">
        <v>0.42857142857142855</v>
      </c>
      <c r="K3703">
        <v>22.3</v>
      </c>
      <c r="L3703">
        <v>28.5</v>
      </c>
      <c r="M3703">
        <v>94.2</v>
      </c>
      <c r="N3703">
        <v>0.5</v>
      </c>
      <c r="O3703">
        <v>4.9619288389513097</v>
      </c>
      <c r="P3703">
        <v>3.29922792040677E-2</v>
      </c>
      <c r="Q3703" t="s">
        <v>224</v>
      </c>
    </row>
    <row r="3704" spans="1:17" ht="16" x14ac:dyDescent="0.2">
      <c r="A3704">
        <v>242</v>
      </c>
      <c r="B3704" t="s">
        <v>223</v>
      </c>
      <c r="C3704" t="s">
        <v>222</v>
      </c>
      <c r="F3704">
        <v>34</v>
      </c>
      <c r="H3704" s="7">
        <v>1</v>
      </c>
      <c r="I3704" t="s">
        <v>5</v>
      </c>
      <c r="J3704">
        <v>0.42857142857142855</v>
      </c>
      <c r="K3704">
        <v>22.3</v>
      </c>
      <c r="L3704">
        <v>28.5</v>
      </c>
      <c r="M3704">
        <v>94.2</v>
      </c>
      <c r="N3704">
        <v>0.5</v>
      </c>
      <c r="O3704">
        <v>6.8671535580524301</v>
      </c>
      <c r="P3704">
        <v>4.6192957127612899E-2</v>
      </c>
      <c r="Q3704" t="s">
        <v>224</v>
      </c>
    </row>
    <row r="3705" spans="1:17" ht="16" x14ac:dyDescent="0.2">
      <c r="A3705">
        <v>242</v>
      </c>
      <c r="B3705" t="s">
        <v>223</v>
      </c>
      <c r="C3705" t="s">
        <v>222</v>
      </c>
      <c r="F3705">
        <v>34</v>
      </c>
      <c r="H3705" s="7">
        <v>1</v>
      </c>
      <c r="I3705" t="s">
        <v>5</v>
      </c>
      <c r="J3705">
        <v>0.42857142857142855</v>
      </c>
      <c r="K3705">
        <v>22.3</v>
      </c>
      <c r="L3705">
        <v>28.5</v>
      </c>
      <c r="M3705">
        <v>94.2</v>
      </c>
      <c r="N3705">
        <v>0.5</v>
      </c>
      <c r="O3705">
        <v>8.7723782771535497</v>
      </c>
      <c r="P3705">
        <v>5.6041679743895401E-2</v>
      </c>
      <c r="Q3705" t="s">
        <v>224</v>
      </c>
    </row>
    <row r="3706" spans="1:17" ht="16" x14ac:dyDescent="0.2">
      <c r="A3706">
        <v>242</v>
      </c>
      <c r="B3706" t="s">
        <v>223</v>
      </c>
      <c r="C3706" t="s">
        <v>222</v>
      </c>
      <c r="F3706">
        <v>34</v>
      </c>
      <c r="H3706" s="7">
        <v>1</v>
      </c>
      <c r="I3706" t="s">
        <v>5</v>
      </c>
      <c r="J3706">
        <v>0.42857142857142855</v>
      </c>
      <c r="K3706">
        <v>22.3</v>
      </c>
      <c r="L3706">
        <v>28.5</v>
      </c>
      <c r="M3706">
        <v>94.2</v>
      </c>
      <c r="N3706">
        <v>0.5</v>
      </c>
      <c r="O3706">
        <v>10.850805243445601</v>
      </c>
      <c r="P3706">
        <v>5.2463749921536497E-2</v>
      </c>
      <c r="Q3706" t="s">
        <v>224</v>
      </c>
    </row>
    <row r="3707" spans="1:17" ht="16" x14ac:dyDescent="0.2">
      <c r="A3707">
        <v>242</v>
      </c>
      <c r="B3707" t="s">
        <v>223</v>
      </c>
      <c r="C3707" t="s">
        <v>222</v>
      </c>
      <c r="F3707">
        <v>34</v>
      </c>
      <c r="H3707" s="7">
        <v>1</v>
      </c>
      <c r="I3707" t="s">
        <v>5</v>
      </c>
      <c r="J3707">
        <v>0.42857142857142855</v>
      </c>
      <c r="K3707">
        <v>22.3</v>
      </c>
      <c r="L3707">
        <v>28.5</v>
      </c>
      <c r="M3707">
        <v>94.2</v>
      </c>
      <c r="N3707">
        <v>0.5</v>
      </c>
      <c r="O3707">
        <v>12.640561797752801</v>
      </c>
      <c r="P3707">
        <v>9.5844579750172798E-2</v>
      </c>
      <c r="Q3707" t="s">
        <v>224</v>
      </c>
    </row>
    <row r="3708" spans="1:17" ht="16" x14ac:dyDescent="0.2">
      <c r="A3708">
        <v>242</v>
      </c>
      <c r="B3708" t="s">
        <v>223</v>
      </c>
      <c r="C3708" t="s">
        <v>222</v>
      </c>
      <c r="F3708">
        <v>34</v>
      </c>
      <c r="H3708" s="7">
        <v>1</v>
      </c>
      <c r="I3708" t="s">
        <v>5</v>
      </c>
      <c r="J3708">
        <v>0.42857142857142855</v>
      </c>
      <c r="K3708">
        <v>22.3</v>
      </c>
      <c r="L3708">
        <v>28.5</v>
      </c>
      <c r="M3708">
        <v>94.2</v>
      </c>
      <c r="N3708">
        <v>0.5</v>
      </c>
      <c r="O3708">
        <v>14.603520599250899</v>
      </c>
      <c r="P3708">
        <v>0.13920657836921699</v>
      </c>
      <c r="Q3708" t="s">
        <v>224</v>
      </c>
    </row>
    <row r="3709" spans="1:17" ht="16" x14ac:dyDescent="0.2">
      <c r="A3709">
        <v>242</v>
      </c>
      <c r="B3709" t="s">
        <v>223</v>
      </c>
      <c r="C3709" t="s">
        <v>222</v>
      </c>
      <c r="F3709">
        <v>34</v>
      </c>
      <c r="H3709" s="7">
        <v>1</v>
      </c>
      <c r="I3709" t="s">
        <v>5</v>
      </c>
      <c r="J3709">
        <v>0.42857142857142855</v>
      </c>
      <c r="K3709">
        <v>22.3</v>
      </c>
      <c r="L3709">
        <v>28.5</v>
      </c>
      <c r="M3709">
        <v>94.2</v>
      </c>
      <c r="N3709">
        <v>0.5</v>
      </c>
      <c r="O3709">
        <v>16.508745318351998</v>
      </c>
      <c r="P3709">
        <v>0.19263071997991299</v>
      </c>
      <c r="Q3709" t="s">
        <v>224</v>
      </c>
    </row>
    <row r="3710" spans="1:17" ht="16" x14ac:dyDescent="0.2">
      <c r="A3710">
        <v>242</v>
      </c>
      <c r="B3710" t="s">
        <v>223</v>
      </c>
      <c r="C3710" t="s">
        <v>222</v>
      </c>
      <c r="F3710">
        <v>34</v>
      </c>
      <c r="H3710" s="7">
        <v>1</v>
      </c>
      <c r="I3710" t="s">
        <v>5</v>
      </c>
      <c r="J3710">
        <v>0.42857142857142855</v>
      </c>
      <c r="K3710">
        <v>22.3</v>
      </c>
      <c r="L3710">
        <v>28.5</v>
      </c>
      <c r="M3710">
        <v>94.2</v>
      </c>
      <c r="N3710">
        <v>0.5</v>
      </c>
      <c r="O3710">
        <v>18.413970037453101</v>
      </c>
      <c r="P3710">
        <v>0.31644592304312302</v>
      </c>
      <c r="Q3710" t="s">
        <v>224</v>
      </c>
    </row>
    <row r="3711" spans="1:17" ht="16" x14ac:dyDescent="0.2">
      <c r="A3711">
        <v>242</v>
      </c>
      <c r="B3711" t="s">
        <v>223</v>
      </c>
      <c r="C3711" t="s">
        <v>222</v>
      </c>
      <c r="F3711">
        <v>34</v>
      </c>
      <c r="H3711" s="7">
        <v>1</v>
      </c>
      <c r="I3711" t="s">
        <v>5</v>
      </c>
      <c r="J3711">
        <v>0.42857142857142855</v>
      </c>
      <c r="K3711">
        <v>22.3</v>
      </c>
      <c r="L3711">
        <v>28.5</v>
      </c>
      <c r="M3711">
        <v>94.2</v>
      </c>
      <c r="N3711">
        <v>0.5</v>
      </c>
      <c r="O3711">
        <v>20.550131086142301</v>
      </c>
      <c r="P3711">
        <v>0.43688406251961598</v>
      </c>
      <c r="Q3711" t="s">
        <v>224</v>
      </c>
    </row>
    <row r="3712" spans="1:17" ht="16" x14ac:dyDescent="0.2">
      <c r="A3712">
        <v>242</v>
      </c>
      <c r="B3712" t="s">
        <v>223</v>
      </c>
      <c r="C3712" t="s">
        <v>222</v>
      </c>
      <c r="F3712">
        <v>34</v>
      </c>
      <c r="H3712" s="7">
        <v>1</v>
      </c>
      <c r="I3712" t="s">
        <v>5</v>
      </c>
      <c r="J3712">
        <v>0.42857142857142855</v>
      </c>
      <c r="K3712">
        <v>22.3</v>
      </c>
      <c r="L3712">
        <v>28.5</v>
      </c>
      <c r="M3712">
        <v>94.2</v>
      </c>
      <c r="N3712">
        <v>0.5</v>
      </c>
      <c r="O3712">
        <v>22.166685393258401</v>
      </c>
      <c r="P3712">
        <v>0.56743456154667005</v>
      </c>
      <c r="Q3712" t="s">
        <v>224</v>
      </c>
    </row>
    <row r="3713" spans="1:17" ht="16" x14ac:dyDescent="0.2">
      <c r="A3713">
        <v>242</v>
      </c>
      <c r="B3713" t="s">
        <v>223</v>
      </c>
      <c r="C3713" t="s">
        <v>222</v>
      </c>
      <c r="F3713">
        <v>34</v>
      </c>
      <c r="H3713" s="7">
        <v>1</v>
      </c>
      <c r="I3713" t="s">
        <v>5</v>
      </c>
      <c r="J3713">
        <v>0.42857142857142855</v>
      </c>
      <c r="K3713">
        <v>22.3</v>
      </c>
      <c r="L3713">
        <v>28.5</v>
      </c>
      <c r="M3713">
        <v>94.2</v>
      </c>
      <c r="N3713">
        <v>0.5</v>
      </c>
      <c r="O3713">
        <v>24.360580524344499</v>
      </c>
      <c r="P3713">
        <v>0.74820161948402497</v>
      </c>
      <c r="Q3713" t="s">
        <v>224</v>
      </c>
    </row>
    <row r="3714" spans="1:17" ht="16" x14ac:dyDescent="0.2">
      <c r="A3714">
        <v>242</v>
      </c>
      <c r="B3714" t="s">
        <v>223</v>
      </c>
      <c r="C3714" t="s">
        <v>222</v>
      </c>
      <c r="F3714">
        <v>34</v>
      </c>
      <c r="H3714" s="7">
        <v>1</v>
      </c>
      <c r="I3714" t="s">
        <v>5</v>
      </c>
      <c r="J3714">
        <v>0.42857142857142855</v>
      </c>
      <c r="K3714">
        <v>22.3</v>
      </c>
      <c r="L3714">
        <v>28.5</v>
      </c>
      <c r="M3714">
        <v>94.2</v>
      </c>
      <c r="N3714">
        <v>0.5</v>
      </c>
      <c r="O3714">
        <v>26.323539325842699</v>
      </c>
      <c r="P3714">
        <v>0.81167534994664503</v>
      </c>
      <c r="Q3714" t="s">
        <v>224</v>
      </c>
    </row>
    <row r="3715" spans="1:17" ht="16" x14ac:dyDescent="0.2">
      <c r="A3715">
        <v>242</v>
      </c>
      <c r="B3715" t="s">
        <v>223</v>
      </c>
      <c r="C3715" t="s">
        <v>222</v>
      </c>
      <c r="F3715">
        <v>34</v>
      </c>
      <c r="H3715" s="7">
        <v>1</v>
      </c>
      <c r="I3715" t="s">
        <v>5</v>
      </c>
      <c r="J3715">
        <v>0.42857142857142855</v>
      </c>
      <c r="K3715">
        <v>22.3</v>
      </c>
      <c r="L3715">
        <v>28.5</v>
      </c>
      <c r="M3715">
        <v>94.2</v>
      </c>
      <c r="N3715">
        <v>0.5</v>
      </c>
      <c r="O3715">
        <v>28.113295880149799</v>
      </c>
      <c r="P3715">
        <v>0.81818467139539197</v>
      </c>
      <c r="Q3715" t="s">
        <v>224</v>
      </c>
    </row>
    <row r="3716" spans="1:17" ht="16" x14ac:dyDescent="0.2">
      <c r="A3716">
        <v>242</v>
      </c>
      <c r="B3716" t="s">
        <v>223</v>
      </c>
      <c r="C3716" t="s">
        <v>222</v>
      </c>
      <c r="F3716">
        <v>34</v>
      </c>
      <c r="H3716" s="7">
        <v>1</v>
      </c>
      <c r="I3716" t="s">
        <v>5</v>
      </c>
      <c r="J3716">
        <v>0.42857142857142855</v>
      </c>
      <c r="K3716">
        <v>22.3</v>
      </c>
      <c r="L3716">
        <v>28.5</v>
      </c>
      <c r="M3716">
        <v>94.2</v>
      </c>
      <c r="N3716">
        <v>0.5</v>
      </c>
      <c r="O3716">
        <v>29.9030524344569</v>
      </c>
      <c r="P3716">
        <v>0.80793421630782702</v>
      </c>
      <c r="Q3716" t="s">
        <v>224</v>
      </c>
    </row>
    <row r="3717" spans="1:17" ht="16" x14ac:dyDescent="0.2">
      <c r="A3717">
        <v>242</v>
      </c>
      <c r="B3717" t="s">
        <v>223</v>
      </c>
      <c r="C3717" t="s">
        <v>222</v>
      </c>
      <c r="F3717">
        <v>34</v>
      </c>
      <c r="H3717" s="7">
        <v>1</v>
      </c>
      <c r="I3717" t="s">
        <v>5</v>
      </c>
      <c r="J3717">
        <v>0.42857142857142855</v>
      </c>
      <c r="K3717">
        <v>22.3</v>
      </c>
      <c r="L3717">
        <v>28.5</v>
      </c>
      <c r="M3717">
        <v>94.2</v>
      </c>
      <c r="N3717">
        <v>0.5</v>
      </c>
      <c r="O3717">
        <v>31.981479400748999</v>
      </c>
      <c r="P3717">
        <v>0.80770824179273104</v>
      </c>
      <c r="Q3717" t="s">
        <v>224</v>
      </c>
    </row>
    <row r="3718" spans="1:17" ht="16" x14ac:dyDescent="0.2">
      <c r="A3718">
        <v>242</v>
      </c>
      <c r="B3718" t="s">
        <v>223</v>
      </c>
      <c r="C3718" t="s">
        <v>222</v>
      </c>
      <c r="F3718">
        <v>34</v>
      </c>
      <c r="H3718" s="7">
        <v>1</v>
      </c>
      <c r="I3718" t="s">
        <v>5</v>
      </c>
      <c r="J3718">
        <v>0.42857142857142855</v>
      </c>
      <c r="K3718">
        <v>22.3</v>
      </c>
      <c r="L3718">
        <v>28.5</v>
      </c>
      <c r="M3718">
        <v>94.2</v>
      </c>
      <c r="N3718">
        <v>0.5</v>
      </c>
      <c r="O3718">
        <v>34.002172284644203</v>
      </c>
      <c r="P3718">
        <v>0.81419245496202397</v>
      </c>
      <c r="Q3718" t="s">
        <v>224</v>
      </c>
    </row>
    <row r="3719" spans="1:17" ht="16" x14ac:dyDescent="0.2">
      <c r="A3719">
        <v>243</v>
      </c>
      <c r="B3719" t="s">
        <v>223</v>
      </c>
      <c r="C3719" t="s">
        <v>222</v>
      </c>
      <c r="F3719">
        <v>34</v>
      </c>
      <c r="H3719" s="7">
        <v>1</v>
      </c>
      <c r="I3719" t="s">
        <v>5</v>
      </c>
      <c r="J3719">
        <f>35/(100-35)</f>
        <v>0.53846153846153844</v>
      </c>
      <c r="K3719">
        <v>18.7</v>
      </c>
      <c r="L3719">
        <v>33.5</v>
      </c>
      <c r="M3719">
        <v>96.2</v>
      </c>
      <c r="N3719">
        <v>0.5</v>
      </c>
      <c r="O3719">
        <v>0</v>
      </c>
      <c r="P3719">
        <v>0</v>
      </c>
      <c r="Q3719" t="s">
        <v>224</v>
      </c>
    </row>
    <row r="3720" spans="1:17" ht="16" x14ac:dyDescent="0.2">
      <c r="A3720">
        <v>243</v>
      </c>
      <c r="B3720" t="s">
        <v>223</v>
      </c>
      <c r="C3720" t="s">
        <v>222</v>
      </c>
      <c r="F3720">
        <v>34</v>
      </c>
      <c r="H3720" s="7">
        <v>1</v>
      </c>
      <c r="I3720" t="s">
        <v>5</v>
      </c>
      <c r="J3720">
        <v>0.53846153846153844</v>
      </c>
      <c r="K3720">
        <v>18.7</v>
      </c>
      <c r="L3720">
        <v>33.5</v>
      </c>
      <c r="M3720">
        <v>96.2</v>
      </c>
      <c r="N3720">
        <v>0.5</v>
      </c>
      <c r="O3720">
        <v>1.03601123595505</v>
      </c>
      <c r="P3720">
        <v>1.3307388111229701E-2</v>
      </c>
      <c r="Q3720" t="s">
        <v>224</v>
      </c>
    </row>
    <row r="3721" spans="1:17" ht="16" x14ac:dyDescent="0.2">
      <c r="A3721">
        <v>243</v>
      </c>
      <c r="B3721" t="s">
        <v>223</v>
      </c>
      <c r="C3721" t="s">
        <v>222</v>
      </c>
      <c r="F3721">
        <v>34</v>
      </c>
      <c r="H3721" s="7">
        <v>1</v>
      </c>
      <c r="I3721" t="s">
        <v>5</v>
      </c>
      <c r="J3721">
        <v>0.53846153846153844</v>
      </c>
      <c r="K3721">
        <v>18.7</v>
      </c>
      <c r="L3721">
        <v>33.5</v>
      </c>
      <c r="M3721">
        <v>96.2</v>
      </c>
      <c r="N3721">
        <v>0.5</v>
      </c>
      <c r="O3721">
        <v>2.8257677902621698</v>
      </c>
      <c r="P3721">
        <v>1.3112798945452199E-2</v>
      </c>
      <c r="Q3721" t="s">
        <v>224</v>
      </c>
    </row>
    <row r="3722" spans="1:17" ht="16" x14ac:dyDescent="0.2">
      <c r="A3722">
        <v>243</v>
      </c>
      <c r="B3722" t="s">
        <v>223</v>
      </c>
      <c r="C3722" t="s">
        <v>222</v>
      </c>
      <c r="F3722">
        <v>34</v>
      </c>
      <c r="H3722" s="7">
        <v>1</v>
      </c>
      <c r="I3722" t="s">
        <v>5</v>
      </c>
      <c r="J3722">
        <v>0.53846153846153844</v>
      </c>
      <c r="K3722">
        <v>18.7</v>
      </c>
      <c r="L3722">
        <v>33.5</v>
      </c>
      <c r="M3722">
        <v>96.2</v>
      </c>
      <c r="N3722">
        <v>0.5</v>
      </c>
      <c r="O3722">
        <v>4.9619288389513097</v>
      </c>
      <c r="P3722">
        <v>2.9640323896805001E-2</v>
      </c>
      <c r="Q3722" t="s">
        <v>224</v>
      </c>
    </row>
    <row r="3723" spans="1:17" ht="16" x14ac:dyDescent="0.2">
      <c r="A3723">
        <v>243</v>
      </c>
      <c r="B3723" t="s">
        <v>223</v>
      </c>
      <c r="C3723" t="s">
        <v>222</v>
      </c>
      <c r="F3723">
        <v>34</v>
      </c>
      <c r="H3723" s="7">
        <v>1</v>
      </c>
      <c r="I3723" t="s">
        <v>5</v>
      </c>
      <c r="J3723">
        <v>0.53846153846153844</v>
      </c>
      <c r="K3723">
        <v>18.7</v>
      </c>
      <c r="L3723">
        <v>33.5</v>
      </c>
      <c r="M3723">
        <v>96.2</v>
      </c>
      <c r="N3723">
        <v>0.5</v>
      </c>
      <c r="O3723">
        <v>6.8671535580524301</v>
      </c>
      <c r="P3723">
        <v>5.6248823049400397E-2</v>
      </c>
      <c r="Q3723" t="s">
        <v>224</v>
      </c>
    </row>
    <row r="3724" spans="1:17" ht="16" x14ac:dyDescent="0.2">
      <c r="A3724">
        <v>243</v>
      </c>
      <c r="B3724" t="s">
        <v>223</v>
      </c>
      <c r="C3724" t="s">
        <v>222</v>
      </c>
      <c r="F3724">
        <v>34</v>
      </c>
      <c r="H3724" s="7">
        <v>1</v>
      </c>
      <c r="I3724" t="s">
        <v>5</v>
      </c>
      <c r="J3724">
        <v>0.53846153846153844</v>
      </c>
      <c r="K3724">
        <v>18.7</v>
      </c>
      <c r="L3724">
        <v>33.5</v>
      </c>
      <c r="M3724">
        <v>96.2</v>
      </c>
      <c r="N3724">
        <v>0.5</v>
      </c>
      <c r="O3724">
        <v>8.7146441947565503</v>
      </c>
      <c r="P3724">
        <v>6.2751867428284494E-2</v>
      </c>
      <c r="Q3724" t="s">
        <v>224</v>
      </c>
    </row>
    <row r="3725" spans="1:17" ht="16" x14ac:dyDescent="0.2">
      <c r="A3725">
        <v>243</v>
      </c>
      <c r="B3725" t="s">
        <v>223</v>
      </c>
      <c r="C3725" t="s">
        <v>222</v>
      </c>
      <c r="F3725">
        <v>34</v>
      </c>
      <c r="H3725" s="7">
        <v>1</v>
      </c>
      <c r="I3725" t="s">
        <v>5</v>
      </c>
      <c r="J3725">
        <v>0.53846153846153844</v>
      </c>
      <c r="K3725">
        <v>18.7</v>
      </c>
      <c r="L3725">
        <v>33.5</v>
      </c>
      <c r="M3725">
        <v>96.2</v>
      </c>
      <c r="N3725">
        <v>0.5</v>
      </c>
      <c r="O3725">
        <v>10.7930711610486</v>
      </c>
      <c r="P3725">
        <v>9.6045445985813993E-2</v>
      </c>
      <c r="Q3725" t="s">
        <v>224</v>
      </c>
    </row>
    <row r="3726" spans="1:17" ht="16" x14ac:dyDescent="0.2">
      <c r="A3726">
        <v>243</v>
      </c>
      <c r="B3726" t="s">
        <v>223</v>
      </c>
      <c r="C3726" t="s">
        <v>222</v>
      </c>
      <c r="F3726">
        <v>34</v>
      </c>
      <c r="H3726" s="7">
        <v>1</v>
      </c>
      <c r="I3726" t="s">
        <v>5</v>
      </c>
      <c r="J3726">
        <v>0.53846153846153844</v>
      </c>
      <c r="K3726">
        <v>18.7</v>
      </c>
      <c r="L3726">
        <v>33.5</v>
      </c>
      <c r="M3726">
        <v>96.2</v>
      </c>
      <c r="N3726">
        <v>0.5</v>
      </c>
      <c r="O3726">
        <v>12.813764044943801</v>
      </c>
      <c r="P3726">
        <v>0.112585525076894</v>
      </c>
      <c r="Q3726" t="s">
        <v>224</v>
      </c>
    </row>
    <row r="3727" spans="1:17" ht="16" x14ac:dyDescent="0.2">
      <c r="A3727">
        <v>243</v>
      </c>
      <c r="B3727" t="s">
        <v>223</v>
      </c>
      <c r="C3727" t="s">
        <v>222</v>
      </c>
      <c r="F3727">
        <v>34</v>
      </c>
      <c r="H3727" s="7">
        <v>1</v>
      </c>
      <c r="I3727" t="s">
        <v>5</v>
      </c>
      <c r="J3727">
        <v>0.53846153846153844</v>
      </c>
      <c r="K3727">
        <v>18.7</v>
      </c>
      <c r="L3727">
        <v>33.5</v>
      </c>
      <c r="M3727">
        <v>96.2</v>
      </c>
      <c r="N3727">
        <v>0.5</v>
      </c>
      <c r="O3727">
        <v>14.7189887640449</v>
      </c>
      <c r="P3727">
        <v>0.145897934844014</v>
      </c>
      <c r="Q3727" t="s">
        <v>224</v>
      </c>
    </row>
    <row r="3728" spans="1:17" ht="16" x14ac:dyDescent="0.2">
      <c r="A3728">
        <v>243</v>
      </c>
      <c r="B3728" t="s">
        <v>223</v>
      </c>
      <c r="C3728" t="s">
        <v>222</v>
      </c>
      <c r="F3728">
        <v>34</v>
      </c>
      <c r="H3728" s="7">
        <v>1</v>
      </c>
      <c r="I3728" t="s">
        <v>5</v>
      </c>
      <c r="J3728">
        <v>0.53846153846153844</v>
      </c>
      <c r="K3728">
        <v>18.7</v>
      </c>
      <c r="L3728">
        <v>33.5</v>
      </c>
      <c r="M3728">
        <v>96.2</v>
      </c>
      <c r="N3728">
        <v>0.5</v>
      </c>
      <c r="O3728">
        <v>16.566479400748999</v>
      </c>
      <c r="P3728">
        <v>0.23619986190446299</v>
      </c>
      <c r="Q3728" t="s">
        <v>224</v>
      </c>
    </row>
    <row r="3729" spans="1:17" ht="16" x14ac:dyDescent="0.2">
      <c r="A3729">
        <v>243</v>
      </c>
      <c r="B3729" t="s">
        <v>223</v>
      </c>
      <c r="C3729" t="s">
        <v>222</v>
      </c>
      <c r="F3729">
        <v>34</v>
      </c>
      <c r="H3729" s="7">
        <v>1</v>
      </c>
      <c r="I3729" t="s">
        <v>5</v>
      </c>
      <c r="J3729">
        <v>0.53846153846153844</v>
      </c>
      <c r="K3729">
        <v>18.7</v>
      </c>
      <c r="L3729">
        <v>33.5</v>
      </c>
      <c r="M3729">
        <v>96.2</v>
      </c>
      <c r="N3729">
        <v>0.5</v>
      </c>
      <c r="O3729">
        <v>18.5294382022471</v>
      </c>
      <c r="P3729">
        <v>0.363360743205071</v>
      </c>
      <c r="Q3729" t="s">
        <v>224</v>
      </c>
    </row>
    <row r="3730" spans="1:17" ht="16" x14ac:dyDescent="0.2">
      <c r="A3730">
        <v>243</v>
      </c>
      <c r="B3730" t="s">
        <v>223</v>
      </c>
      <c r="C3730" t="s">
        <v>222</v>
      </c>
      <c r="F3730">
        <v>34</v>
      </c>
      <c r="H3730" s="7">
        <v>1</v>
      </c>
      <c r="I3730" t="s">
        <v>5</v>
      </c>
      <c r="J3730">
        <v>0.53846153846153844</v>
      </c>
      <c r="K3730">
        <v>18.7</v>
      </c>
      <c r="L3730">
        <v>33.5</v>
      </c>
      <c r="M3730">
        <v>96.2</v>
      </c>
      <c r="N3730">
        <v>0.5</v>
      </c>
      <c r="O3730">
        <v>20.203726591760301</v>
      </c>
      <c r="P3730">
        <v>0.51736865231310003</v>
      </c>
      <c r="Q3730" t="s">
        <v>224</v>
      </c>
    </row>
    <row r="3731" spans="1:17" ht="16" x14ac:dyDescent="0.2">
      <c r="A3731">
        <v>243</v>
      </c>
      <c r="B3731" t="s">
        <v>223</v>
      </c>
      <c r="C3731" t="s">
        <v>222</v>
      </c>
      <c r="F3731">
        <v>34</v>
      </c>
      <c r="H3731" s="7">
        <v>1</v>
      </c>
      <c r="I3731" t="s">
        <v>5</v>
      </c>
      <c r="J3731">
        <v>0.53846153846153844</v>
      </c>
      <c r="K3731">
        <v>18.7</v>
      </c>
      <c r="L3731">
        <v>33.5</v>
      </c>
      <c r="M3731">
        <v>96.2</v>
      </c>
      <c r="N3731">
        <v>0.5</v>
      </c>
      <c r="O3731">
        <v>22.513089887640401</v>
      </c>
      <c r="P3731">
        <v>0.69141924549620204</v>
      </c>
      <c r="Q3731" t="s">
        <v>224</v>
      </c>
    </row>
    <row r="3732" spans="1:17" ht="16" x14ac:dyDescent="0.2">
      <c r="A3732">
        <v>243</v>
      </c>
      <c r="B3732" t="s">
        <v>223</v>
      </c>
      <c r="C3732" t="s">
        <v>222</v>
      </c>
      <c r="F3732">
        <v>34</v>
      </c>
      <c r="H3732" s="7">
        <v>1</v>
      </c>
      <c r="I3732" t="s">
        <v>5</v>
      </c>
      <c r="J3732">
        <v>0.53846153846153844</v>
      </c>
      <c r="K3732">
        <v>18.7</v>
      </c>
      <c r="L3732">
        <v>33.5</v>
      </c>
      <c r="M3732">
        <v>96.2</v>
      </c>
      <c r="N3732">
        <v>0.5</v>
      </c>
      <c r="O3732">
        <v>24.187378277153499</v>
      </c>
      <c r="P3732">
        <v>0.80185173560981704</v>
      </c>
      <c r="Q3732" t="s">
        <v>224</v>
      </c>
    </row>
    <row r="3733" spans="1:17" ht="16" x14ac:dyDescent="0.2">
      <c r="A3733">
        <v>243</v>
      </c>
      <c r="B3733" t="s">
        <v>223</v>
      </c>
      <c r="C3733" t="s">
        <v>222</v>
      </c>
      <c r="F3733">
        <v>34</v>
      </c>
      <c r="H3733" s="7">
        <v>1</v>
      </c>
      <c r="I3733" t="s">
        <v>5</v>
      </c>
      <c r="J3733">
        <v>0.53846153846153844</v>
      </c>
      <c r="K3733">
        <v>18.7</v>
      </c>
      <c r="L3733">
        <v>33.5</v>
      </c>
      <c r="M3733">
        <v>96.2</v>
      </c>
      <c r="N3733">
        <v>0.5</v>
      </c>
      <c r="O3733">
        <v>26.323539325842699</v>
      </c>
      <c r="P3733">
        <v>0.86195467955558303</v>
      </c>
      <c r="Q3733" t="s">
        <v>224</v>
      </c>
    </row>
    <row r="3734" spans="1:17" ht="16" x14ac:dyDescent="0.2">
      <c r="A3734">
        <v>243</v>
      </c>
      <c r="B3734" t="s">
        <v>223</v>
      </c>
      <c r="C3734" t="s">
        <v>222</v>
      </c>
      <c r="F3734">
        <v>34</v>
      </c>
      <c r="H3734" s="7">
        <v>1</v>
      </c>
      <c r="I3734" t="s">
        <v>5</v>
      </c>
      <c r="J3734">
        <v>0.53846153846153844</v>
      </c>
      <c r="K3734">
        <v>18.7</v>
      </c>
      <c r="L3734">
        <v>33.5</v>
      </c>
      <c r="M3734">
        <v>96.2</v>
      </c>
      <c r="N3734">
        <v>0.5</v>
      </c>
      <c r="O3734">
        <v>28.3442322097378</v>
      </c>
      <c r="P3734">
        <v>0.85838302680308798</v>
      </c>
      <c r="Q3734" t="s">
        <v>224</v>
      </c>
    </row>
    <row r="3735" spans="1:17" ht="16" x14ac:dyDescent="0.2">
      <c r="A3735">
        <v>243</v>
      </c>
      <c r="B3735" t="s">
        <v>223</v>
      </c>
      <c r="C3735" t="s">
        <v>222</v>
      </c>
      <c r="F3735">
        <v>34</v>
      </c>
      <c r="H3735" s="7">
        <v>1</v>
      </c>
      <c r="I3735" t="s">
        <v>5</v>
      </c>
      <c r="J3735">
        <v>0.53846153846153844</v>
      </c>
      <c r="K3735">
        <v>18.7</v>
      </c>
      <c r="L3735">
        <v>33.5</v>
      </c>
      <c r="M3735">
        <v>96.2</v>
      </c>
      <c r="N3735">
        <v>0.5</v>
      </c>
      <c r="O3735">
        <v>29.960786516853901</v>
      </c>
      <c r="P3735">
        <v>0.84815140292511404</v>
      </c>
      <c r="Q3735" t="s">
        <v>224</v>
      </c>
    </row>
    <row r="3736" spans="1:17" ht="16" x14ac:dyDescent="0.2">
      <c r="A3736">
        <v>243</v>
      </c>
      <c r="B3736" t="s">
        <v>223</v>
      </c>
      <c r="C3736" t="s">
        <v>222</v>
      </c>
      <c r="F3736">
        <v>34</v>
      </c>
      <c r="H3736" s="7">
        <v>1</v>
      </c>
      <c r="I3736" t="s">
        <v>5</v>
      </c>
      <c r="J3736">
        <v>0.53846153846153844</v>
      </c>
      <c r="K3736">
        <v>18.7</v>
      </c>
      <c r="L3736">
        <v>33.5</v>
      </c>
      <c r="M3736">
        <v>96.2</v>
      </c>
      <c r="N3736">
        <v>0.5</v>
      </c>
      <c r="O3736">
        <v>31.808277153557999</v>
      </c>
      <c r="P3736">
        <v>0.85465444730399798</v>
      </c>
      <c r="Q3736" t="s">
        <v>224</v>
      </c>
    </row>
    <row r="3737" spans="1:17" ht="16" x14ac:dyDescent="0.2">
      <c r="A3737">
        <v>243</v>
      </c>
      <c r="B3737" t="s">
        <v>223</v>
      </c>
      <c r="C3737" t="s">
        <v>222</v>
      </c>
      <c r="F3737">
        <v>34</v>
      </c>
      <c r="H3737" s="7">
        <v>1</v>
      </c>
      <c r="I3737" t="s">
        <v>5</v>
      </c>
      <c r="J3737">
        <v>0.53846153846153844</v>
      </c>
      <c r="K3737">
        <v>18.7</v>
      </c>
      <c r="L3737">
        <v>33.5</v>
      </c>
      <c r="M3737">
        <v>96.2</v>
      </c>
      <c r="N3737">
        <v>0.5</v>
      </c>
      <c r="O3737">
        <v>33.944438202247198</v>
      </c>
      <c r="P3737">
        <v>0.85442219571903799</v>
      </c>
      <c r="Q3737" t="s">
        <v>224</v>
      </c>
    </row>
    <row r="3738" spans="1:17" ht="16" x14ac:dyDescent="0.2">
      <c r="A3738">
        <v>244</v>
      </c>
      <c r="B3738" t="s">
        <v>223</v>
      </c>
      <c r="C3738" t="s">
        <v>222</v>
      </c>
      <c r="F3738">
        <v>34</v>
      </c>
      <c r="H3738" s="7">
        <v>1</v>
      </c>
      <c r="I3738" t="s">
        <v>5</v>
      </c>
      <c r="J3738">
        <f>40/(100-40)</f>
        <v>0.66666666666666663</v>
      </c>
      <c r="K3738">
        <v>19.600000000000001</v>
      </c>
      <c r="L3738">
        <v>37.200000000000003</v>
      </c>
      <c r="M3738">
        <v>93</v>
      </c>
      <c r="N3738">
        <v>0.5</v>
      </c>
      <c r="O3738">
        <v>0</v>
      </c>
      <c r="P3738">
        <v>0</v>
      </c>
      <c r="Q3738" t="s">
        <v>224</v>
      </c>
    </row>
    <row r="3739" spans="1:17" ht="16" x14ac:dyDescent="0.2">
      <c r="A3739">
        <v>244</v>
      </c>
      <c r="B3739" t="s">
        <v>223</v>
      </c>
      <c r="C3739" t="s">
        <v>222</v>
      </c>
      <c r="F3739">
        <v>34</v>
      </c>
      <c r="H3739" s="7">
        <v>1</v>
      </c>
      <c r="I3739" t="s">
        <v>5</v>
      </c>
      <c r="J3739">
        <v>0.66666666666666663</v>
      </c>
      <c r="K3739">
        <v>19.600000000000001</v>
      </c>
      <c r="L3739">
        <v>37.200000000000003</v>
      </c>
      <c r="M3739">
        <v>93</v>
      </c>
      <c r="N3739">
        <v>0.5</v>
      </c>
      <c r="O3739">
        <v>1.03601123595505</v>
      </c>
      <c r="P3739">
        <v>1.6659343418492199E-2</v>
      </c>
      <c r="Q3739" t="s">
        <v>224</v>
      </c>
    </row>
    <row r="3740" spans="1:17" ht="16" x14ac:dyDescent="0.2">
      <c r="A3740">
        <v>244</v>
      </c>
      <c r="B3740" t="s">
        <v>223</v>
      </c>
      <c r="C3740" t="s">
        <v>222</v>
      </c>
      <c r="F3740">
        <v>34</v>
      </c>
      <c r="H3740" s="7">
        <v>1</v>
      </c>
      <c r="I3740" t="s">
        <v>5</v>
      </c>
      <c r="J3740">
        <v>0.66666666666666663</v>
      </c>
      <c r="K3740">
        <v>19.600000000000001</v>
      </c>
      <c r="L3740">
        <v>37.200000000000003</v>
      </c>
      <c r="M3740">
        <v>93</v>
      </c>
      <c r="N3740">
        <v>0.5</v>
      </c>
      <c r="O3740">
        <v>2.99897003745318</v>
      </c>
      <c r="P3740">
        <v>1.9797878350386201E-2</v>
      </c>
      <c r="Q3740" t="s">
        <v>224</v>
      </c>
    </row>
    <row r="3741" spans="1:17" ht="16" x14ac:dyDescent="0.2">
      <c r="A3741">
        <v>244</v>
      </c>
      <c r="B3741" t="s">
        <v>223</v>
      </c>
      <c r="C3741" t="s">
        <v>222</v>
      </c>
      <c r="F3741">
        <v>34</v>
      </c>
      <c r="H3741" s="7">
        <v>1</v>
      </c>
      <c r="I3741" t="s">
        <v>5</v>
      </c>
      <c r="J3741">
        <v>0.66666666666666663</v>
      </c>
      <c r="K3741">
        <v>19.600000000000001</v>
      </c>
      <c r="L3741">
        <v>37.200000000000003</v>
      </c>
      <c r="M3741">
        <v>93</v>
      </c>
      <c r="N3741">
        <v>0.5</v>
      </c>
      <c r="O3741">
        <v>4.9619288389513097</v>
      </c>
      <c r="P3741">
        <v>2.6288368589542501E-2</v>
      </c>
      <c r="Q3741" t="s">
        <v>224</v>
      </c>
    </row>
    <row r="3742" spans="1:17" ht="16" x14ac:dyDescent="0.2">
      <c r="A3742">
        <v>244</v>
      </c>
      <c r="B3742" t="s">
        <v>223</v>
      </c>
      <c r="C3742" t="s">
        <v>222</v>
      </c>
      <c r="F3742">
        <v>34</v>
      </c>
      <c r="H3742" s="7">
        <v>1</v>
      </c>
      <c r="I3742" t="s">
        <v>5</v>
      </c>
      <c r="J3742">
        <v>0.66666666666666663</v>
      </c>
      <c r="K3742">
        <v>19.600000000000001</v>
      </c>
      <c r="L3742">
        <v>37.200000000000003</v>
      </c>
      <c r="M3742">
        <v>93</v>
      </c>
      <c r="N3742">
        <v>0.5</v>
      </c>
      <c r="O3742">
        <v>6.9248876404494304</v>
      </c>
      <c r="P3742">
        <v>4.2834724750486303E-2</v>
      </c>
      <c r="Q3742" t="s">
        <v>224</v>
      </c>
    </row>
    <row r="3743" spans="1:17" ht="16" x14ac:dyDescent="0.2">
      <c r="A3743">
        <v>244</v>
      </c>
      <c r="B3743" t="s">
        <v>223</v>
      </c>
      <c r="C3743" t="s">
        <v>222</v>
      </c>
      <c r="F3743">
        <v>34</v>
      </c>
      <c r="H3743" s="7">
        <v>1</v>
      </c>
      <c r="I3743" t="s">
        <v>5</v>
      </c>
      <c r="J3743">
        <v>0.66666666666666663</v>
      </c>
      <c r="K3743">
        <v>19.600000000000001</v>
      </c>
      <c r="L3743">
        <v>37.200000000000003</v>
      </c>
      <c r="M3743">
        <v>93</v>
      </c>
      <c r="N3743">
        <v>0.5</v>
      </c>
      <c r="O3743">
        <v>8.8301123595505597</v>
      </c>
      <c r="P3743">
        <v>4.9331492059506703E-2</v>
      </c>
      <c r="Q3743" t="s">
        <v>224</v>
      </c>
    </row>
    <row r="3744" spans="1:17" ht="16" x14ac:dyDescent="0.2">
      <c r="A3744">
        <v>244</v>
      </c>
      <c r="B3744" t="s">
        <v>223</v>
      </c>
      <c r="C3744" t="s">
        <v>222</v>
      </c>
      <c r="F3744">
        <v>34</v>
      </c>
      <c r="H3744" s="7">
        <v>1</v>
      </c>
      <c r="I3744" t="s">
        <v>5</v>
      </c>
      <c r="J3744">
        <v>0.66666666666666663</v>
      </c>
      <c r="K3744">
        <v>19.600000000000001</v>
      </c>
      <c r="L3744">
        <v>37.200000000000003</v>
      </c>
      <c r="M3744">
        <v>93</v>
      </c>
      <c r="N3744">
        <v>0.5</v>
      </c>
      <c r="O3744">
        <v>10.7930711610486</v>
      </c>
      <c r="P3744">
        <v>7.5933714142238401E-2</v>
      </c>
      <c r="Q3744" t="s">
        <v>224</v>
      </c>
    </row>
    <row r="3745" spans="1:17" ht="16" x14ac:dyDescent="0.2">
      <c r="A3745">
        <v>244</v>
      </c>
      <c r="B3745" t="s">
        <v>223</v>
      </c>
      <c r="C3745" t="s">
        <v>222</v>
      </c>
      <c r="F3745">
        <v>34</v>
      </c>
      <c r="H3745" s="7">
        <v>1</v>
      </c>
      <c r="I3745" t="s">
        <v>5</v>
      </c>
      <c r="J3745">
        <v>0.66666666666666663</v>
      </c>
      <c r="K3745">
        <v>19.600000000000001</v>
      </c>
      <c r="L3745">
        <v>37.200000000000003</v>
      </c>
      <c r="M3745">
        <v>93</v>
      </c>
      <c r="N3745">
        <v>0.5</v>
      </c>
      <c r="O3745">
        <v>12.640561797752801</v>
      </c>
      <c r="P3745">
        <v>9.9196535057435295E-2</v>
      </c>
      <c r="Q3745" t="s">
        <v>224</v>
      </c>
    </row>
    <row r="3746" spans="1:17" ht="16" x14ac:dyDescent="0.2">
      <c r="A3746">
        <v>244</v>
      </c>
      <c r="B3746" t="s">
        <v>223</v>
      </c>
      <c r="C3746" t="s">
        <v>222</v>
      </c>
      <c r="F3746">
        <v>34</v>
      </c>
      <c r="H3746" s="7">
        <v>1</v>
      </c>
      <c r="I3746" t="s">
        <v>5</v>
      </c>
      <c r="J3746">
        <v>0.66666666666666663</v>
      </c>
      <c r="K3746">
        <v>19.600000000000001</v>
      </c>
      <c r="L3746">
        <v>37.200000000000003</v>
      </c>
      <c r="M3746">
        <v>93</v>
      </c>
      <c r="N3746">
        <v>0.5</v>
      </c>
      <c r="O3746">
        <v>14.8344569288389</v>
      </c>
      <c r="P3746">
        <v>0.145885380704287</v>
      </c>
      <c r="Q3746" t="s">
        <v>224</v>
      </c>
    </row>
    <row r="3747" spans="1:17" ht="16" x14ac:dyDescent="0.2">
      <c r="A3747">
        <v>244</v>
      </c>
      <c r="B3747" t="s">
        <v>223</v>
      </c>
      <c r="C3747" t="s">
        <v>222</v>
      </c>
      <c r="F3747">
        <v>34</v>
      </c>
      <c r="H3747" s="7">
        <v>1</v>
      </c>
      <c r="I3747" t="s">
        <v>5</v>
      </c>
      <c r="J3747">
        <v>0.66666666666666663</v>
      </c>
      <c r="K3747">
        <v>19.600000000000001</v>
      </c>
      <c r="L3747">
        <v>37.200000000000003</v>
      </c>
      <c r="M3747">
        <v>93</v>
      </c>
      <c r="N3747">
        <v>0.5</v>
      </c>
      <c r="O3747">
        <v>16.451011235955001</v>
      </c>
      <c r="P3747">
        <v>0.20939677358608999</v>
      </c>
      <c r="Q3747" t="s">
        <v>224</v>
      </c>
    </row>
    <row r="3748" spans="1:17" ht="16" x14ac:dyDescent="0.2">
      <c r="A3748">
        <v>244</v>
      </c>
      <c r="B3748" t="s">
        <v>223</v>
      </c>
      <c r="C3748" t="s">
        <v>222</v>
      </c>
      <c r="F3748">
        <v>34</v>
      </c>
      <c r="H3748" s="7">
        <v>1</v>
      </c>
      <c r="I3748" t="s">
        <v>5</v>
      </c>
      <c r="J3748">
        <v>0.66666666666666663</v>
      </c>
      <c r="K3748">
        <v>19.600000000000001</v>
      </c>
      <c r="L3748">
        <v>37.200000000000003</v>
      </c>
      <c r="M3748">
        <v>93</v>
      </c>
      <c r="N3748">
        <v>0.5</v>
      </c>
      <c r="O3748">
        <v>18.587172284644101</v>
      </c>
      <c r="P3748">
        <v>0.32648295775531899</v>
      </c>
      <c r="Q3748" t="s">
        <v>224</v>
      </c>
    </row>
    <row r="3749" spans="1:17" ht="16" x14ac:dyDescent="0.2">
      <c r="A3749">
        <v>244</v>
      </c>
      <c r="B3749" t="s">
        <v>223</v>
      </c>
      <c r="C3749" t="s">
        <v>222</v>
      </c>
      <c r="F3749">
        <v>34</v>
      </c>
      <c r="H3749" s="7">
        <v>1</v>
      </c>
      <c r="I3749" t="s">
        <v>5</v>
      </c>
      <c r="J3749">
        <v>0.66666666666666663</v>
      </c>
      <c r="K3749">
        <v>19.600000000000001</v>
      </c>
      <c r="L3749">
        <v>37.200000000000003</v>
      </c>
      <c r="M3749">
        <v>93</v>
      </c>
      <c r="N3749">
        <v>0.5</v>
      </c>
      <c r="O3749">
        <v>20.3191947565543</v>
      </c>
      <c r="P3749">
        <v>0.440261126106333</v>
      </c>
      <c r="Q3749" t="s">
        <v>224</v>
      </c>
    </row>
    <row r="3750" spans="1:17" ht="16" x14ac:dyDescent="0.2">
      <c r="A3750">
        <v>244</v>
      </c>
      <c r="B3750" t="s">
        <v>223</v>
      </c>
      <c r="C3750" t="s">
        <v>222</v>
      </c>
      <c r="F3750">
        <v>34</v>
      </c>
      <c r="H3750" s="7">
        <v>1</v>
      </c>
      <c r="I3750" t="s">
        <v>5</v>
      </c>
      <c r="J3750">
        <v>0.66666666666666663</v>
      </c>
      <c r="K3750">
        <v>19.600000000000001</v>
      </c>
      <c r="L3750">
        <v>37.200000000000003</v>
      </c>
      <c r="M3750">
        <v>93</v>
      </c>
      <c r="N3750">
        <v>0.5</v>
      </c>
      <c r="O3750">
        <v>22.397621722846399</v>
      </c>
      <c r="P3750">
        <v>0.57076140857447699</v>
      </c>
      <c r="Q3750" t="s">
        <v>224</v>
      </c>
    </row>
    <row r="3751" spans="1:17" ht="16" x14ac:dyDescent="0.2">
      <c r="A3751">
        <v>244</v>
      </c>
      <c r="B3751" t="s">
        <v>223</v>
      </c>
      <c r="C3751" t="s">
        <v>222</v>
      </c>
      <c r="F3751">
        <v>34</v>
      </c>
      <c r="H3751" s="7">
        <v>1</v>
      </c>
      <c r="I3751" t="s">
        <v>5</v>
      </c>
      <c r="J3751">
        <v>0.66666666666666663</v>
      </c>
      <c r="K3751">
        <v>19.600000000000001</v>
      </c>
      <c r="L3751">
        <v>37.200000000000003</v>
      </c>
      <c r="M3751">
        <v>93</v>
      </c>
      <c r="N3751">
        <v>0.5</v>
      </c>
      <c r="O3751">
        <v>24.2451123595505</v>
      </c>
      <c r="P3751">
        <v>0.69458288870755103</v>
      </c>
      <c r="Q3751" t="s">
        <v>224</v>
      </c>
    </row>
    <row r="3752" spans="1:17" ht="16" x14ac:dyDescent="0.2">
      <c r="A3752">
        <v>244</v>
      </c>
      <c r="B3752" t="s">
        <v>223</v>
      </c>
      <c r="C3752" t="s">
        <v>222</v>
      </c>
      <c r="F3752">
        <v>34</v>
      </c>
      <c r="H3752" s="7">
        <v>1</v>
      </c>
      <c r="I3752" t="s">
        <v>5</v>
      </c>
      <c r="J3752">
        <v>0.66666666666666663</v>
      </c>
      <c r="K3752">
        <v>19.600000000000001</v>
      </c>
      <c r="L3752">
        <v>37.200000000000003</v>
      </c>
      <c r="M3752">
        <v>93</v>
      </c>
      <c r="N3752">
        <v>0.5</v>
      </c>
      <c r="O3752">
        <v>26.265805243445602</v>
      </c>
      <c r="P3752">
        <v>0.82844140355282103</v>
      </c>
      <c r="Q3752" t="s">
        <v>224</v>
      </c>
    </row>
    <row r="3753" spans="1:17" ht="16" x14ac:dyDescent="0.2">
      <c r="A3753">
        <v>244</v>
      </c>
      <c r="B3753" t="s">
        <v>223</v>
      </c>
      <c r="C3753" t="s">
        <v>222</v>
      </c>
      <c r="F3753">
        <v>34</v>
      </c>
      <c r="H3753" s="7">
        <v>1</v>
      </c>
      <c r="I3753" t="s">
        <v>5</v>
      </c>
      <c r="J3753">
        <v>0.66666666666666663</v>
      </c>
      <c r="K3753">
        <v>19.600000000000001</v>
      </c>
      <c r="L3753">
        <v>37.200000000000003</v>
      </c>
      <c r="M3753">
        <v>93</v>
      </c>
      <c r="N3753">
        <v>0.5</v>
      </c>
      <c r="O3753">
        <v>28.113295880149799</v>
      </c>
      <c r="P3753">
        <v>0.89192768815516899</v>
      </c>
      <c r="Q3753" t="s">
        <v>224</v>
      </c>
    </row>
    <row r="3754" spans="1:17" ht="16" x14ac:dyDescent="0.2">
      <c r="A3754">
        <v>244</v>
      </c>
      <c r="B3754" t="s">
        <v>223</v>
      </c>
      <c r="C3754" t="s">
        <v>222</v>
      </c>
      <c r="F3754">
        <v>34</v>
      </c>
      <c r="H3754" s="7">
        <v>1</v>
      </c>
      <c r="I3754" t="s">
        <v>5</v>
      </c>
      <c r="J3754">
        <v>0.66666666666666663</v>
      </c>
      <c r="K3754">
        <v>19.600000000000001</v>
      </c>
      <c r="L3754">
        <v>37.200000000000003</v>
      </c>
      <c r="M3754">
        <v>93</v>
      </c>
      <c r="N3754">
        <v>0.5</v>
      </c>
      <c r="O3754">
        <v>30.018520599250898</v>
      </c>
      <c r="P3754">
        <v>0.88501663423513899</v>
      </c>
      <c r="Q3754" t="s">
        <v>224</v>
      </c>
    </row>
    <row r="3755" spans="1:17" ht="16" x14ac:dyDescent="0.2">
      <c r="A3755">
        <v>244</v>
      </c>
      <c r="B3755" t="s">
        <v>223</v>
      </c>
      <c r="C3755" t="s">
        <v>222</v>
      </c>
      <c r="F3755">
        <v>34</v>
      </c>
      <c r="H3755" s="7">
        <v>1</v>
      </c>
      <c r="I3755" t="s">
        <v>5</v>
      </c>
      <c r="J3755">
        <v>0.66666666666666663</v>
      </c>
      <c r="K3755">
        <v>19.600000000000001</v>
      </c>
      <c r="L3755">
        <v>37.200000000000003</v>
      </c>
      <c r="M3755">
        <v>93</v>
      </c>
      <c r="N3755">
        <v>0.5</v>
      </c>
      <c r="O3755">
        <v>31.981479400748999</v>
      </c>
      <c r="P3755">
        <v>0.88815516916703297</v>
      </c>
      <c r="Q3755" t="s">
        <v>224</v>
      </c>
    </row>
    <row r="3756" spans="1:17" ht="16" x14ac:dyDescent="0.2">
      <c r="A3756">
        <v>244</v>
      </c>
      <c r="B3756" t="s">
        <v>223</v>
      </c>
      <c r="C3756" t="s">
        <v>222</v>
      </c>
      <c r="F3756">
        <v>34</v>
      </c>
      <c r="H3756" s="7">
        <v>1</v>
      </c>
      <c r="I3756" t="s">
        <v>5</v>
      </c>
      <c r="J3756">
        <v>0.66666666666666663</v>
      </c>
      <c r="K3756">
        <v>19.600000000000001</v>
      </c>
      <c r="L3756">
        <v>37.200000000000003</v>
      </c>
      <c r="M3756">
        <v>93</v>
      </c>
      <c r="N3756">
        <v>0.5</v>
      </c>
      <c r="O3756">
        <v>33.771235955056099</v>
      </c>
      <c r="P3756">
        <v>0.89466449061578002</v>
      </c>
      <c r="Q3756" t="s">
        <v>224</v>
      </c>
    </row>
    <row r="3757" spans="1:17" ht="16" x14ac:dyDescent="0.2">
      <c r="A3757">
        <v>245</v>
      </c>
      <c r="B3757" t="s">
        <v>223</v>
      </c>
      <c r="C3757" t="s">
        <v>222</v>
      </c>
      <c r="F3757">
        <v>34</v>
      </c>
      <c r="H3757" s="7">
        <v>1</v>
      </c>
      <c r="I3757" t="s">
        <v>5</v>
      </c>
      <c r="J3757">
        <f>45/(100-45)</f>
        <v>0.81818181818181823</v>
      </c>
      <c r="K3757">
        <v>19.8</v>
      </c>
      <c r="L3757">
        <v>42.9</v>
      </c>
      <c r="M3757">
        <v>95.5</v>
      </c>
      <c r="N3757">
        <v>0.5</v>
      </c>
      <c r="O3757">
        <v>0</v>
      </c>
      <c r="P3757">
        <v>0</v>
      </c>
      <c r="Q3757" t="s">
        <v>224</v>
      </c>
    </row>
    <row r="3758" spans="1:17" ht="16" x14ac:dyDescent="0.2">
      <c r="A3758">
        <v>245</v>
      </c>
      <c r="B3758" t="s">
        <v>223</v>
      </c>
      <c r="C3758" t="s">
        <v>222</v>
      </c>
      <c r="F3758">
        <v>34</v>
      </c>
      <c r="H3758" s="7">
        <v>1</v>
      </c>
      <c r="I3758" t="s">
        <v>5</v>
      </c>
      <c r="J3758">
        <v>0.81818181818181823</v>
      </c>
      <c r="K3758">
        <v>19.8</v>
      </c>
      <c r="L3758">
        <v>42.9</v>
      </c>
      <c r="M3758">
        <v>95.5</v>
      </c>
      <c r="N3758">
        <v>0.5</v>
      </c>
      <c r="O3758">
        <v>1.09374531835206</v>
      </c>
      <c r="P3758">
        <v>1.3301111041365801E-2</v>
      </c>
      <c r="Q3758" t="s">
        <v>224</v>
      </c>
    </row>
    <row r="3759" spans="1:17" ht="16" x14ac:dyDescent="0.2">
      <c r="A3759">
        <v>245</v>
      </c>
      <c r="B3759" t="s">
        <v>223</v>
      </c>
      <c r="C3759" t="s">
        <v>222</v>
      </c>
      <c r="F3759">
        <v>34</v>
      </c>
      <c r="H3759" s="7">
        <v>1</v>
      </c>
      <c r="I3759" t="s">
        <v>5</v>
      </c>
      <c r="J3759">
        <v>0.81818181818181823</v>
      </c>
      <c r="K3759">
        <v>19.8</v>
      </c>
      <c r="L3759">
        <v>42.9</v>
      </c>
      <c r="M3759">
        <v>95.5</v>
      </c>
      <c r="N3759">
        <v>0.5</v>
      </c>
      <c r="O3759">
        <v>2.8835018726591701</v>
      </c>
      <c r="P3759">
        <v>1.31065218755885E-2</v>
      </c>
      <c r="Q3759" t="s">
        <v>224</v>
      </c>
    </row>
    <row r="3760" spans="1:17" ht="16" x14ac:dyDescent="0.2">
      <c r="A3760">
        <v>245</v>
      </c>
      <c r="B3760" t="s">
        <v>223</v>
      </c>
      <c r="C3760" t="s">
        <v>222</v>
      </c>
      <c r="F3760">
        <v>34</v>
      </c>
      <c r="H3760" s="7">
        <v>1</v>
      </c>
      <c r="I3760" t="s">
        <v>5</v>
      </c>
      <c r="J3760">
        <v>0.81818181818181823</v>
      </c>
      <c r="K3760">
        <v>19.8</v>
      </c>
      <c r="L3760">
        <v>42.9</v>
      </c>
      <c r="M3760">
        <v>95.5</v>
      </c>
      <c r="N3760">
        <v>0.5</v>
      </c>
      <c r="O3760">
        <v>4.9619288389513097</v>
      </c>
      <c r="P3760">
        <v>2.2936413282280001E-2</v>
      </c>
      <c r="Q3760" t="s">
        <v>224</v>
      </c>
    </row>
    <row r="3761" spans="1:17" ht="16" x14ac:dyDescent="0.2">
      <c r="A3761">
        <v>245</v>
      </c>
      <c r="B3761" t="s">
        <v>223</v>
      </c>
      <c r="C3761" t="s">
        <v>222</v>
      </c>
      <c r="F3761">
        <v>34</v>
      </c>
      <c r="H3761" s="7">
        <v>1</v>
      </c>
      <c r="I3761" t="s">
        <v>5</v>
      </c>
      <c r="J3761">
        <v>0.81818181818181823</v>
      </c>
      <c r="K3761">
        <v>19.8</v>
      </c>
      <c r="L3761">
        <v>42.9</v>
      </c>
      <c r="M3761">
        <v>95.5</v>
      </c>
      <c r="N3761">
        <v>0.5</v>
      </c>
      <c r="O3761">
        <v>6.9826217228464396</v>
      </c>
      <c r="P3761">
        <v>3.9476492373360102E-2</v>
      </c>
      <c r="Q3761" t="s">
        <v>224</v>
      </c>
    </row>
    <row r="3762" spans="1:17" ht="16" x14ac:dyDescent="0.2">
      <c r="A3762">
        <v>245</v>
      </c>
      <c r="B3762" t="s">
        <v>223</v>
      </c>
      <c r="C3762" t="s">
        <v>222</v>
      </c>
      <c r="F3762">
        <v>34</v>
      </c>
      <c r="H3762" s="7">
        <v>1</v>
      </c>
      <c r="I3762" t="s">
        <v>5</v>
      </c>
      <c r="J3762">
        <v>0.81818181818181823</v>
      </c>
      <c r="K3762">
        <v>19.8</v>
      </c>
      <c r="L3762">
        <v>42.9</v>
      </c>
      <c r="M3762">
        <v>95.5</v>
      </c>
      <c r="N3762">
        <v>0.5</v>
      </c>
      <c r="O3762">
        <v>8.8301123595505597</v>
      </c>
      <c r="P3762">
        <v>4.9331492059506703E-2</v>
      </c>
      <c r="Q3762" t="s">
        <v>224</v>
      </c>
    </row>
    <row r="3763" spans="1:17" ht="16" x14ac:dyDescent="0.2">
      <c r="A3763">
        <v>245</v>
      </c>
      <c r="B3763" t="s">
        <v>223</v>
      </c>
      <c r="C3763" t="s">
        <v>222</v>
      </c>
      <c r="F3763">
        <v>34</v>
      </c>
      <c r="H3763" s="7">
        <v>1</v>
      </c>
      <c r="I3763" t="s">
        <v>5</v>
      </c>
      <c r="J3763">
        <v>0.81818181818181823</v>
      </c>
      <c r="K3763">
        <v>19.8</v>
      </c>
      <c r="L3763">
        <v>42.9</v>
      </c>
      <c r="M3763">
        <v>95.5</v>
      </c>
      <c r="N3763">
        <v>0.5</v>
      </c>
      <c r="O3763">
        <v>10.7930711610486</v>
      </c>
      <c r="P3763">
        <v>5.5821982298662899E-2</v>
      </c>
      <c r="Q3763" t="s">
        <v>224</v>
      </c>
    </row>
    <row r="3764" spans="1:17" ht="16" x14ac:dyDescent="0.2">
      <c r="A3764">
        <v>245</v>
      </c>
      <c r="B3764" t="s">
        <v>223</v>
      </c>
      <c r="C3764" t="s">
        <v>222</v>
      </c>
      <c r="F3764">
        <v>34</v>
      </c>
      <c r="H3764" s="7">
        <v>1</v>
      </c>
      <c r="I3764" t="s">
        <v>5</v>
      </c>
      <c r="J3764">
        <v>0.81818181818181823</v>
      </c>
      <c r="K3764">
        <v>19.8</v>
      </c>
      <c r="L3764">
        <v>42.9</v>
      </c>
      <c r="M3764">
        <v>95.5</v>
      </c>
      <c r="N3764">
        <v>0.5</v>
      </c>
      <c r="O3764">
        <v>12.813764044943801</v>
      </c>
      <c r="P3764">
        <v>5.8954240160692999E-2</v>
      </c>
      <c r="Q3764" t="s">
        <v>224</v>
      </c>
    </row>
    <row r="3765" spans="1:17" ht="16" x14ac:dyDescent="0.2">
      <c r="A3765">
        <v>245</v>
      </c>
      <c r="B3765" t="s">
        <v>223</v>
      </c>
      <c r="C3765" t="s">
        <v>222</v>
      </c>
      <c r="F3765">
        <v>34</v>
      </c>
      <c r="H3765" s="7">
        <v>1</v>
      </c>
      <c r="I3765" t="s">
        <v>5</v>
      </c>
      <c r="J3765">
        <v>0.81818181818181823</v>
      </c>
      <c r="K3765">
        <v>19.8</v>
      </c>
      <c r="L3765">
        <v>42.9</v>
      </c>
      <c r="M3765">
        <v>95.5</v>
      </c>
      <c r="N3765">
        <v>0.5</v>
      </c>
      <c r="O3765">
        <v>14.6612546816479</v>
      </c>
      <c r="P3765">
        <v>7.8865105768627097E-2</v>
      </c>
      <c r="Q3765" t="s">
        <v>224</v>
      </c>
    </row>
    <row r="3766" spans="1:17" ht="16" x14ac:dyDescent="0.2">
      <c r="A3766">
        <v>245</v>
      </c>
      <c r="B3766" t="s">
        <v>223</v>
      </c>
      <c r="C3766" t="s">
        <v>222</v>
      </c>
      <c r="F3766">
        <v>34</v>
      </c>
      <c r="H3766" s="7">
        <v>1</v>
      </c>
      <c r="I3766" t="s">
        <v>5</v>
      </c>
      <c r="J3766">
        <v>0.81818181818181823</v>
      </c>
      <c r="K3766">
        <v>19.8</v>
      </c>
      <c r="L3766">
        <v>42.9</v>
      </c>
      <c r="M3766">
        <v>95.5</v>
      </c>
      <c r="N3766">
        <v>0.5</v>
      </c>
      <c r="O3766">
        <v>16.451011235955001</v>
      </c>
      <c r="P3766">
        <v>0.10548615906095</v>
      </c>
      <c r="Q3766" t="s">
        <v>224</v>
      </c>
    </row>
    <row r="3767" spans="1:17" ht="16" x14ac:dyDescent="0.2">
      <c r="A3767">
        <v>245</v>
      </c>
      <c r="B3767" t="s">
        <v>223</v>
      </c>
      <c r="C3767" t="s">
        <v>222</v>
      </c>
      <c r="F3767">
        <v>34</v>
      </c>
      <c r="H3767" s="7">
        <v>1</v>
      </c>
      <c r="I3767" t="s">
        <v>5</v>
      </c>
      <c r="J3767">
        <v>0.81818181818181823</v>
      </c>
      <c r="K3767">
        <v>19.8</v>
      </c>
      <c r="L3767">
        <v>42.9</v>
      </c>
      <c r="M3767">
        <v>95.5</v>
      </c>
      <c r="N3767">
        <v>0.5</v>
      </c>
      <c r="O3767">
        <v>18.5294382022471</v>
      </c>
      <c r="P3767">
        <v>0.145483648233004</v>
      </c>
      <c r="Q3767" t="s">
        <v>224</v>
      </c>
    </row>
    <row r="3768" spans="1:17" ht="16" x14ac:dyDescent="0.2">
      <c r="A3768">
        <v>245</v>
      </c>
      <c r="B3768" t="s">
        <v>223</v>
      </c>
      <c r="C3768" t="s">
        <v>222</v>
      </c>
      <c r="F3768">
        <v>34</v>
      </c>
      <c r="H3768" s="7">
        <v>1</v>
      </c>
      <c r="I3768" t="s">
        <v>5</v>
      </c>
      <c r="J3768">
        <v>0.81818181818181823</v>
      </c>
      <c r="K3768">
        <v>19.8</v>
      </c>
      <c r="L3768">
        <v>42.9</v>
      </c>
      <c r="M3768">
        <v>95.5</v>
      </c>
      <c r="N3768">
        <v>0.5</v>
      </c>
      <c r="O3768">
        <v>20.376928838951301</v>
      </c>
      <c r="P3768">
        <v>0.215673843449877</v>
      </c>
      <c r="Q3768" t="s">
        <v>224</v>
      </c>
    </row>
    <row r="3769" spans="1:17" ht="16" x14ac:dyDescent="0.2">
      <c r="A3769">
        <v>245</v>
      </c>
      <c r="B3769" t="s">
        <v>223</v>
      </c>
      <c r="C3769" t="s">
        <v>222</v>
      </c>
      <c r="F3769">
        <v>34</v>
      </c>
      <c r="H3769" s="7">
        <v>1</v>
      </c>
      <c r="I3769" t="s">
        <v>5</v>
      </c>
      <c r="J3769">
        <v>0.81818181818181823</v>
      </c>
      <c r="K3769">
        <v>19.8</v>
      </c>
      <c r="L3769">
        <v>42.9</v>
      </c>
      <c r="M3769">
        <v>95.5</v>
      </c>
      <c r="N3769">
        <v>0.5</v>
      </c>
      <c r="O3769">
        <v>22.397621722846399</v>
      </c>
      <c r="P3769">
        <v>0.32271671583704697</v>
      </c>
      <c r="Q3769" t="s">
        <v>224</v>
      </c>
    </row>
    <row r="3770" spans="1:17" ht="16" x14ac:dyDescent="0.2">
      <c r="A3770">
        <v>245</v>
      </c>
      <c r="B3770" t="s">
        <v>223</v>
      </c>
      <c r="C3770" t="s">
        <v>222</v>
      </c>
      <c r="F3770">
        <v>34</v>
      </c>
      <c r="H3770" s="7">
        <v>1</v>
      </c>
      <c r="I3770" t="s">
        <v>5</v>
      </c>
      <c r="J3770">
        <v>0.81818181818181823</v>
      </c>
      <c r="K3770">
        <v>19.8</v>
      </c>
      <c r="L3770">
        <v>42.9</v>
      </c>
      <c r="M3770">
        <v>95.5</v>
      </c>
      <c r="N3770">
        <v>0.5</v>
      </c>
      <c r="O3770">
        <v>24.360580524344499</v>
      </c>
      <c r="P3770">
        <v>0.46998932898123102</v>
      </c>
      <c r="Q3770" t="s">
        <v>224</v>
      </c>
    </row>
    <row r="3771" spans="1:17" ht="16" x14ac:dyDescent="0.2">
      <c r="A3771">
        <v>245</v>
      </c>
      <c r="B3771" t="s">
        <v>223</v>
      </c>
      <c r="C3771" t="s">
        <v>222</v>
      </c>
      <c r="F3771">
        <v>34</v>
      </c>
      <c r="H3771" s="7">
        <v>1</v>
      </c>
      <c r="I3771" t="s">
        <v>5</v>
      </c>
      <c r="J3771">
        <v>0.81818181818181823</v>
      </c>
      <c r="K3771">
        <v>19.8</v>
      </c>
      <c r="L3771">
        <v>42.9</v>
      </c>
      <c r="M3771">
        <v>95.5</v>
      </c>
      <c r="N3771">
        <v>0.5</v>
      </c>
      <c r="O3771">
        <v>26.208071161048601</v>
      </c>
      <c r="P3771">
        <v>0.68431360241039496</v>
      </c>
      <c r="Q3771" t="s">
        <v>224</v>
      </c>
    </row>
    <row r="3772" spans="1:17" ht="16" x14ac:dyDescent="0.2">
      <c r="A3772">
        <v>245</v>
      </c>
      <c r="B3772" t="s">
        <v>223</v>
      </c>
      <c r="C3772" t="s">
        <v>222</v>
      </c>
      <c r="F3772">
        <v>34</v>
      </c>
      <c r="H3772" s="7">
        <v>1</v>
      </c>
      <c r="I3772" t="s">
        <v>5</v>
      </c>
      <c r="J3772">
        <v>0.81818181818181823</v>
      </c>
      <c r="K3772">
        <v>19.8</v>
      </c>
      <c r="L3772">
        <v>42.9</v>
      </c>
      <c r="M3772">
        <v>95.5</v>
      </c>
      <c r="N3772">
        <v>0.5</v>
      </c>
      <c r="O3772">
        <v>28.055561797752802</v>
      </c>
      <c r="P3772">
        <v>0.81483899315799402</v>
      </c>
      <c r="Q3772" t="s">
        <v>224</v>
      </c>
    </row>
    <row r="3773" spans="1:17" ht="16" x14ac:dyDescent="0.2">
      <c r="A3773">
        <v>245</v>
      </c>
      <c r="B3773" t="s">
        <v>223</v>
      </c>
      <c r="C3773" t="s">
        <v>222</v>
      </c>
      <c r="F3773">
        <v>34</v>
      </c>
      <c r="H3773" s="7">
        <v>1</v>
      </c>
      <c r="I3773" t="s">
        <v>5</v>
      </c>
      <c r="J3773">
        <v>0.81818181818181823</v>
      </c>
      <c r="K3773">
        <v>19.8</v>
      </c>
      <c r="L3773">
        <v>42.9</v>
      </c>
      <c r="M3773">
        <v>95.5</v>
      </c>
      <c r="N3773">
        <v>0.5</v>
      </c>
      <c r="O3773">
        <v>29.960786516853901</v>
      </c>
      <c r="P3773">
        <v>0.817983805159751</v>
      </c>
      <c r="Q3773" t="s">
        <v>224</v>
      </c>
    </row>
    <row r="3774" spans="1:17" ht="16" x14ac:dyDescent="0.2">
      <c r="A3774">
        <v>245</v>
      </c>
      <c r="B3774" t="s">
        <v>223</v>
      </c>
      <c r="C3774" t="s">
        <v>222</v>
      </c>
      <c r="F3774">
        <v>34</v>
      </c>
      <c r="H3774" s="7">
        <v>1</v>
      </c>
      <c r="I3774" t="s">
        <v>5</v>
      </c>
      <c r="J3774">
        <v>0.81818181818181823</v>
      </c>
      <c r="K3774">
        <v>19.8</v>
      </c>
      <c r="L3774">
        <v>42.9</v>
      </c>
      <c r="M3774">
        <v>95.5</v>
      </c>
      <c r="N3774">
        <v>0.5</v>
      </c>
      <c r="O3774">
        <v>32.270149812733997</v>
      </c>
      <c r="P3774">
        <v>0.83114054359425005</v>
      </c>
      <c r="Q3774" t="s">
        <v>224</v>
      </c>
    </row>
    <row r="3775" spans="1:17" ht="16" x14ac:dyDescent="0.2">
      <c r="A3775">
        <v>245</v>
      </c>
      <c r="B3775" t="s">
        <v>223</v>
      </c>
      <c r="C3775" t="s">
        <v>222</v>
      </c>
      <c r="F3775">
        <v>34</v>
      </c>
      <c r="H3775" s="7">
        <v>1</v>
      </c>
      <c r="I3775" t="s">
        <v>5</v>
      </c>
      <c r="J3775">
        <v>0.81818181818181823</v>
      </c>
      <c r="K3775">
        <v>19.8</v>
      </c>
      <c r="L3775">
        <v>42.9</v>
      </c>
      <c r="M3775">
        <v>95.5</v>
      </c>
      <c r="N3775">
        <v>0.5</v>
      </c>
      <c r="O3775">
        <v>34.059906367041201</v>
      </c>
      <c r="P3775">
        <v>0.84435377565752301</v>
      </c>
      <c r="Q3775" t="s">
        <v>224</v>
      </c>
    </row>
    <row r="3776" spans="1:17" ht="16" x14ac:dyDescent="0.2">
      <c r="A3776">
        <v>246</v>
      </c>
      <c r="B3776" t="s">
        <v>226</v>
      </c>
      <c r="C3776" t="s">
        <v>225</v>
      </c>
      <c r="F3776">
        <v>12</v>
      </c>
      <c r="H3776" s="7">
        <v>1</v>
      </c>
      <c r="I3776" t="s">
        <v>9</v>
      </c>
      <c r="J3776">
        <f>60/300</f>
        <v>0.2</v>
      </c>
      <c r="K3776">
        <v>38</v>
      </c>
      <c r="L3776">
        <v>15.8</v>
      </c>
      <c r="M3776">
        <v>79</v>
      </c>
      <c r="N3776">
        <v>0</v>
      </c>
      <c r="O3776">
        <v>0</v>
      </c>
      <c r="P3776">
        <v>0</v>
      </c>
      <c r="Q3776" t="s">
        <v>227</v>
      </c>
    </row>
    <row r="3777" spans="1:17" ht="16" x14ac:dyDescent="0.2">
      <c r="A3777">
        <v>246</v>
      </c>
      <c r="B3777" t="s">
        <v>226</v>
      </c>
      <c r="C3777" t="s">
        <v>225</v>
      </c>
      <c r="F3777">
        <v>12</v>
      </c>
      <c r="H3777" s="7">
        <v>1</v>
      </c>
      <c r="I3777" t="s">
        <v>9</v>
      </c>
      <c r="J3777">
        <v>0.2</v>
      </c>
      <c r="K3777">
        <v>38</v>
      </c>
      <c r="L3777">
        <v>15.8</v>
      </c>
      <c r="M3777">
        <v>79</v>
      </c>
      <c r="N3777">
        <v>0</v>
      </c>
      <c r="O3777">
        <v>3.21158560407607</v>
      </c>
      <c r="P3777">
        <v>3.8222294237849598E-2</v>
      </c>
      <c r="Q3777" t="s">
        <v>227</v>
      </c>
    </row>
    <row r="3778" spans="1:17" ht="16" x14ac:dyDescent="0.2">
      <c r="A3778">
        <v>246</v>
      </c>
      <c r="B3778" t="s">
        <v>226</v>
      </c>
      <c r="C3778" t="s">
        <v>225</v>
      </c>
      <c r="F3778">
        <v>12</v>
      </c>
      <c r="H3778" s="7">
        <v>1</v>
      </c>
      <c r="I3778" t="s">
        <v>9</v>
      </c>
      <c r="J3778">
        <v>0.2</v>
      </c>
      <c r="K3778">
        <v>38</v>
      </c>
      <c r="L3778">
        <v>15.8</v>
      </c>
      <c r="M3778">
        <v>79</v>
      </c>
      <c r="N3778">
        <v>0</v>
      </c>
      <c r="O3778">
        <v>7.3768601186457401</v>
      </c>
      <c r="P3778">
        <v>8.7940082998010302E-2</v>
      </c>
      <c r="Q3778" t="s">
        <v>227</v>
      </c>
    </row>
    <row r="3779" spans="1:17" ht="16" x14ac:dyDescent="0.2">
      <c r="A3779">
        <v>246</v>
      </c>
      <c r="B3779" t="s">
        <v>226</v>
      </c>
      <c r="C3779" t="s">
        <v>225</v>
      </c>
      <c r="F3779">
        <v>12</v>
      </c>
      <c r="H3779" s="7">
        <v>1</v>
      </c>
      <c r="I3779" t="s">
        <v>9</v>
      </c>
      <c r="J3779">
        <v>0.2</v>
      </c>
      <c r="K3779">
        <v>38</v>
      </c>
      <c r="L3779">
        <v>15.8</v>
      </c>
      <c r="M3779">
        <v>79</v>
      </c>
      <c r="N3779">
        <v>0</v>
      </c>
      <c r="O3779">
        <v>15.7059703655693</v>
      </c>
      <c r="P3779">
        <v>0.183558832266601</v>
      </c>
      <c r="Q3779" t="s">
        <v>227</v>
      </c>
    </row>
    <row r="3780" spans="1:17" ht="16" x14ac:dyDescent="0.2">
      <c r="A3780">
        <v>246</v>
      </c>
      <c r="B3780" t="s">
        <v>226</v>
      </c>
      <c r="C3780" t="s">
        <v>225</v>
      </c>
      <c r="F3780">
        <v>12</v>
      </c>
      <c r="H3780" s="7">
        <v>1</v>
      </c>
      <c r="I3780" t="s">
        <v>9</v>
      </c>
      <c r="J3780">
        <v>0.2</v>
      </c>
      <c r="K3780">
        <v>38</v>
      </c>
      <c r="L3780">
        <v>15.8</v>
      </c>
      <c r="M3780">
        <v>79</v>
      </c>
      <c r="N3780">
        <v>0</v>
      </c>
      <c r="O3780">
        <v>21.394915246608502</v>
      </c>
      <c r="P3780">
        <v>0.275297739609495</v>
      </c>
      <c r="Q3780" t="s">
        <v>227</v>
      </c>
    </row>
    <row r="3781" spans="1:17" ht="16" x14ac:dyDescent="0.2">
      <c r="A3781">
        <v>246</v>
      </c>
      <c r="B3781" t="s">
        <v>226</v>
      </c>
      <c r="C3781" t="s">
        <v>225</v>
      </c>
      <c r="F3781">
        <v>12</v>
      </c>
      <c r="H3781" s="7">
        <v>1</v>
      </c>
      <c r="I3781" t="s">
        <v>9</v>
      </c>
      <c r="J3781">
        <v>0.2</v>
      </c>
      <c r="K3781">
        <v>38</v>
      </c>
      <c r="L3781">
        <v>15.8</v>
      </c>
      <c r="M3781">
        <v>79</v>
      </c>
      <c r="N3781">
        <v>0</v>
      </c>
      <c r="O3781">
        <v>31.227552908981199</v>
      </c>
      <c r="P3781">
        <v>0.35950201193658998</v>
      </c>
      <c r="Q3781" t="s">
        <v>227</v>
      </c>
    </row>
    <row r="3782" spans="1:17" ht="16" x14ac:dyDescent="0.2">
      <c r="A3782">
        <v>246</v>
      </c>
      <c r="B3782" t="s">
        <v>226</v>
      </c>
      <c r="C3782" t="s">
        <v>225</v>
      </c>
      <c r="F3782">
        <v>12</v>
      </c>
      <c r="H3782" s="7">
        <v>1</v>
      </c>
      <c r="I3782" t="s">
        <v>9</v>
      </c>
      <c r="J3782">
        <v>0.2</v>
      </c>
      <c r="K3782">
        <v>38</v>
      </c>
      <c r="L3782">
        <v>15.8</v>
      </c>
      <c r="M3782">
        <v>79</v>
      </c>
      <c r="N3782">
        <v>0</v>
      </c>
      <c r="O3782">
        <v>45.655660968430098</v>
      </c>
      <c r="P3782">
        <v>0.63465572029130302</v>
      </c>
      <c r="Q3782" t="s">
        <v>227</v>
      </c>
    </row>
    <row r="3783" spans="1:17" ht="16" x14ac:dyDescent="0.2">
      <c r="A3783">
        <v>246</v>
      </c>
      <c r="B3783" t="s">
        <v>226</v>
      </c>
      <c r="C3783" t="s">
        <v>225</v>
      </c>
      <c r="F3783">
        <v>12</v>
      </c>
      <c r="H3783" s="7">
        <v>1</v>
      </c>
      <c r="I3783" t="s">
        <v>9</v>
      </c>
      <c r="J3783">
        <v>0.2</v>
      </c>
      <c r="K3783">
        <v>38</v>
      </c>
      <c r="L3783">
        <v>15.8</v>
      </c>
      <c r="M3783">
        <v>79</v>
      </c>
      <c r="N3783">
        <v>0</v>
      </c>
      <c r="O3783">
        <v>60.785894749160498</v>
      </c>
      <c r="P3783">
        <v>0.77242161549056099</v>
      </c>
      <c r="Q3783" t="s">
        <v>227</v>
      </c>
    </row>
    <row r="3784" spans="1:17" ht="16" x14ac:dyDescent="0.2">
      <c r="A3784">
        <v>246</v>
      </c>
      <c r="B3784" t="s">
        <v>226</v>
      </c>
      <c r="C3784" t="s">
        <v>225</v>
      </c>
      <c r="F3784">
        <v>12</v>
      </c>
      <c r="H3784" s="7">
        <v>1</v>
      </c>
      <c r="I3784" t="s">
        <v>9</v>
      </c>
      <c r="J3784">
        <v>0.2</v>
      </c>
      <c r="K3784">
        <v>38</v>
      </c>
      <c r="L3784">
        <v>15.8</v>
      </c>
      <c r="M3784">
        <v>79</v>
      </c>
      <c r="N3784">
        <v>0</v>
      </c>
      <c r="O3784">
        <v>70.654501966926802</v>
      </c>
      <c r="P3784">
        <v>0.95204659411092196</v>
      </c>
      <c r="Q3784" t="s">
        <v>227</v>
      </c>
    </row>
    <row r="3785" spans="1:17" ht="16" x14ac:dyDescent="0.2">
      <c r="A3785">
        <v>246</v>
      </c>
      <c r="B3785" t="s">
        <v>226</v>
      </c>
      <c r="C3785" t="s">
        <v>225</v>
      </c>
      <c r="F3785">
        <v>12</v>
      </c>
      <c r="H3785" s="7">
        <v>1</v>
      </c>
      <c r="I3785" t="s">
        <v>9</v>
      </c>
      <c r="J3785">
        <v>0.2</v>
      </c>
      <c r="K3785">
        <v>38</v>
      </c>
      <c r="L3785">
        <v>15.8</v>
      </c>
      <c r="M3785">
        <v>79</v>
      </c>
      <c r="N3785">
        <v>0</v>
      </c>
      <c r="O3785">
        <v>77.834025223473404</v>
      </c>
      <c r="P3785">
        <v>0.99801957024674304</v>
      </c>
      <c r="Q3785" t="s">
        <v>227</v>
      </c>
    </row>
    <row r="3786" spans="1:17" ht="16" x14ac:dyDescent="0.2">
      <c r="A3786">
        <v>246</v>
      </c>
      <c r="B3786" t="s">
        <v>226</v>
      </c>
      <c r="C3786" t="s">
        <v>225</v>
      </c>
      <c r="F3786">
        <v>12</v>
      </c>
      <c r="H3786" s="7">
        <v>1</v>
      </c>
      <c r="I3786" t="s">
        <v>9</v>
      </c>
      <c r="J3786">
        <v>0.2</v>
      </c>
      <c r="K3786">
        <v>38</v>
      </c>
      <c r="L3786">
        <v>15.8</v>
      </c>
      <c r="M3786">
        <v>79</v>
      </c>
      <c r="N3786">
        <v>0</v>
      </c>
      <c r="O3786">
        <v>82.350362598683901</v>
      </c>
      <c r="P3786">
        <v>0.97904345242917701</v>
      </c>
      <c r="Q3786" t="s">
        <v>227</v>
      </c>
    </row>
    <row r="3787" spans="1:17" ht="16" x14ac:dyDescent="0.2">
      <c r="A3787">
        <v>246</v>
      </c>
      <c r="B3787" t="s">
        <v>226</v>
      </c>
      <c r="C3787" t="s">
        <v>225</v>
      </c>
      <c r="F3787">
        <v>12</v>
      </c>
      <c r="H3787" s="7">
        <v>1</v>
      </c>
      <c r="I3787" t="s">
        <v>9</v>
      </c>
      <c r="J3787">
        <v>0.2</v>
      </c>
      <c r="K3787">
        <v>38</v>
      </c>
      <c r="L3787">
        <v>15.8</v>
      </c>
      <c r="M3787">
        <v>79</v>
      </c>
      <c r="N3787">
        <v>0</v>
      </c>
      <c r="O3787">
        <v>100.44448774384</v>
      </c>
      <c r="P3787">
        <v>0.97947554619352295</v>
      </c>
      <c r="Q3787" t="s">
        <v>227</v>
      </c>
    </row>
    <row r="3788" spans="1:17" ht="16" x14ac:dyDescent="0.2">
      <c r="A3788">
        <v>247</v>
      </c>
      <c r="B3788" t="s">
        <v>226</v>
      </c>
      <c r="C3788" t="s">
        <v>225</v>
      </c>
      <c r="F3788">
        <v>48</v>
      </c>
      <c r="H3788" s="7">
        <v>1</v>
      </c>
      <c r="I3788" t="s">
        <v>9</v>
      </c>
      <c r="J3788">
        <f>60/300</f>
        <v>0.2</v>
      </c>
      <c r="K3788">
        <v>23</v>
      </c>
      <c r="L3788">
        <v>14</v>
      </c>
      <c r="M3788">
        <v>70</v>
      </c>
      <c r="N3788">
        <v>0</v>
      </c>
      <c r="O3788">
        <v>0</v>
      </c>
      <c r="P3788">
        <v>0</v>
      </c>
      <c r="Q3788" t="s">
        <v>227</v>
      </c>
    </row>
    <row r="3789" spans="1:17" ht="16" x14ac:dyDescent="0.2">
      <c r="A3789">
        <v>247</v>
      </c>
      <c r="B3789" t="s">
        <v>226</v>
      </c>
      <c r="C3789" t="s">
        <v>225</v>
      </c>
      <c r="F3789">
        <v>48</v>
      </c>
      <c r="H3789" s="7">
        <v>1</v>
      </c>
      <c r="I3789" t="s">
        <v>9</v>
      </c>
      <c r="J3789">
        <v>0.2</v>
      </c>
      <c r="K3789">
        <v>23</v>
      </c>
      <c r="L3789">
        <v>14</v>
      </c>
      <c r="M3789">
        <v>70</v>
      </c>
      <c r="N3789">
        <v>0</v>
      </c>
      <c r="O3789">
        <v>3.25331028833256</v>
      </c>
      <c r="P3789">
        <v>0.14891031353803699</v>
      </c>
      <c r="Q3789" t="s">
        <v>227</v>
      </c>
    </row>
    <row r="3790" spans="1:17" ht="16" x14ac:dyDescent="0.2">
      <c r="A3790">
        <v>247</v>
      </c>
      <c r="B3790" t="s">
        <v>226</v>
      </c>
      <c r="C3790" t="s">
        <v>225</v>
      </c>
      <c r="F3790">
        <v>48</v>
      </c>
      <c r="H3790" s="7">
        <v>1</v>
      </c>
      <c r="I3790" t="s">
        <v>9</v>
      </c>
      <c r="J3790">
        <v>0.2</v>
      </c>
      <c r="K3790">
        <v>23</v>
      </c>
      <c r="L3790">
        <v>14</v>
      </c>
      <c r="M3790">
        <v>70</v>
      </c>
      <c r="N3790">
        <v>0</v>
      </c>
      <c r="O3790">
        <v>7.4142684562549999</v>
      </c>
      <c r="P3790">
        <v>0.18717761754300599</v>
      </c>
      <c r="Q3790" t="s">
        <v>227</v>
      </c>
    </row>
    <row r="3791" spans="1:17" ht="16" x14ac:dyDescent="0.2">
      <c r="A3791">
        <v>247</v>
      </c>
      <c r="B3791" t="s">
        <v>226</v>
      </c>
      <c r="C3791" t="s">
        <v>225</v>
      </c>
      <c r="F3791">
        <v>48</v>
      </c>
      <c r="H3791" s="7">
        <v>1</v>
      </c>
      <c r="I3791" t="s">
        <v>9</v>
      </c>
      <c r="J3791">
        <v>0.2</v>
      </c>
      <c r="K3791">
        <v>23</v>
      </c>
      <c r="L3791">
        <v>14</v>
      </c>
      <c r="M3791">
        <v>70</v>
      </c>
      <c r="N3791">
        <v>0</v>
      </c>
      <c r="O3791">
        <v>14.579403890644199</v>
      </c>
      <c r="P3791">
        <v>0.19498231116152101</v>
      </c>
      <c r="Q3791" t="s">
        <v>227</v>
      </c>
    </row>
    <row r="3792" spans="1:17" ht="16" x14ac:dyDescent="0.2">
      <c r="A3792">
        <v>247</v>
      </c>
      <c r="B3792" t="s">
        <v>226</v>
      </c>
      <c r="C3792" t="s">
        <v>225</v>
      </c>
      <c r="F3792">
        <v>48</v>
      </c>
      <c r="H3792" s="7">
        <v>1</v>
      </c>
      <c r="I3792" t="s">
        <v>9</v>
      </c>
      <c r="J3792">
        <v>0.2</v>
      </c>
      <c r="K3792">
        <v>23</v>
      </c>
      <c r="L3792">
        <v>14</v>
      </c>
      <c r="M3792">
        <v>70</v>
      </c>
      <c r="N3792">
        <v>0</v>
      </c>
      <c r="O3792">
        <v>21.392037682177001</v>
      </c>
      <c r="P3792">
        <v>0.26766408310603301</v>
      </c>
      <c r="Q3792" t="s">
        <v>227</v>
      </c>
    </row>
    <row r="3793" spans="1:17" ht="16" x14ac:dyDescent="0.2">
      <c r="A3793">
        <v>247</v>
      </c>
      <c r="B3793" t="s">
        <v>226</v>
      </c>
      <c r="C3793" t="s">
        <v>225</v>
      </c>
      <c r="F3793">
        <v>48</v>
      </c>
      <c r="H3793" s="7">
        <v>1</v>
      </c>
      <c r="I3793" t="s">
        <v>9</v>
      </c>
      <c r="J3793">
        <v>0.2</v>
      </c>
      <c r="K3793">
        <v>23</v>
      </c>
      <c r="L3793">
        <v>14</v>
      </c>
      <c r="M3793">
        <v>70</v>
      </c>
      <c r="N3793">
        <v>0</v>
      </c>
      <c r="O3793">
        <v>30.147027464959798</v>
      </c>
      <c r="P3793">
        <v>0.49306399488689001</v>
      </c>
      <c r="Q3793" t="s">
        <v>227</v>
      </c>
    </row>
    <row r="3794" spans="1:17" ht="16" x14ac:dyDescent="0.2">
      <c r="A3794">
        <v>247</v>
      </c>
      <c r="B3794" t="s">
        <v>226</v>
      </c>
      <c r="C3794" t="s">
        <v>225</v>
      </c>
      <c r="F3794">
        <v>48</v>
      </c>
      <c r="H3794" s="7">
        <v>1</v>
      </c>
      <c r="I3794" t="s">
        <v>9</v>
      </c>
      <c r="J3794">
        <v>0.2</v>
      </c>
      <c r="K3794">
        <v>23</v>
      </c>
      <c r="L3794">
        <v>14</v>
      </c>
      <c r="M3794">
        <v>70</v>
      </c>
      <c r="N3794">
        <v>0</v>
      </c>
      <c r="O3794">
        <v>45.655660968430098</v>
      </c>
      <c r="P3794">
        <v>0.63465572029130302</v>
      </c>
      <c r="Q3794" t="s">
        <v>227</v>
      </c>
    </row>
    <row r="3795" spans="1:17" ht="16" x14ac:dyDescent="0.2">
      <c r="A3795">
        <v>247</v>
      </c>
      <c r="B3795" t="s">
        <v>226</v>
      </c>
      <c r="C3795" t="s">
        <v>225</v>
      </c>
      <c r="F3795">
        <v>48</v>
      </c>
      <c r="H3795" s="7">
        <v>1</v>
      </c>
      <c r="I3795" t="s">
        <v>9</v>
      </c>
      <c r="J3795">
        <v>0.2</v>
      </c>
      <c r="K3795">
        <v>23</v>
      </c>
      <c r="L3795">
        <v>14</v>
      </c>
      <c r="M3795">
        <v>70</v>
      </c>
      <c r="N3795">
        <v>0</v>
      </c>
      <c r="O3795">
        <v>60.400301115342003</v>
      </c>
      <c r="P3795">
        <v>0.74951164402675297</v>
      </c>
      <c r="Q3795" t="s">
        <v>227</v>
      </c>
    </row>
    <row r="3796" spans="1:17" ht="16" x14ac:dyDescent="0.2">
      <c r="A3796">
        <v>247</v>
      </c>
      <c r="B3796" t="s">
        <v>226</v>
      </c>
      <c r="C3796" t="s">
        <v>225</v>
      </c>
      <c r="F3796">
        <v>48</v>
      </c>
      <c r="H3796" s="7">
        <v>1</v>
      </c>
      <c r="I3796" t="s">
        <v>9</v>
      </c>
      <c r="J3796">
        <v>0.2</v>
      </c>
      <c r="K3796">
        <v>23</v>
      </c>
      <c r="L3796">
        <v>14</v>
      </c>
      <c r="M3796">
        <v>70</v>
      </c>
      <c r="N3796">
        <v>0</v>
      </c>
      <c r="O3796">
        <v>69.822885846228601</v>
      </c>
      <c r="P3796">
        <v>0.74591986461061999</v>
      </c>
      <c r="Q3796" t="s">
        <v>227</v>
      </c>
    </row>
    <row r="3797" spans="1:17" ht="16" x14ac:dyDescent="0.2">
      <c r="A3797">
        <v>247</v>
      </c>
      <c r="B3797" t="s">
        <v>226</v>
      </c>
      <c r="C3797" t="s">
        <v>225</v>
      </c>
      <c r="F3797">
        <v>48</v>
      </c>
      <c r="H3797" s="7">
        <v>1</v>
      </c>
      <c r="I3797" t="s">
        <v>9</v>
      </c>
      <c r="J3797">
        <v>0.2</v>
      </c>
      <c r="K3797">
        <v>23</v>
      </c>
      <c r="L3797">
        <v>14</v>
      </c>
      <c r="M3797">
        <v>70</v>
      </c>
      <c r="N3797">
        <v>0</v>
      </c>
      <c r="O3797">
        <v>80.408006607433805</v>
      </c>
      <c r="P3797">
        <v>0.82632531259283204</v>
      </c>
      <c r="Q3797" t="s">
        <v>227</v>
      </c>
    </row>
    <row r="3798" spans="1:17" ht="16" x14ac:dyDescent="0.2">
      <c r="A3798">
        <v>247</v>
      </c>
      <c r="B3798" t="s">
        <v>226</v>
      </c>
      <c r="C3798" t="s">
        <v>225</v>
      </c>
      <c r="F3798">
        <v>48</v>
      </c>
      <c r="H3798" s="7">
        <v>1</v>
      </c>
      <c r="I3798" t="s">
        <v>9</v>
      </c>
      <c r="J3798">
        <v>0.2</v>
      </c>
      <c r="K3798">
        <v>23</v>
      </c>
      <c r="L3798">
        <v>14</v>
      </c>
      <c r="M3798">
        <v>70</v>
      </c>
      <c r="N3798">
        <v>0</v>
      </c>
      <c r="O3798">
        <v>89.859366982635194</v>
      </c>
      <c r="P3798">
        <v>0.89907009821131101</v>
      </c>
      <c r="Q3798" t="s">
        <v>227</v>
      </c>
    </row>
    <row r="3799" spans="1:17" ht="16" x14ac:dyDescent="0.2">
      <c r="A3799">
        <v>247</v>
      </c>
      <c r="B3799" t="s">
        <v>226</v>
      </c>
      <c r="C3799" t="s">
        <v>225</v>
      </c>
      <c r="F3799">
        <v>48</v>
      </c>
      <c r="H3799" s="7">
        <v>1</v>
      </c>
      <c r="I3799" t="s">
        <v>9</v>
      </c>
      <c r="J3799">
        <v>0.2</v>
      </c>
      <c r="K3799">
        <v>23</v>
      </c>
      <c r="L3799">
        <v>14</v>
      </c>
      <c r="M3799">
        <v>70</v>
      </c>
      <c r="N3799">
        <v>0</v>
      </c>
      <c r="O3799">
        <v>101.546594921097</v>
      </c>
      <c r="P3799">
        <v>0.90316598701918305</v>
      </c>
      <c r="Q3799" t="s">
        <v>227</v>
      </c>
    </row>
    <row r="3800" spans="1:17" ht="16" x14ac:dyDescent="0.2">
      <c r="A3800">
        <v>247</v>
      </c>
      <c r="B3800" t="s">
        <v>226</v>
      </c>
      <c r="C3800" t="s">
        <v>225</v>
      </c>
      <c r="F3800">
        <v>48</v>
      </c>
      <c r="H3800" s="7">
        <v>1</v>
      </c>
      <c r="I3800" t="s">
        <v>9</v>
      </c>
      <c r="J3800">
        <v>0.2</v>
      </c>
      <c r="K3800">
        <v>23</v>
      </c>
      <c r="L3800">
        <v>14</v>
      </c>
      <c r="M3800">
        <v>70</v>
      </c>
      <c r="N3800">
        <v>0</v>
      </c>
      <c r="O3800">
        <v>112.488533671806</v>
      </c>
      <c r="P3800">
        <v>0.93014484143058995</v>
      </c>
      <c r="Q3800" t="s">
        <v>227</v>
      </c>
    </row>
    <row r="3801" spans="1:17" ht="16" x14ac:dyDescent="0.2">
      <c r="A3801">
        <v>247</v>
      </c>
      <c r="B3801" t="s">
        <v>226</v>
      </c>
      <c r="C3801" t="s">
        <v>225</v>
      </c>
      <c r="F3801">
        <v>48</v>
      </c>
      <c r="H3801" s="7">
        <v>1</v>
      </c>
      <c r="I3801" t="s">
        <v>9</v>
      </c>
      <c r="J3801">
        <v>0.2</v>
      </c>
      <c r="K3801">
        <v>23</v>
      </c>
      <c r="L3801">
        <v>14</v>
      </c>
      <c r="M3801">
        <v>70</v>
      </c>
      <c r="N3801">
        <v>0</v>
      </c>
      <c r="O3801">
        <v>119.65223032398001</v>
      </c>
      <c r="P3801">
        <v>0.93413270679737404</v>
      </c>
      <c r="Q3801" t="s">
        <v>227</v>
      </c>
    </row>
    <row r="3802" spans="1:17" ht="16" x14ac:dyDescent="0.2">
      <c r="A3802">
        <v>247</v>
      </c>
      <c r="B3802" t="s">
        <v>226</v>
      </c>
      <c r="C3802" t="s">
        <v>225</v>
      </c>
      <c r="F3802">
        <v>48</v>
      </c>
      <c r="H3802" s="7">
        <v>1</v>
      </c>
      <c r="I3802" t="s">
        <v>9</v>
      </c>
      <c r="J3802">
        <v>0.2</v>
      </c>
      <c r="K3802">
        <v>23</v>
      </c>
      <c r="L3802">
        <v>14</v>
      </c>
      <c r="M3802">
        <v>70</v>
      </c>
      <c r="N3802">
        <v>0</v>
      </c>
      <c r="O3802">
        <v>140.38795961723599</v>
      </c>
      <c r="P3802">
        <v>0.94226147073915001</v>
      </c>
      <c r="Q3802" t="s">
        <v>227</v>
      </c>
    </row>
    <row r="3803" spans="1:17" ht="16" x14ac:dyDescent="0.2">
      <c r="A3803">
        <v>247</v>
      </c>
      <c r="B3803" t="s">
        <v>226</v>
      </c>
      <c r="C3803" t="s">
        <v>225</v>
      </c>
      <c r="F3803">
        <v>48</v>
      </c>
      <c r="H3803" s="7">
        <v>1</v>
      </c>
      <c r="I3803" t="s">
        <v>9</v>
      </c>
      <c r="J3803">
        <v>0.2</v>
      </c>
      <c r="K3803">
        <v>23</v>
      </c>
      <c r="L3803">
        <v>14</v>
      </c>
      <c r="M3803">
        <v>70</v>
      </c>
      <c r="N3803">
        <v>0</v>
      </c>
      <c r="O3803">
        <v>150.18318894199999</v>
      </c>
      <c r="P3803">
        <v>0.92722820852124899</v>
      </c>
      <c r="Q3803" t="s">
        <v>227</v>
      </c>
    </row>
    <row r="3804" spans="1:17" ht="16" x14ac:dyDescent="0.2">
      <c r="A3804">
        <v>247</v>
      </c>
      <c r="B3804" t="s">
        <v>226</v>
      </c>
      <c r="C3804" t="s">
        <v>225</v>
      </c>
      <c r="F3804">
        <v>48</v>
      </c>
      <c r="H3804" s="7">
        <v>1</v>
      </c>
      <c r="I3804" t="s">
        <v>9</v>
      </c>
      <c r="J3804">
        <v>0.2</v>
      </c>
      <c r="K3804">
        <v>23</v>
      </c>
      <c r="L3804">
        <v>14</v>
      </c>
      <c r="M3804">
        <v>70</v>
      </c>
      <c r="N3804">
        <v>0</v>
      </c>
      <c r="O3804">
        <v>159.971224355685</v>
      </c>
      <c r="P3804">
        <v>0.89311080504469398</v>
      </c>
      <c r="Q3804" t="s">
        <v>227</v>
      </c>
    </row>
    <row r="3805" spans="1:17" ht="16" x14ac:dyDescent="0.2">
      <c r="A3805">
        <v>248</v>
      </c>
      <c r="B3805" t="s">
        <v>226</v>
      </c>
      <c r="C3805" t="s">
        <v>225</v>
      </c>
      <c r="F3805">
        <v>48</v>
      </c>
      <c r="H3805" s="7">
        <v>1</v>
      </c>
      <c r="I3805" t="s">
        <v>9</v>
      </c>
      <c r="J3805">
        <f>60/300</f>
        <v>0.2</v>
      </c>
      <c r="K3805">
        <v>32</v>
      </c>
      <c r="L3805">
        <v>13.3</v>
      </c>
      <c r="M3805">
        <v>67</v>
      </c>
      <c r="N3805">
        <v>0</v>
      </c>
      <c r="O3805">
        <v>0</v>
      </c>
      <c r="P3805">
        <v>0</v>
      </c>
      <c r="Q3805" t="s">
        <v>227</v>
      </c>
    </row>
    <row r="3806" spans="1:17" ht="16" x14ac:dyDescent="0.2">
      <c r="A3806">
        <v>248</v>
      </c>
      <c r="B3806" t="s">
        <v>226</v>
      </c>
      <c r="C3806" t="s">
        <v>225</v>
      </c>
      <c r="F3806">
        <v>48</v>
      </c>
      <c r="H3806" s="7">
        <v>1</v>
      </c>
      <c r="I3806" t="s">
        <v>9</v>
      </c>
      <c r="J3806">
        <v>0.2</v>
      </c>
      <c r="K3806">
        <v>32</v>
      </c>
      <c r="L3806">
        <v>13.3</v>
      </c>
      <c r="M3806">
        <v>67</v>
      </c>
      <c r="N3806">
        <v>0</v>
      </c>
      <c r="O3806">
        <v>3.6417814865825799</v>
      </c>
      <c r="P3806">
        <v>0.179453941505306</v>
      </c>
      <c r="Q3806" t="s">
        <v>227</v>
      </c>
    </row>
    <row r="3807" spans="1:17" ht="16" x14ac:dyDescent="0.2">
      <c r="A3807">
        <v>248</v>
      </c>
      <c r="B3807" t="s">
        <v>226</v>
      </c>
      <c r="C3807" t="s">
        <v>225</v>
      </c>
      <c r="F3807">
        <v>48</v>
      </c>
      <c r="H3807" s="7">
        <v>1</v>
      </c>
      <c r="I3807" t="s">
        <v>9</v>
      </c>
      <c r="J3807">
        <v>0.2</v>
      </c>
      <c r="K3807">
        <v>32</v>
      </c>
      <c r="L3807">
        <v>13.3</v>
      </c>
      <c r="M3807">
        <v>67</v>
      </c>
      <c r="N3807">
        <v>0</v>
      </c>
      <c r="O3807">
        <v>7.0531341201040503</v>
      </c>
      <c r="P3807">
        <v>0.229153726358619</v>
      </c>
      <c r="Q3807" t="s">
        <v>227</v>
      </c>
    </row>
    <row r="3808" spans="1:17" ht="16" x14ac:dyDescent="0.2">
      <c r="A3808">
        <v>248</v>
      </c>
      <c r="B3808" t="s">
        <v>226</v>
      </c>
      <c r="C3808" t="s">
        <v>225</v>
      </c>
      <c r="F3808">
        <v>48</v>
      </c>
      <c r="H3808" s="7">
        <v>1</v>
      </c>
      <c r="I3808" t="s">
        <v>9</v>
      </c>
      <c r="J3808">
        <v>0.2</v>
      </c>
      <c r="K3808">
        <v>32</v>
      </c>
      <c r="L3808">
        <v>13.3</v>
      </c>
      <c r="M3808">
        <v>67</v>
      </c>
      <c r="N3808">
        <v>0</v>
      </c>
      <c r="O3808">
        <v>15.7217969699424</v>
      </c>
      <c r="P3808">
        <v>0.22554394303563799</v>
      </c>
      <c r="Q3808" t="s">
        <v>227</v>
      </c>
    </row>
    <row r="3809" spans="1:17" ht="16" x14ac:dyDescent="0.2">
      <c r="A3809">
        <v>248</v>
      </c>
      <c r="B3809" t="s">
        <v>226</v>
      </c>
      <c r="C3809" t="s">
        <v>225</v>
      </c>
      <c r="F3809">
        <v>48</v>
      </c>
      <c r="H3809" s="7">
        <v>1</v>
      </c>
      <c r="I3809" t="s">
        <v>9</v>
      </c>
      <c r="J3809">
        <v>0.2</v>
      </c>
      <c r="K3809">
        <v>32</v>
      </c>
      <c r="L3809">
        <v>13.3</v>
      </c>
      <c r="M3809">
        <v>67</v>
      </c>
      <c r="N3809">
        <v>0</v>
      </c>
      <c r="O3809">
        <v>21.7618047116224</v>
      </c>
      <c r="P3809">
        <v>0.24858894380080401</v>
      </c>
      <c r="Q3809" t="s">
        <v>227</v>
      </c>
    </row>
    <row r="3810" spans="1:17" ht="16" x14ac:dyDescent="0.2">
      <c r="A3810">
        <v>248</v>
      </c>
      <c r="B3810" t="s">
        <v>226</v>
      </c>
      <c r="C3810" t="s">
        <v>225</v>
      </c>
      <c r="F3810">
        <v>48</v>
      </c>
      <c r="H3810" s="7">
        <v>1</v>
      </c>
      <c r="I3810" t="s">
        <v>9</v>
      </c>
      <c r="J3810">
        <v>0.2</v>
      </c>
      <c r="K3810">
        <v>32</v>
      </c>
      <c r="L3810">
        <v>13.3</v>
      </c>
      <c r="M3810">
        <v>67</v>
      </c>
      <c r="N3810">
        <v>0</v>
      </c>
      <c r="O3810">
        <v>30.088037394114501</v>
      </c>
      <c r="P3810">
        <v>0.33657403656593399</v>
      </c>
      <c r="Q3810" t="s">
        <v>227</v>
      </c>
    </row>
    <row r="3811" spans="1:17" ht="16" x14ac:dyDescent="0.2">
      <c r="A3811">
        <v>248</v>
      </c>
      <c r="B3811" t="s">
        <v>226</v>
      </c>
      <c r="C3811" t="s">
        <v>225</v>
      </c>
      <c r="F3811">
        <v>48</v>
      </c>
      <c r="H3811" s="7">
        <v>1</v>
      </c>
      <c r="I3811" t="s">
        <v>9</v>
      </c>
      <c r="J3811">
        <v>0.2</v>
      </c>
      <c r="K3811">
        <v>32</v>
      </c>
      <c r="L3811">
        <v>13.3</v>
      </c>
      <c r="M3811">
        <v>67</v>
      </c>
      <c r="N3811">
        <v>0</v>
      </c>
      <c r="O3811">
        <v>45.613936284173597</v>
      </c>
      <c r="P3811">
        <v>0.523967700991115</v>
      </c>
      <c r="Q3811" t="s">
        <v>227</v>
      </c>
    </row>
    <row r="3812" spans="1:17" ht="16" x14ac:dyDescent="0.2">
      <c r="A3812">
        <v>248</v>
      </c>
      <c r="B3812" t="s">
        <v>226</v>
      </c>
      <c r="C3812" t="s">
        <v>225</v>
      </c>
      <c r="F3812">
        <v>48</v>
      </c>
      <c r="H3812" s="7">
        <v>1</v>
      </c>
      <c r="I3812" t="s">
        <v>9</v>
      </c>
      <c r="J3812">
        <v>0.2</v>
      </c>
      <c r="K3812">
        <v>32</v>
      </c>
      <c r="L3812">
        <v>13.3</v>
      </c>
      <c r="M3812">
        <v>67</v>
      </c>
      <c r="N3812">
        <v>0</v>
      </c>
      <c r="O3812">
        <v>60.007513570444701</v>
      </c>
      <c r="P3812">
        <v>0.70751753130429296</v>
      </c>
      <c r="Q3812" t="s">
        <v>227</v>
      </c>
    </row>
    <row r="3813" spans="1:17" ht="16" x14ac:dyDescent="0.2">
      <c r="A3813">
        <v>248</v>
      </c>
      <c r="B3813" t="s">
        <v>226</v>
      </c>
      <c r="C3813" t="s">
        <v>225</v>
      </c>
      <c r="F3813">
        <v>48</v>
      </c>
      <c r="H3813" s="7">
        <v>1</v>
      </c>
      <c r="I3813" t="s">
        <v>9</v>
      </c>
      <c r="J3813">
        <v>0.2</v>
      </c>
      <c r="K3813">
        <v>32</v>
      </c>
      <c r="L3813">
        <v>13.3</v>
      </c>
      <c r="M3813">
        <v>67</v>
      </c>
      <c r="N3813">
        <v>0</v>
      </c>
      <c r="O3813">
        <v>70.185458964595298</v>
      </c>
      <c r="P3813">
        <v>0.70776058404673803</v>
      </c>
      <c r="Q3813" t="s">
        <v>227</v>
      </c>
    </row>
    <row r="3814" spans="1:17" ht="16" x14ac:dyDescent="0.2">
      <c r="A3814">
        <v>248</v>
      </c>
      <c r="B3814" t="s">
        <v>226</v>
      </c>
      <c r="C3814" t="s">
        <v>225</v>
      </c>
      <c r="F3814">
        <v>48</v>
      </c>
      <c r="H3814" s="7">
        <v>1</v>
      </c>
      <c r="I3814" t="s">
        <v>9</v>
      </c>
      <c r="J3814">
        <v>0.2</v>
      </c>
      <c r="K3814">
        <v>32</v>
      </c>
      <c r="L3814">
        <v>13.3</v>
      </c>
      <c r="M3814">
        <v>67</v>
      </c>
      <c r="N3814">
        <v>0</v>
      </c>
      <c r="O3814">
        <v>80.397935131923603</v>
      </c>
      <c r="P3814">
        <v>0.79960751483071801</v>
      </c>
      <c r="Q3814" t="s">
        <v>227</v>
      </c>
    </row>
    <row r="3815" spans="1:17" ht="16" x14ac:dyDescent="0.2">
      <c r="A3815">
        <v>248</v>
      </c>
      <c r="B3815" t="s">
        <v>226</v>
      </c>
      <c r="C3815" t="s">
        <v>225</v>
      </c>
      <c r="F3815">
        <v>48</v>
      </c>
      <c r="H3815" s="7">
        <v>1</v>
      </c>
      <c r="I3815" t="s">
        <v>9</v>
      </c>
      <c r="J3815">
        <v>0.2</v>
      </c>
      <c r="K3815">
        <v>32</v>
      </c>
      <c r="L3815">
        <v>13.3</v>
      </c>
      <c r="M3815">
        <v>67</v>
      </c>
      <c r="N3815">
        <v>0</v>
      </c>
      <c r="O3815">
        <v>90.203235932197202</v>
      </c>
      <c r="P3815">
        <v>0.81129205037493102</v>
      </c>
      <c r="Q3815" t="s">
        <v>227</v>
      </c>
    </row>
    <row r="3816" spans="1:17" ht="16" x14ac:dyDescent="0.2">
      <c r="A3816">
        <v>248</v>
      </c>
      <c r="B3816" t="s">
        <v>226</v>
      </c>
      <c r="C3816" t="s">
        <v>225</v>
      </c>
      <c r="F3816">
        <v>48</v>
      </c>
      <c r="H3816" s="7">
        <v>1</v>
      </c>
      <c r="I3816" t="s">
        <v>9</v>
      </c>
      <c r="J3816">
        <v>0.2</v>
      </c>
      <c r="K3816">
        <v>32</v>
      </c>
      <c r="L3816">
        <v>13.3</v>
      </c>
      <c r="M3816">
        <v>67</v>
      </c>
      <c r="N3816">
        <v>0</v>
      </c>
      <c r="O3816">
        <v>101.886147524012</v>
      </c>
      <c r="P3816">
        <v>0.80393745442761</v>
      </c>
      <c r="Q3816" t="s">
        <v>227</v>
      </c>
    </row>
    <row r="3817" spans="1:17" ht="16" x14ac:dyDescent="0.2">
      <c r="A3817">
        <v>248</v>
      </c>
      <c r="B3817" t="s">
        <v>226</v>
      </c>
      <c r="C3817" t="s">
        <v>225</v>
      </c>
      <c r="F3817">
        <v>48</v>
      </c>
      <c r="H3817" s="7">
        <v>1</v>
      </c>
      <c r="I3817" t="s">
        <v>9</v>
      </c>
      <c r="J3817">
        <v>0.2</v>
      </c>
      <c r="K3817">
        <v>32</v>
      </c>
      <c r="L3817">
        <v>13.3</v>
      </c>
      <c r="M3817">
        <v>67</v>
      </c>
      <c r="N3817">
        <v>0</v>
      </c>
      <c r="O3817">
        <v>112.06840926481</v>
      </c>
      <c r="P3817">
        <v>0.81563099192524702</v>
      </c>
      <c r="Q3817" t="s">
        <v>227</v>
      </c>
    </row>
    <row r="3818" spans="1:17" ht="16" x14ac:dyDescent="0.2">
      <c r="A3818">
        <v>248</v>
      </c>
      <c r="B3818" t="s">
        <v>226</v>
      </c>
      <c r="C3818" t="s">
        <v>225</v>
      </c>
      <c r="F3818">
        <v>48</v>
      </c>
      <c r="H3818" s="7">
        <v>1</v>
      </c>
      <c r="I3818" t="s">
        <v>9</v>
      </c>
      <c r="J3818">
        <v>0.2</v>
      </c>
      <c r="K3818">
        <v>32</v>
      </c>
      <c r="L3818">
        <v>13.3</v>
      </c>
      <c r="M3818">
        <v>67</v>
      </c>
      <c r="N3818">
        <v>0</v>
      </c>
      <c r="O3818">
        <v>119.986027798032</v>
      </c>
      <c r="P3818">
        <v>0.81963686119888002</v>
      </c>
      <c r="Q3818" t="s">
        <v>227</v>
      </c>
    </row>
    <row r="3819" spans="1:17" ht="16" x14ac:dyDescent="0.2">
      <c r="A3819">
        <v>248</v>
      </c>
      <c r="B3819" t="s">
        <v>226</v>
      </c>
      <c r="C3819" t="s">
        <v>225</v>
      </c>
      <c r="F3819">
        <v>48</v>
      </c>
      <c r="H3819" s="7">
        <v>1</v>
      </c>
      <c r="I3819" t="s">
        <v>9</v>
      </c>
      <c r="J3819">
        <v>0.2</v>
      </c>
      <c r="K3819">
        <v>32</v>
      </c>
      <c r="L3819">
        <v>13.3</v>
      </c>
      <c r="M3819">
        <v>67</v>
      </c>
      <c r="N3819">
        <v>0</v>
      </c>
      <c r="O3819">
        <v>139.973590339103</v>
      </c>
      <c r="P3819">
        <v>0.84301493424073004</v>
      </c>
      <c r="Q3819" t="s">
        <v>227</v>
      </c>
    </row>
    <row r="3820" spans="1:17" ht="16" x14ac:dyDescent="0.2">
      <c r="A3820">
        <v>248</v>
      </c>
      <c r="B3820" t="s">
        <v>226</v>
      </c>
      <c r="C3820" t="s">
        <v>225</v>
      </c>
      <c r="F3820">
        <v>48</v>
      </c>
      <c r="H3820" s="7">
        <v>1</v>
      </c>
      <c r="I3820" t="s">
        <v>9</v>
      </c>
      <c r="J3820">
        <v>0.2</v>
      </c>
      <c r="K3820">
        <v>32</v>
      </c>
      <c r="L3820">
        <v>13.3</v>
      </c>
      <c r="M3820">
        <v>67</v>
      </c>
      <c r="N3820">
        <v>0</v>
      </c>
      <c r="O3820">
        <v>150.14865816882201</v>
      </c>
      <c r="P3820">
        <v>0.83562433047971396</v>
      </c>
      <c r="Q3820" t="s">
        <v>227</v>
      </c>
    </row>
    <row r="3821" spans="1:17" ht="16" x14ac:dyDescent="0.2">
      <c r="A3821">
        <v>248</v>
      </c>
      <c r="B3821" t="s">
        <v>226</v>
      </c>
      <c r="C3821" t="s">
        <v>225</v>
      </c>
      <c r="F3821">
        <v>48</v>
      </c>
      <c r="H3821" s="7">
        <v>1</v>
      </c>
      <c r="I3821" t="s">
        <v>9</v>
      </c>
      <c r="J3821">
        <v>0.2</v>
      </c>
      <c r="K3821">
        <v>32</v>
      </c>
      <c r="L3821">
        <v>13.3</v>
      </c>
      <c r="M3821">
        <v>67</v>
      </c>
      <c r="N3821">
        <v>0</v>
      </c>
      <c r="O3821">
        <v>159.56261020641401</v>
      </c>
      <c r="P3821">
        <v>0.80913158155319598</v>
      </c>
      <c r="Q3821" t="s">
        <v>227</v>
      </c>
    </row>
    <row r="3822" spans="1:17" ht="16" x14ac:dyDescent="0.2">
      <c r="A3822">
        <v>249</v>
      </c>
      <c r="B3822" t="s">
        <v>226</v>
      </c>
      <c r="C3822" t="s">
        <v>225</v>
      </c>
      <c r="F3822">
        <v>12</v>
      </c>
      <c r="H3822" s="7">
        <v>1</v>
      </c>
      <c r="I3822" t="s">
        <v>9</v>
      </c>
      <c r="J3822">
        <f>90/300</f>
        <v>0.3</v>
      </c>
      <c r="K3822">
        <v>42</v>
      </c>
      <c r="L3822">
        <v>19.3</v>
      </c>
      <c r="M3822">
        <v>64</v>
      </c>
      <c r="N3822">
        <v>0</v>
      </c>
      <c r="O3822">
        <v>0</v>
      </c>
      <c r="P3822">
        <v>0</v>
      </c>
      <c r="Q3822" t="s">
        <v>227</v>
      </c>
    </row>
    <row r="3823" spans="1:17" ht="16" x14ac:dyDescent="0.2">
      <c r="A3823">
        <v>249</v>
      </c>
      <c r="B3823" t="s">
        <v>226</v>
      </c>
      <c r="C3823" t="s">
        <v>225</v>
      </c>
      <c r="F3823">
        <v>12</v>
      </c>
      <c r="H3823" s="7">
        <v>1</v>
      </c>
      <c r="I3823" t="s">
        <v>9</v>
      </c>
      <c r="J3823">
        <v>0.3</v>
      </c>
      <c r="K3823">
        <v>42</v>
      </c>
      <c r="L3823">
        <v>19.3</v>
      </c>
      <c r="M3823">
        <v>64</v>
      </c>
      <c r="N3823">
        <v>0</v>
      </c>
      <c r="O3823">
        <v>0.60472829314077003</v>
      </c>
      <c r="P3823">
        <v>4.8365161759917799E-2</v>
      </c>
      <c r="Q3823" t="s">
        <v>227</v>
      </c>
    </row>
    <row r="3824" spans="1:17" ht="16" x14ac:dyDescent="0.2">
      <c r="A3824">
        <v>249</v>
      </c>
      <c r="B3824" t="s">
        <v>226</v>
      </c>
      <c r="C3824" t="s">
        <v>225</v>
      </c>
      <c r="F3824">
        <v>12</v>
      </c>
      <c r="H3824" s="7">
        <v>1</v>
      </c>
      <c r="I3824" t="s">
        <v>9</v>
      </c>
      <c r="J3824">
        <v>0.3</v>
      </c>
      <c r="K3824">
        <v>42</v>
      </c>
      <c r="L3824">
        <v>19.3</v>
      </c>
      <c r="M3824">
        <v>64</v>
      </c>
      <c r="N3824">
        <v>0</v>
      </c>
      <c r="O3824">
        <v>2.1783222556362101</v>
      </c>
      <c r="P3824">
        <v>9.6672859961307797E-2</v>
      </c>
      <c r="Q3824" t="s">
        <v>227</v>
      </c>
    </row>
    <row r="3825" spans="1:17" ht="16" x14ac:dyDescent="0.2">
      <c r="A3825">
        <v>249</v>
      </c>
      <c r="B3825" t="s">
        <v>226</v>
      </c>
      <c r="C3825" t="s">
        <v>225</v>
      </c>
      <c r="F3825">
        <v>12</v>
      </c>
      <c r="H3825" s="7">
        <v>1</v>
      </c>
      <c r="I3825" t="s">
        <v>9</v>
      </c>
      <c r="J3825">
        <v>0.3</v>
      </c>
      <c r="K3825">
        <v>42</v>
      </c>
      <c r="L3825">
        <v>19.3</v>
      </c>
      <c r="M3825">
        <v>64</v>
      </c>
      <c r="N3825">
        <v>0</v>
      </c>
      <c r="O3825">
        <v>6.4184538471852397</v>
      </c>
      <c r="P3825">
        <v>0.15291052923937301</v>
      </c>
      <c r="Q3825" t="s">
        <v>227</v>
      </c>
    </row>
    <row r="3826" spans="1:17" ht="16" x14ac:dyDescent="0.2">
      <c r="A3826">
        <v>249</v>
      </c>
      <c r="B3826" t="s">
        <v>226</v>
      </c>
      <c r="C3826" t="s">
        <v>225</v>
      </c>
      <c r="F3826">
        <v>12</v>
      </c>
      <c r="H3826" s="7">
        <v>1</v>
      </c>
      <c r="I3826" t="s">
        <v>9</v>
      </c>
      <c r="J3826">
        <v>0.3</v>
      </c>
      <c r="K3826">
        <v>42</v>
      </c>
      <c r="L3826">
        <v>19.3</v>
      </c>
      <c r="M3826">
        <v>64</v>
      </c>
      <c r="N3826">
        <v>0</v>
      </c>
      <c r="O3826">
        <v>14.5145029402187</v>
      </c>
      <c r="P3826">
        <v>0.26137299595839603</v>
      </c>
      <c r="Q3826" t="s">
        <v>227</v>
      </c>
    </row>
    <row r="3827" spans="1:17" ht="16" x14ac:dyDescent="0.2">
      <c r="A3827">
        <v>249</v>
      </c>
      <c r="B3827" t="s">
        <v>226</v>
      </c>
      <c r="C3827" t="s">
        <v>225</v>
      </c>
      <c r="F3827">
        <v>12</v>
      </c>
      <c r="H3827" s="7">
        <v>1</v>
      </c>
      <c r="I3827" t="s">
        <v>9</v>
      </c>
      <c r="J3827">
        <v>0.3</v>
      </c>
      <c r="K3827">
        <v>42</v>
      </c>
      <c r="L3827">
        <v>19.3</v>
      </c>
      <c r="M3827">
        <v>64</v>
      </c>
      <c r="N3827">
        <v>0</v>
      </c>
      <c r="O3827">
        <v>21.055326871875401</v>
      </c>
      <c r="P3827">
        <v>0.33765586990250301</v>
      </c>
      <c r="Q3827" t="s">
        <v>227</v>
      </c>
    </row>
    <row r="3828" spans="1:17" ht="16" x14ac:dyDescent="0.2">
      <c r="A3828">
        <v>249</v>
      </c>
      <c r="B3828" t="s">
        <v>226</v>
      </c>
      <c r="C3828" t="s">
        <v>225</v>
      </c>
      <c r="F3828">
        <v>12</v>
      </c>
      <c r="H3828" s="7">
        <v>1</v>
      </c>
      <c r="I3828" t="s">
        <v>9</v>
      </c>
      <c r="J3828">
        <v>0.3</v>
      </c>
      <c r="K3828">
        <v>42</v>
      </c>
      <c r="L3828">
        <v>19.3</v>
      </c>
      <c r="M3828">
        <v>64</v>
      </c>
      <c r="N3828">
        <v>0</v>
      </c>
      <c r="O3828">
        <v>30.308610435382199</v>
      </c>
      <c r="P3828">
        <v>0.46218897848947399</v>
      </c>
      <c r="Q3828" t="s">
        <v>227</v>
      </c>
    </row>
    <row r="3829" spans="1:17" ht="16" x14ac:dyDescent="0.2">
      <c r="A3829">
        <v>249</v>
      </c>
      <c r="B3829" t="s">
        <v>226</v>
      </c>
      <c r="C3829" t="s">
        <v>225</v>
      </c>
      <c r="F3829">
        <v>12</v>
      </c>
      <c r="H3829" s="7">
        <v>1</v>
      </c>
      <c r="I3829" t="s">
        <v>9</v>
      </c>
      <c r="J3829">
        <v>0.3</v>
      </c>
      <c r="K3829">
        <v>42</v>
      </c>
      <c r="L3829">
        <v>19.3</v>
      </c>
      <c r="M3829">
        <v>64</v>
      </c>
      <c r="N3829">
        <v>0</v>
      </c>
      <c r="O3829">
        <v>45.594514432930403</v>
      </c>
      <c r="P3829">
        <v>0.55012737755473395</v>
      </c>
      <c r="Q3829" t="s">
        <v>227</v>
      </c>
    </row>
    <row r="3830" spans="1:17" ht="16" x14ac:dyDescent="0.2">
      <c r="A3830">
        <v>249</v>
      </c>
      <c r="B3830" t="s">
        <v>226</v>
      </c>
      <c r="C3830" t="s">
        <v>225</v>
      </c>
      <c r="F3830">
        <v>12</v>
      </c>
      <c r="H3830" s="7">
        <v>1</v>
      </c>
      <c r="I3830" t="s">
        <v>9</v>
      </c>
      <c r="J3830">
        <v>0.3</v>
      </c>
      <c r="K3830">
        <v>42</v>
      </c>
      <c r="L3830">
        <v>19.3</v>
      </c>
      <c r="M3830">
        <v>64</v>
      </c>
      <c r="N3830">
        <v>0</v>
      </c>
      <c r="O3830">
        <v>60.519165341812297</v>
      </c>
      <c r="P3830">
        <v>0.65421303656597696</v>
      </c>
      <c r="Q3830" t="s">
        <v>227</v>
      </c>
    </row>
    <row r="3831" spans="1:17" ht="16" x14ac:dyDescent="0.2">
      <c r="A3831">
        <v>249</v>
      </c>
      <c r="B3831" t="s">
        <v>226</v>
      </c>
      <c r="C3831" t="s">
        <v>225</v>
      </c>
      <c r="F3831">
        <v>12</v>
      </c>
      <c r="H3831" s="7">
        <v>1</v>
      </c>
      <c r="I3831" t="s">
        <v>9</v>
      </c>
      <c r="J3831">
        <v>0.3</v>
      </c>
      <c r="K3831">
        <v>42</v>
      </c>
      <c r="L3831">
        <v>19.3</v>
      </c>
      <c r="M3831">
        <v>64</v>
      </c>
      <c r="N3831">
        <v>0</v>
      </c>
      <c r="O3831">
        <v>70.444440879575495</v>
      </c>
      <c r="P3831">
        <v>0.70209933533817304</v>
      </c>
      <c r="Q3831" t="s">
        <v>227</v>
      </c>
    </row>
    <row r="3832" spans="1:17" ht="16" x14ac:dyDescent="0.2">
      <c r="A3832">
        <v>249</v>
      </c>
      <c r="B3832" t="s">
        <v>226</v>
      </c>
      <c r="C3832" t="s">
        <v>225</v>
      </c>
      <c r="F3832">
        <v>12</v>
      </c>
      <c r="H3832" s="7">
        <v>1</v>
      </c>
      <c r="I3832" t="s">
        <v>9</v>
      </c>
      <c r="J3832">
        <v>0.3</v>
      </c>
      <c r="K3832">
        <v>42</v>
      </c>
      <c r="L3832">
        <v>19.3</v>
      </c>
      <c r="M3832">
        <v>64</v>
      </c>
      <c r="N3832">
        <v>0</v>
      </c>
      <c r="O3832">
        <v>80.900880916352193</v>
      </c>
      <c r="P3832">
        <v>0.88302334935928095</v>
      </c>
      <c r="Q3832" t="s">
        <v>227</v>
      </c>
    </row>
    <row r="3833" spans="1:17" ht="16" x14ac:dyDescent="0.2">
      <c r="A3833">
        <v>249</v>
      </c>
      <c r="B3833" t="s">
        <v>226</v>
      </c>
      <c r="C3833" t="s">
        <v>225</v>
      </c>
      <c r="F3833">
        <v>12</v>
      </c>
      <c r="H3833" s="7">
        <v>1</v>
      </c>
      <c r="I3833" t="s">
        <v>9</v>
      </c>
      <c r="J3833">
        <v>0.3</v>
      </c>
      <c r="K3833">
        <v>42</v>
      </c>
      <c r="L3833">
        <v>19.3</v>
      </c>
      <c r="M3833">
        <v>64</v>
      </c>
      <c r="N3833">
        <v>0</v>
      </c>
      <c r="O3833">
        <v>89.668921983641994</v>
      </c>
      <c r="P3833">
        <v>0.91483900626352699</v>
      </c>
      <c r="Q3833" t="s">
        <v>227</v>
      </c>
    </row>
    <row r="3834" spans="1:17" ht="16" x14ac:dyDescent="0.2">
      <c r="A3834">
        <v>249</v>
      </c>
      <c r="B3834" t="s">
        <v>226</v>
      </c>
      <c r="C3834" t="s">
        <v>225</v>
      </c>
      <c r="F3834">
        <v>12</v>
      </c>
      <c r="H3834" s="7">
        <v>1</v>
      </c>
      <c r="I3834" t="s">
        <v>9</v>
      </c>
      <c r="J3834">
        <v>0.3</v>
      </c>
      <c r="K3834">
        <v>42</v>
      </c>
      <c r="L3834">
        <v>19.3</v>
      </c>
      <c r="M3834">
        <v>64</v>
      </c>
      <c r="N3834">
        <v>0</v>
      </c>
      <c r="O3834">
        <v>97.288912981017802</v>
      </c>
      <c r="P3834">
        <v>0.93864807401306305</v>
      </c>
      <c r="Q3834" t="s">
        <v>227</v>
      </c>
    </row>
    <row r="3835" spans="1:17" ht="16" x14ac:dyDescent="0.2">
      <c r="A3835">
        <v>249</v>
      </c>
      <c r="B3835" t="s">
        <v>226</v>
      </c>
      <c r="C3835" t="s">
        <v>225</v>
      </c>
      <c r="F3835">
        <v>12</v>
      </c>
      <c r="H3835" s="7">
        <v>1</v>
      </c>
      <c r="I3835" t="s">
        <v>9</v>
      </c>
      <c r="J3835">
        <v>0.3</v>
      </c>
      <c r="K3835">
        <v>42</v>
      </c>
      <c r="L3835">
        <v>19.3</v>
      </c>
      <c r="M3835">
        <v>64</v>
      </c>
      <c r="N3835">
        <v>0</v>
      </c>
      <c r="O3835">
        <v>102.22858974850099</v>
      </c>
      <c r="P3835">
        <v>0.94243109161606597</v>
      </c>
      <c r="Q3835" t="s">
        <v>227</v>
      </c>
    </row>
    <row r="3836" spans="1:17" ht="16" x14ac:dyDescent="0.2">
      <c r="A3836">
        <v>249</v>
      </c>
      <c r="B3836" t="s">
        <v>226</v>
      </c>
      <c r="C3836" t="s">
        <v>225</v>
      </c>
      <c r="F3836">
        <v>12</v>
      </c>
      <c r="H3836" s="7">
        <v>1</v>
      </c>
      <c r="I3836" t="s">
        <v>9</v>
      </c>
      <c r="J3836">
        <v>0.3</v>
      </c>
      <c r="K3836">
        <v>42</v>
      </c>
      <c r="L3836">
        <v>19.3</v>
      </c>
      <c r="M3836">
        <v>64</v>
      </c>
      <c r="N3836">
        <v>0</v>
      </c>
      <c r="O3836">
        <v>111.348699503897</v>
      </c>
      <c r="P3836">
        <v>0.95003543586109096</v>
      </c>
      <c r="Q3836" t="s">
        <v>227</v>
      </c>
    </row>
    <row r="3837" spans="1:17" ht="16" x14ac:dyDescent="0.2">
      <c r="A3837">
        <v>249</v>
      </c>
      <c r="B3837" t="s">
        <v>226</v>
      </c>
      <c r="C3837" t="s">
        <v>225</v>
      </c>
      <c r="F3837">
        <v>12</v>
      </c>
      <c r="H3837" s="7">
        <v>1</v>
      </c>
      <c r="I3837" t="s">
        <v>9</v>
      </c>
      <c r="J3837">
        <v>0.3</v>
      </c>
      <c r="K3837">
        <v>42</v>
      </c>
      <c r="L3837">
        <v>19.3</v>
      </c>
      <c r="M3837">
        <v>64</v>
      </c>
      <c r="N3837">
        <v>0</v>
      </c>
      <c r="O3837">
        <v>120.459624858735</v>
      </c>
      <c r="P3837">
        <v>0.94957572739287799</v>
      </c>
      <c r="Q3837" t="s">
        <v>227</v>
      </c>
    </row>
    <row r="3838" spans="1:17" ht="16" x14ac:dyDescent="0.2">
      <c r="A3838">
        <v>249</v>
      </c>
      <c r="B3838" t="s">
        <v>226</v>
      </c>
      <c r="C3838" t="s">
        <v>225</v>
      </c>
      <c r="F3838">
        <v>12</v>
      </c>
      <c r="H3838" s="7">
        <v>1</v>
      </c>
      <c r="I3838" t="s">
        <v>9</v>
      </c>
      <c r="J3838">
        <v>0.3</v>
      </c>
      <c r="K3838">
        <v>42</v>
      </c>
      <c r="L3838">
        <v>19.3</v>
      </c>
      <c r="M3838">
        <v>64</v>
      </c>
      <c r="N3838">
        <v>0</v>
      </c>
      <c r="O3838">
        <v>129.950172103357</v>
      </c>
      <c r="P3838">
        <v>0.94909686440515595</v>
      </c>
      <c r="Q3838" t="s">
        <v>227</v>
      </c>
    </row>
    <row r="3839" spans="1:17" ht="16" x14ac:dyDescent="0.2">
      <c r="A3839">
        <v>249</v>
      </c>
      <c r="B3839" t="s">
        <v>226</v>
      </c>
      <c r="C3839" t="s">
        <v>225</v>
      </c>
      <c r="F3839">
        <v>12</v>
      </c>
      <c r="H3839" s="7">
        <v>1</v>
      </c>
      <c r="I3839" t="s">
        <v>9</v>
      </c>
      <c r="J3839">
        <v>0.3</v>
      </c>
      <c r="K3839">
        <v>42</v>
      </c>
      <c r="L3839">
        <v>19.3</v>
      </c>
      <c r="M3839">
        <v>64</v>
      </c>
      <c r="N3839">
        <v>0</v>
      </c>
      <c r="O3839">
        <v>142.834355354645</v>
      </c>
      <c r="P3839">
        <v>0.92828547895876001</v>
      </c>
      <c r="Q3839" t="s">
        <v>227</v>
      </c>
    </row>
    <row r="3840" spans="1:17" ht="16" x14ac:dyDescent="0.2">
      <c r="A3840">
        <v>250</v>
      </c>
      <c r="B3840" t="s">
        <v>226</v>
      </c>
      <c r="C3840" t="s">
        <v>225</v>
      </c>
      <c r="F3840">
        <v>48</v>
      </c>
      <c r="H3840" s="7">
        <v>1</v>
      </c>
      <c r="I3840" t="s">
        <v>9</v>
      </c>
      <c r="J3840">
        <f>90/300</f>
        <v>0.3</v>
      </c>
      <c r="K3840">
        <v>45</v>
      </c>
      <c r="L3840">
        <v>24.6</v>
      </c>
      <c r="M3840">
        <v>82</v>
      </c>
      <c r="N3840">
        <v>0</v>
      </c>
      <c r="O3840">
        <v>0</v>
      </c>
      <c r="P3840">
        <v>0</v>
      </c>
      <c r="Q3840" t="s">
        <v>227</v>
      </c>
    </row>
    <row r="3841" spans="1:17" ht="16" x14ac:dyDescent="0.2">
      <c r="A3841">
        <v>250</v>
      </c>
      <c r="B3841" t="s">
        <v>226</v>
      </c>
      <c r="C3841" t="s">
        <v>225</v>
      </c>
      <c r="F3841">
        <v>48</v>
      </c>
      <c r="H3841" s="7">
        <v>1</v>
      </c>
      <c r="I3841" t="s">
        <v>9</v>
      </c>
      <c r="J3841">
        <v>0.3</v>
      </c>
      <c r="K3841">
        <v>45</v>
      </c>
      <c r="L3841">
        <v>24.6</v>
      </c>
      <c r="M3841">
        <v>82</v>
      </c>
      <c r="N3841">
        <v>0</v>
      </c>
      <c r="O3841">
        <v>0.48686181929626199</v>
      </c>
      <c r="P3841">
        <v>0.27820981860670002</v>
      </c>
      <c r="Q3841" t="s">
        <v>227</v>
      </c>
    </row>
    <row r="3842" spans="1:17" ht="16" x14ac:dyDescent="0.2">
      <c r="A3842">
        <v>250</v>
      </c>
      <c r="B3842" t="s">
        <v>226</v>
      </c>
      <c r="C3842" t="s">
        <v>225</v>
      </c>
      <c r="F3842">
        <v>48</v>
      </c>
      <c r="H3842" s="7">
        <v>1</v>
      </c>
      <c r="I3842" t="s">
        <v>9</v>
      </c>
      <c r="J3842">
        <v>0.3</v>
      </c>
      <c r="K3842">
        <v>45</v>
      </c>
      <c r="L3842">
        <v>24.6</v>
      </c>
      <c r="M3842">
        <v>82</v>
      </c>
      <c r="N3842">
        <v>0</v>
      </c>
      <c r="O3842">
        <v>2.83347616220047</v>
      </c>
      <c r="P3842">
        <v>0.33857528683892901</v>
      </c>
      <c r="Q3842" t="s">
        <v>227</v>
      </c>
    </row>
    <row r="3843" spans="1:17" ht="16" x14ac:dyDescent="0.2">
      <c r="A3843">
        <v>250</v>
      </c>
      <c r="B3843" t="s">
        <v>226</v>
      </c>
      <c r="C3843" t="s">
        <v>225</v>
      </c>
      <c r="F3843">
        <v>48</v>
      </c>
      <c r="H3843" s="7">
        <v>1</v>
      </c>
      <c r="I3843" t="s">
        <v>9</v>
      </c>
      <c r="J3843">
        <v>0.3</v>
      </c>
      <c r="K3843">
        <v>45</v>
      </c>
      <c r="L3843">
        <v>24.6</v>
      </c>
      <c r="M3843">
        <v>82</v>
      </c>
      <c r="N3843">
        <v>0</v>
      </c>
      <c r="O3843">
        <v>6.6296950600494098</v>
      </c>
      <c r="P3843">
        <v>0.338383741643841</v>
      </c>
      <c r="Q3843" t="s">
        <v>227</v>
      </c>
    </row>
    <row r="3844" spans="1:17" ht="16" x14ac:dyDescent="0.2">
      <c r="A3844">
        <v>250</v>
      </c>
      <c r="B3844" t="s">
        <v>226</v>
      </c>
      <c r="C3844" t="s">
        <v>225</v>
      </c>
      <c r="F3844">
        <v>48</v>
      </c>
      <c r="H3844" s="7">
        <v>1</v>
      </c>
      <c r="I3844" t="s">
        <v>9</v>
      </c>
      <c r="J3844">
        <v>0.3</v>
      </c>
      <c r="K3844">
        <v>45</v>
      </c>
      <c r="L3844">
        <v>24.6</v>
      </c>
      <c r="M3844">
        <v>82</v>
      </c>
      <c r="N3844">
        <v>0</v>
      </c>
      <c r="O3844">
        <v>14.666045549447301</v>
      </c>
      <c r="P3844">
        <v>0.39442986572681799</v>
      </c>
      <c r="Q3844" t="s">
        <v>227</v>
      </c>
    </row>
    <row r="3845" spans="1:17" ht="16" x14ac:dyDescent="0.2">
      <c r="A3845">
        <v>250</v>
      </c>
      <c r="B3845" t="s">
        <v>226</v>
      </c>
      <c r="C3845" t="s">
        <v>225</v>
      </c>
      <c r="F3845">
        <v>48</v>
      </c>
      <c r="H3845" s="7">
        <v>1</v>
      </c>
      <c r="I3845" t="s">
        <v>9</v>
      </c>
      <c r="J3845">
        <v>0.3</v>
      </c>
      <c r="K3845">
        <v>45</v>
      </c>
      <c r="L3845">
        <v>24.6</v>
      </c>
      <c r="M3845">
        <v>82</v>
      </c>
      <c r="N3845">
        <v>0</v>
      </c>
      <c r="O3845">
        <v>21.669150975922701</v>
      </c>
      <c r="P3845">
        <v>0.54327005957055496</v>
      </c>
      <c r="Q3845" t="s">
        <v>227</v>
      </c>
    </row>
    <row r="3846" spans="1:17" ht="16" x14ac:dyDescent="0.2">
      <c r="A3846">
        <v>250</v>
      </c>
      <c r="B3846" t="s">
        <v>226</v>
      </c>
      <c r="C3846" t="s">
        <v>225</v>
      </c>
      <c r="F3846">
        <v>48</v>
      </c>
      <c r="H3846" s="7">
        <v>1</v>
      </c>
      <c r="I3846" t="s">
        <v>9</v>
      </c>
      <c r="J3846">
        <v>0.3</v>
      </c>
      <c r="K3846">
        <v>45</v>
      </c>
      <c r="L3846">
        <v>24.6</v>
      </c>
      <c r="M3846">
        <v>82</v>
      </c>
      <c r="N3846">
        <v>0</v>
      </c>
      <c r="O3846">
        <v>30.634656655237801</v>
      </c>
      <c r="P3846">
        <v>0.74846284980941202</v>
      </c>
      <c r="Q3846" t="s">
        <v>227</v>
      </c>
    </row>
    <row r="3847" spans="1:17" ht="16" x14ac:dyDescent="0.2">
      <c r="A3847">
        <v>250</v>
      </c>
      <c r="B3847" t="s">
        <v>226</v>
      </c>
      <c r="C3847" t="s">
        <v>225</v>
      </c>
      <c r="F3847">
        <v>48</v>
      </c>
      <c r="H3847" s="7">
        <v>1</v>
      </c>
      <c r="I3847" t="s">
        <v>9</v>
      </c>
      <c r="J3847">
        <v>0.3</v>
      </c>
      <c r="K3847">
        <v>45</v>
      </c>
      <c r="L3847">
        <v>24.6</v>
      </c>
      <c r="M3847">
        <v>82</v>
      </c>
      <c r="N3847">
        <v>0</v>
      </c>
      <c r="O3847">
        <v>45.435318156568997</v>
      </c>
      <c r="P3847">
        <v>0.74368379719194699</v>
      </c>
      <c r="Q3847" t="s">
        <v>227</v>
      </c>
    </row>
    <row r="3848" spans="1:17" ht="16" x14ac:dyDescent="0.2">
      <c r="A3848">
        <v>250</v>
      </c>
      <c r="B3848" t="s">
        <v>226</v>
      </c>
      <c r="C3848" t="s">
        <v>225</v>
      </c>
      <c r="F3848">
        <v>48</v>
      </c>
      <c r="H3848" s="7">
        <v>1</v>
      </c>
      <c r="I3848" t="s">
        <v>9</v>
      </c>
      <c r="J3848">
        <v>0.3</v>
      </c>
      <c r="K3848">
        <v>45</v>
      </c>
      <c r="L3848">
        <v>24.6</v>
      </c>
      <c r="M3848">
        <v>82</v>
      </c>
      <c r="N3848">
        <v>0</v>
      </c>
      <c r="O3848">
        <v>60.378337866569602</v>
      </c>
      <c r="P3848">
        <v>0.86389756162966602</v>
      </c>
      <c r="Q3848" t="s">
        <v>227</v>
      </c>
    </row>
    <row r="3849" spans="1:17" ht="16" x14ac:dyDescent="0.2">
      <c r="A3849">
        <v>250</v>
      </c>
      <c r="B3849" t="s">
        <v>226</v>
      </c>
      <c r="C3849" t="s">
        <v>225</v>
      </c>
      <c r="F3849">
        <v>48</v>
      </c>
      <c r="H3849" s="7">
        <v>1</v>
      </c>
      <c r="I3849" t="s">
        <v>9</v>
      </c>
      <c r="J3849">
        <v>0.3</v>
      </c>
      <c r="K3849">
        <v>45</v>
      </c>
      <c r="L3849">
        <v>24.6</v>
      </c>
      <c r="M3849">
        <v>82</v>
      </c>
      <c r="N3849">
        <v>0</v>
      </c>
      <c r="O3849">
        <v>70.618944490202395</v>
      </c>
      <c r="P3849">
        <v>0.855316336889689</v>
      </c>
      <c r="Q3849" t="s">
        <v>227</v>
      </c>
    </row>
    <row r="3850" spans="1:17" ht="16" x14ac:dyDescent="0.2">
      <c r="A3850">
        <v>250</v>
      </c>
      <c r="B3850" t="s">
        <v>226</v>
      </c>
      <c r="C3850" t="s">
        <v>225</v>
      </c>
      <c r="F3850">
        <v>48</v>
      </c>
      <c r="H3850" s="7">
        <v>1</v>
      </c>
      <c r="I3850" t="s">
        <v>9</v>
      </c>
      <c r="J3850">
        <v>0.3</v>
      </c>
      <c r="K3850">
        <v>45</v>
      </c>
      <c r="L3850">
        <v>24.6</v>
      </c>
      <c r="M3850">
        <v>82</v>
      </c>
      <c r="N3850">
        <v>0</v>
      </c>
      <c r="O3850">
        <v>80.896288716072505</v>
      </c>
      <c r="P3850">
        <v>0.87899132300266203</v>
      </c>
      <c r="Q3850" t="s">
        <v>227</v>
      </c>
    </row>
    <row r="3851" spans="1:17" ht="16" x14ac:dyDescent="0.2">
      <c r="A3851">
        <v>250</v>
      </c>
      <c r="B3851" t="s">
        <v>226</v>
      </c>
      <c r="C3851" t="s">
        <v>225</v>
      </c>
      <c r="F3851">
        <v>48</v>
      </c>
      <c r="H3851" s="7">
        <v>1</v>
      </c>
      <c r="I3851" t="s">
        <v>9</v>
      </c>
      <c r="J3851">
        <v>0.3</v>
      </c>
      <c r="K3851">
        <v>45</v>
      </c>
      <c r="L3851">
        <v>24.6</v>
      </c>
      <c r="M3851">
        <v>82</v>
      </c>
      <c r="N3851">
        <v>0</v>
      </c>
      <c r="O3851">
        <v>91.146079740264696</v>
      </c>
      <c r="P3851">
        <v>0.87847415097592196</v>
      </c>
      <c r="Q3851" t="s">
        <v>227</v>
      </c>
    </row>
    <row r="3852" spans="1:17" ht="16" x14ac:dyDescent="0.2">
      <c r="A3852">
        <v>250</v>
      </c>
      <c r="B3852" t="s">
        <v>226</v>
      </c>
      <c r="C3852" t="s">
        <v>225</v>
      </c>
      <c r="F3852">
        <v>48</v>
      </c>
      <c r="H3852" s="7">
        <v>1</v>
      </c>
      <c r="I3852" t="s">
        <v>9</v>
      </c>
      <c r="J3852">
        <v>0.3</v>
      </c>
      <c r="K3852">
        <v>45</v>
      </c>
      <c r="L3852">
        <v>24.6</v>
      </c>
      <c r="M3852">
        <v>82</v>
      </c>
      <c r="N3852">
        <v>0</v>
      </c>
      <c r="O3852">
        <v>104.483360085812</v>
      </c>
      <c r="P3852">
        <v>0.92215603271591895</v>
      </c>
      <c r="Q3852" t="s">
        <v>227</v>
      </c>
    </row>
    <row r="3853" spans="1:17" ht="16" x14ac:dyDescent="0.2">
      <c r="A3853">
        <v>250</v>
      </c>
      <c r="B3853" t="s">
        <v>226</v>
      </c>
      <c r="C3853" t="s">
        <v>225</v>
      </c>
      <c r="F3853">
        <v>48</v>
      </c>
      <c r="H3853" s="7">
        <v>1</v>
      </c>
      <c r="I3853" t="s">
        <v>9</v>
      </c>
      <c r="J3853">
        <v>0.3</v>
      </c>
      <c r="K3853">
        <v>45</v>
      </c>
      <c r="L3853">
        <v>24.6</v>
      </c>
      <c r="M3853">
        <v>82</v>
      </c>
      <c r="N3853">
        <v>0</v>
      </c>
      <c r="O3853">
        <v>110.56649472292899</v>
      </c>
      <c r="P3853">
        <v>0.92991361311701404</v>
      </c>
      <c r="Q3853" t="s">
        <v>227</v>
      </c>
    </row>
    <row r="3854" spans="1:17" ht="16" x14ac:dyDescent="0.2">
      <c r="A3854">
        <v>250</v>
      </c>
      <c r="B3854" t="s">
        <v>226</v>
      </c>
      <c r="C3854" t="s">
        <v>225</v>
      </c>
      <c r="F3854">
        <v>48</v>
      </c>
      <c r="H3854" s="7">
        <v>1</v>
      </c>
      <c r="I3854" t="s">
        <v>9</v>
      </c>
      <c r="J3854">
        <v>0.3</v>
      </c>
      <c r="K3854">
        <v>45</v>
      </c>
      <c r="L3854">
        <v>24.6</v>
      </c>
      <c r="M3854">
        <v>82</v>
      </c>
      <c r="N3854">
        <v>0</v>
      </c>
      <c r="O3854">
        <v>120.49636246097199</v>
      </c>
      <c r="P3854">
        <v>0.98183193824582904</v>
      </c>
      <c r="Q3854" t="s">
        <v>227</v>
      </c>
    </row>
    <row r="3855" spans="1:17" ht="16" x14ac:dyDescent="0.2">
      <c r="A3855">
        <v>250</v>
      </c>
      <c r="B3855" t="s">
        <v>226</v>
      </c>
      <c r="C3855" t="s">
        <v>225</v>
      </c>
      <c r="F3855">
        <v>48</v>
      </c>
      <c r="H3855" s="7">
        <v>1</v>
      </c>
      <c r="I3855" t="s">
        <v>9</v>
      </c>
      <c r="J3855">
        <v>0.3</v>
      </c>
      <c r="K3855">
        <v>45</v>
      </c>
      <c r="L3855">
        <v>24.6</v>
      </c>
      <c r="M3855">
        <v>82</v>
      </c>
      <c r="N3855">
        <v>0</v>
      </c>
      <c r="O3855">
        <v>131.10740657383101</v>
      </c>
      <c r="P3855">
        <v>0.96516750627310499</v>
      </c>
      <c r="Q3855" t="s">
        <v>227</v>
      </c>
    </row>
    <row r="3856" spans="1:17" ht="16" x14ac:dyDescent="0.2">
      <c r="A3856">
        <v>250</v>
      </c>
      <c r="B3856" t="s">
        <v>226</v>
      </c>
      <c r="C3856" t="s">
        <v>225</v>
      </c>
      <c r="F3856">
        <v>48</v>
      </c>
      <c r="H3856" s="7">
        <v>1</v>
      </c>
      <c r="I3856" t="s">
        <v>9</v>
      </c>
      <c r="J3856">
        <v>0.3</v>
      </c>
      <c r="K3856">
        <v>45</v>
      </c>
      <c r="L3856">
        <v>24.6</v>
      </c>
      <c r="M3856">
        <v>82</v>
      </c>
      <c r="N3856">
        <v>0</v>
      </c>
      <c r="O3856">
        <v>143.25071484666799</v>
      </c>
      <c r="P3856">
        <v>0.960522535292202</v>
      </c>
      <c r="Q3856" t="s">
        <v>227</v>
      </c>
    </row>
    <row r="3857" spans="1:17" ht="16" x14ac:dyDescent="0.2">
      <c r="A3857">
        <v>251</v>
      </c>
      <c r="B3857" t="s">
        <v>226</v>
      </c>
      <c r="C3857" t="s">
        <v>225</v>
      </c>
      <c r="F3857">
        <v>48</v>
      </c>
      <c r="H3857" s="7">
        <v>1</v>
      </c>
      <c r="I3857" t="s">
        <v>9</v>
      </c>
      <c r="J3857">
        <f>90/300</f>
        <v>0.3</v>
      </c>
      <c r="K3857">
        <v>33</v>
      </c>
      <c r="L3857">
        <v>18.3</v>
      </c>
      <c r="M3857">
        <v>61</v>
      </c>
      <c r="N3857">
        <v>0</v>
      </c>
      <c r="O3857">
        <v>0</v>
      </c>
      <c r="P3857">
        <v>0</v>
      </c>
      <c r="Q3857" t="s">
        <v>227</v>
      </c>
    </row>
    <row r="3858" spans="1:17" ht="16" x14ac:dyDescent="0.2">
      <c r="A3858">
        <v>251</v>
      </c>
      <c r="B3858" t="s">
        <v>226</v>
      </c>
      <c r="C3858" t="s">
        <v>225</v>
      </c>
      <c r="F3858">
        <v>48</v>
      </c>
      <c r="H3858" s="7">
        <v>1</v>
      </c>
      <c r="I3858" t="s">
        <v>9</v>
      </c>
      <c r="J3858">
        <v>0.3</v>
      </c>
      <c r="K3858">
        <v>33</v>
      </c>
      <c r="L3858">
        <v>18.3</v>
      </c>
      <c r="M3858">
        <v>61</v>
      </c>
      <c r="N3858">
        <v>0</v>
      </c>
      <c r="O3858">
        <v>1.04557951998774</v>
      </c>
      <c r="P3858">
        <v>0.43543969199532601</v>
      </c>
      <c r="Q3858" t="s">
        <v>227</v>
      </c>
    </row>
    <row r="3859" spans="1:17" ht="16" x14ac:dyDescent="0.2">
      <c r="A3859">
        <v>251</v>
      </c>
      <c r="B3859" t="s">
        <v>226</v>
      </c>
      <c r="C3859" t="s">
        <v>225</v>
      </c>
      <c r="F3859">
        <v>48</v>
      </c>
      <c r="H3859" s="7">
        <v>1</v>
      </c>
      <c r="I3859" t="s">
        <v>9</v>
      </c>
      <c r="J3859">
        <v>0.3</v>
      </c>
      <c r="K3859">
        <v>33</v>
      </c>
      <c r="L3859">
        <v>18.3</v>
      </c>
      <c r="M3859">
        <v>61</v>
      </c>
      <c r="N3859">
        <v>0</v>
      </c>
      <c r="O3859">
        <v>2.5732514796866299</v>
      </c>
      <c r="P3859">
        <v>0.44342712663052802</v>
      </c>
      <c r="Q3859" t="s">
        <v>227</v>
      </c>
    </row>
    <row r="3860" spans="1:17" ht="16" x14ac:dyDescent="0.2">
      <c r="A3860">
        <v>251</v>
      </c>
      <c r="B3860" t="s">
        <v>226</v>
      </c>
      <c r="C3860" t="s">
        <v>225</v>
      </c>
      <c r="F3860">
        <v>48</v>
      </c>
      <c r="H3860" s="7">
        <v>1</v>
      </c>
      <c r="I3860" t="s">
        <v>9</v>
      </c>
      <c r="J3860">
        <v>0.3</v>
      </c>
      <c r="K3860">
        <v>33</v>
      </c>
      <c r="L3860">
        <v>18.3</v>
      </c>
      <c r="M3860">
        <v>61</v>
      </c>
      <c r="N3860">
        <v>0</v>
      </c>
      <c r="O3860">
        <v>6.8225674717949598</v>
      </c>
      <c r="P3860">
        <v>0.50772884862183199</v>
      </c>
      <c r="Q3860" t="s">
        <v>227</v>
      </c>
    </row>
    <row r="3861" spans="1:17" ht="16" x14ac:dyDescent="0.2">
      <c r="A3861">
        <v>251</v>
      </c>
      <c r="B3861" t="s">
        <v>226</v>
      </c>
      <c r="C3861" t="s">
        <v>225</v>
      </c>
      <c r="F3861">
        <v>48</v>
      </c>
      <c r="H3861" s="7">
        <v>1</v>
      </c>
      <c r="I3861" t="s">
        <v>9</v>
      </c>
      <c r="J3861">
        <v>0.3</v>
      </c>
      <c r="K3861">
        <v>33</v>
      </c>
      <c r="L3861">
        <v>18.3</v>
      </c>
      <c r="M3861">
        <v>61</v>
      </c>
      <c r="N3861">
        <v>0</v>
      </c>
      <c r="O3861">
        <v>14.872694562031899</v>
      </c>
      <c r="P3861">
        <v>0.57587105177466602</v>
      </c>
      <c r="Q3861" t="s">
        <v>227</v>
      </c>
    </row>
    <row r="3862" spans="1:17" ht="16" x14ac:dyDescent="0.2">
      <c r="A3862">
        <v>251</v>
      </c>
      <c r="B3862" t="s">
        <v>226</v>
      </c>
      <c r="C3862" t="s">
        <v>225</v>
      </c>
      <c r="F3862">
        <v>48</v>
      </c>
      <c r="H3862" s="7">
        <v>1</v>
      </c>
      <c r="I3862" t="s">
        <v>9</v>
      </c>
      <c r="J3862">
        <v>0.3</v>
      </c>
      <c r="K3862">
        <v>33</v>
      </c>
      <c r="L3862">
        <v>18.3</v>
      </c>
      <c r="M3862">
        <v>61</v>
      </c>
      <c r="N3862">
        <v>0</v>
      </c>
      <c r="O3862">
        <v>21.047673204742601</v>
      </c>
      <c r="P3862">
        <v>0.66426915930813901</v>
      </c>
      <c r="Q3862" t="s">
        <v>227</v>
      </c>
    </row>
    <row r="3863" spans="1:17" ht="16" x14ac:dyDescent="0.2">
      <c r="A3863">
        <v>251</v>
      </c>
      <c r="B3863" t="s">
        <v>226</v>
      </c>
      <c r="C3863" t="s">
        <v>225</v>
      </c>
      <c r="F3863">
        <v>48</v>
      </c>
      <c r="H3863" s="7">
        <v>1</v>
      </c>
      <c r="I3863" t="s">
        <v>9</v>
      </c>
      <c r="J3863">
        <v>0.3</v>
      </c>
      <c r="K3863">
        <v>33</v>
      </c>
      <c r="L3863">
        <v>18.3</v>
      </c>
      <c r="M3863">
        <v>61</v>
      </c>
      <c r="N3863">
        <v>0</v>
      </c>
      <c r="O3863">
        <v>30.140229758461501</v>
      </c>
      <c r="P3863">
        <v>0.64768134541345002</v>
      </c>
      <c r="Q3863" t="s">
        <v>227</v>
      </c>
    </row>
    <row r="3864" spans="1:17" ht="16" x14ac:dyDescent="0.2">
      <c r="A3864">
        <v>251</v>
      </c>
      <c r="B3864" t="s">
        <v>226</v>
      </c>
      <c r="C3864" t="s">
        <v>225</v>
      </c>
      <c r="F3864">
        <v>48</v>
      </c>
      <c r="H3864" s="7">
        <v>1</v>
      </c>
      <c r="I3864" t="s">
        <v>9</v>
      </c>
      <c r="J3864">
        <v>0.3</v>
      </c>
      <c r="K3864">
        <v>33</v>
      </c>
      <c r="L3864">
        <v>18.3</v>
      </c>
      <c r="M3864">
        <v>61</v>
      </c>
      <c r="N3864">
        <v>0</v>
      </c>
      <c r="O3864">
        <v>45.421541555730002</v>
      </c>
      <c r="P3864">
        <v>0.73158771812209</v>
      </c>
      <c r="Q3864" t="s">
        <v>227</v>
      </c>
    </row>
    <row r="3865" spans="1:17" ht="16" x14ac:dyDescent="0.2">
      <c r="A3865">
        <v>251</v>
      </c>
      <c r="B3865" t="s">
        <v>226</v>
      </c>
      <c r="C3865" t="s">
        <v>225</v>
      </c>
      <c r="F3865">
        <v>48</v>
      </c>
      <c r="H3865" s="7">
        <v>1</v>
      </c>
      <c r="I3865" t="s">
        <v>9</v>
      </c>
      <c r="J3865">
        <v>0.3</v>
      </c>
      <c r="K3865">
        <v>33</v>
      </c>
      <c r="L3865">
        <v>18.3</v>
      </c>
      <c r="M3865">
        <v>61</v>
      </c>
      <c r="N3865">
        <v>0</v>
      </c>
      <c r="O3865">
        <v>60.712037753557901</v>
      </c>
      <c r="P3865">
        <v>0.82355814354396895</v>
      </c>
      <c r="Q3865" t="s">
        <v>227</v>
      </c>
    </row>
    <row r="3866" spans="1:17" ht="16" x14ac:dyDescent="0.2">
      <c r="A3866">
        <v>251</v>
      </c>
      <c r="B3866" t="s">
        <v>226</v>
      </c>
      <c r="C3866" t="s">
        <v>225</v>
      </c>
      <c r="F3866">
        <v>48</v>
      </c>
      <c r="H3866" s="7">
        <v>1</v>
      </c>
      <c r="I3866" t="s">
        <v>9</v>
      </c>
      <c r="J3866">
        <v>0.3</v>
      </c>
      <c r="K3866">
        <v>33</v>
      </c>
      <c r="L3866">
        <v>18.3</v>
      </c>
      <c r="M3866">
        <v>61</v>
      </c>
      <c r="N3866">
        <v>0</v>
      </c>
      <c r="O3866">
        <v>70.188808397341305</v>
      </c>
      <c r="P3866">
        <v>0.81098320148639003</v>
      </c>
      <c r="Q3866" t="s">
        <v>227</v>
      </c>
    </row>
    <row r="3867" spans="1:17" ht="16" x14ac:dyDescent="0.2">
      <c r="A3867">
        <v>251</v>
      </c>
      <c r="B3867" t="s">
        <v>226</v>
      </c>
      <c r="C3867" t="s">
        <v>225</v>
      </c>
      <c r="F3867">
        <v>48</v>
      </c>
      <c r="H3867" s="7">
        <v>1</v>
      </c>
      <c r="I3867" t="s">
        <v>9</v>
      </c>
      <c r="J3867">
        <v>0.3</v>
      </c>
      <c r="K3867">
        <v>33</v>
      </c>
      <c r="L3867">
        <v>18.3</v>
      </c>
      <c r="M3867">
        <v>61</v>
      </c>
      <c r="N3867">
        <v>0</v>
      </c>
      <c r="O3867">
        <v>80.891696515792901</v>
      </c>
      <c r="P3867">
        <v>0.87495929664604299</v>
      </c>
      <c r="Q3867" t="s">
        <v>227</v>
      </c>
    </row>
    <row r="3868" spans="1:17" ht="16" x14ac:dyDescent="0.2">
      <c r="A3868">
        <v>251</v>
      </c>
      <c r="B3868" t="s">
        <v>226</v>
      </c>
      <c r="C3868" t="s">
        <v>225</v>
      </c>
      <c r="F3868">
        <v>48</v>
      </c>
      <c r="H3868" s="7">
        <v>1</v>
      </c>
      <c r="I3868" t="s">
        <v>9</v>
      </c>
      <c r="J3868">
        <v>0.3</v>
      </c>
      <c r="K3868">
        <v>33</v>
      </c>
      <c r="L3868">
        <v>18.3</v>
      </c>
      <c r="M3868">
        <v>61</v>
      </c>
      <c r="N3868">
        <v>0</v>
      </c>
      <c r="O3868">
        <v>90.761865650200093</v>
      </c>
      <c r="P3868">
        <v>0.874461279138812</v>
      </c>
      <c r="Q3868" t="s">
        <v>227</v>
      </c>
    </row>
    <row r="3869" spans="1:17" ht="16" x14ac:dyDescent="0.2">
      <c r="A3869">
        <v>251</v>
      </c>
      <c r="B3869" t="s">
        <v>226</v>
      </c>
      <c r="C3869" t="s">
        <v>225</v>
      </c>
      <c r="F3869">
        <v>48</v>
      </c>
      <c r="H3869" s="7">
        <v>1</v>
      </c>
      <c r="I3869" t="s">
        <v>9</v>
      </c>
      <c r="J3869">
        <v>0.3</v>
      </c>
      <c r="K3869">
        <v>33</v>
      </c>
      <c r="L3869">
        <v>18.3</v>
      </c>
      <c r="M3869">
        <v>61</v>
      </c>
      <c r="N3869">
        <v>0</v>
      </c>
      <c r="O3869">
        <v>103.358271017296</v>
      </c>
      <c r="P3869">
        <v>0.93430957534430203</v>
      </c>
      <c r="Q3869" t="s">
        <v>227</v>
      </c>
    </row>
    <row r="3870" spans="1:17" ht="16" x14ac:dyDescent="0.2">
      <c r="A3870">
        <v>251</v>
      </c>
      <c r="B3870" t="s">
        <v>226</v>
      </c>
      <c r="C3870" t="s">
        <v>225</v>
      </c>
      <c r="F3870">
        <v>48</v>
      </c>
      <c r="H3870" s="7">
        <v>1</v>
      </c>
      <c r="I3870" t="s">
        <v>9</v>
      </c>
      <c r="J3870">
        <v>0.3</v>
      </c>
      <c r="K3870">
        <v>33</v>
      </c>
      <c r="L3870">
        <v>18.3</v>
      </c>
      <c r="M3870">
        <v>61</v>
      </c>
      <c r="N3870">
        <v>0</v>
      </c>
      <c r="O3870">
        <v>110.186872833145</v>
      </c>
      <c r="P3870">
        <v>0.92993276763652299</v>
      </c>
      <c r="Q3870" t="s">
        <v>227</v>
      </c>
    </row>
    <row r="3871" spans="1:17" ht="16" x14ac:dyDescent="0.2">
      <c r="A3871">
        <v>251</v>
      </c>
      <c r="B3871" t="s">
        <v>226</v>
      </c>
      <c r="C3871" t="s">
        <v>225</v>
      </c>
      <c r="F3871">
        <v>48</v>
      </c>
      <c r="H3871" s="7">
        <v>1</v>
      </c>
      <c r="I3871" t="s">
        <v>9</v>
      </c>
      <c r="J3871">
        <v>0.3</v>
      </c>
      <c r="K3871">
        <v>33</v>
      </c>
      <c r="L3871">
        <v>18.3</v>
      </c>
      <c r="M3871">
        <v>61</v>
      </c>
      <c r="N3871">
        <v>0</v>
      </c>
      <c r="O3871">
        <v>122.39447190989701</v>
      </c>
      <c r="P3871">
        <v>0.98173616564828403</v>
      </c>
      <c r="Q3871" t="s">
        <v>227</v>
      </c>
    </row>
    <row r="3872" spans="1:17" ht="16" x14ac:dyDescent="0.2">
      <c r="A3872">
        <v>251</v>
      </c>
      <c r="B3872" t="s">
        <v>226</v>
      </c>
      <c r="C3872" t="s">
        <v>225</v>
      </c>
      <c r="F3872">
        <v>48</v>
      </c>
      <c r="H3872" s="7">
        <v>1</v>
      </c>
      <c r="I3872" t="s">
        <v>9</v>
      </c>
      <c r="J3872">
        <v>0.3</v>
      </c>
      <c r="K3872">
        <v>33</v>
      </c>
      <c r="L3872">
        <v>18.3</v>
      </c>
      <c r="M3872">
        <v>61</v>
      </c>
      <c r="N3872">
        <v>0</v>
      </c>
      <c r="O3872">
        <v>128.78375323232501</v>
      </c>
      <c r="P3872">
        <v>0.92496216982396995</v>
      </c>
      <c r="Q3872" t="s">
        <v>227</v>
      </c>
    </row>
    <row r="3873" spans="1:17" ht="16" x14ac:dyDescent="0.2">
      <c r="A3873">
        <v>251</v>
      </c>
      <c r="B3873" t="s">
        <v>226</v>
      </c>
      <c r="C3873" t="s">
        <v>225</v>
      </c>
      <c r="F3873">
        <v>48</v>
      </c>
      <c r="H3873" s="7">
        <v>1</v>
      </c>
      <c r="I3873" t="s">
        <v>9</v>
      </c>
      <c r="J3873">
        <v>0.3</v>
      </c>
      <c r="K3873">
        <v>33</v>
      </c>
      <c r="L3873">
        <v>18.3</v>
      </c>
      <c r="M3873">
        <v>61</v>
      </c>
      <c r="N3873">
        <v>0</v>
      </c>
      <c r="O3873">
        <v>141.29290679410801</v>
      </c>
      <c r="P3873">
        <v>0.908201965253701</v>
      </c>
      <c r="Q3873" t="s">
        <v>227</v>
      </c>
    </row>
    <row r="3874" spans="1:17" ht="16" x14ac:dyDescent="0.2">
      <c r="A3874">
        <v>252</v>
      </c>
      <c r="B3874" t="s">
        <v>250</v>
      </c>
      <c r="C3874" t="s">
        <v>228</v>
      </c>
      <c r="D3874">
        <v>8</v>
      </c>
      <c r="H3874" s="7">
        <v>1</v>
      </c>
      <c r="I3874" t="s">
        <v>5</v>
      </c>
      <c r="J3874">
        <f>20/200</f>
        <v>0.1</v>
      </c>
      <c r="K3874">
        <v>229</v>
      </c>
      <c r="L3874">
        <f>M3874*(20/(20+200))</f>
        <v>4.2381818181818183</v>
      </c>
      <c r="M3874">
        <v>46.62</v>
      </c>
      <c r="N3874">
        <v>0</v>
      </c>
      <c r="O3874">
        <v>0</v>
      </c>
      <c r="P3874">
        <v>0</v>
      </c>
      <c r="Q3874" t="s">
        <v>229</v>
      </c>
    </row>
    <row r="3875" spans="1:17" ht="16" x14ac:dyDescent="0.2">
      <c r="A3875">
        <v>252</v>
      </c>
      <c r="B3875" t="s">
        <v>250</v>
      </c>
      <c r="C3875" t="s">
        <v>228</v>
      </c>
      <c r="D3875">
        <v>8</v>
      </c>
      <c r="H3875" s="7">
        <v>1</v>
      </c>
      <c r="I3875" t="s">
        <v>5</v>
      </c>
      <c r="J3875">
        <v>0.1</v>
      </c>
      <c r="K3875">
        <v>229</v>
      </c>
      <c r="L3875">
        <v>4.2381818181818183</v>
      </c>
      <c r="M3875">
        <v>46.62</v>
      </c>
      <c r="N3875">
        <v>0</v>
      </c>
      <c r="O3875">
        <v>0.68724812101607902</v>
      </c>
      <c r="P3875">
        <v>6.8322981366459604E-2</v>
      </c>
      <c r="Q3875" t="s">
        <v>229</v>
      </c>
    </row>
    <row r="3876" spans="1:17" ht="16" x14ac:dyDescent="0.2">
      <c r="A3876">
        <v>252</v>
      </c>
      <c r="B3876" t="s">
        <v>250</v>
      </c>
      <c r="C3876" t="s">
        <v>228</v>
      </c>
      <c r="D3876">
        <v>8</v>
      </c>
      <c r="H3876" s="7">
        <v>1</v>
      </c>
      <c r="I3876" t="s">
        <v>5</v>
      </c>
      <c r="J3876">
        <v>0.1</v>
      </c>
      <c r="K3876">
        <v>229</v>
      </c>
      <c r="L3876">
        <v>4.2381818181818183</v>
      </c>
      <c r="M3876">
        <v>46.62</v>
      </c>
      <c r="N3876">
        <v>0</v>
      </c>
      <c r="O3876">
        <v>0.68481210160783901</v>
      </c>
      <c r="P3876">
        <v>9.6273291925465798E-2</v>
      </c>
      <c r="Q3876" t="s">
        <v>229</v>
      </c>
    </row>
    <row r="3877" spans="1:17" ht="16" x14ac:dyDescent="0.2">
      <c r="A3877">
        <v>252</v>
      </c>
      <c r="B3877" t="s">
        <v>250</v>
      </c>
      <c r="C3877" t="s">
        <v>228</v>
      </c>
      <c r="D3877">
        <v>8</v>
      </c>
      <c r="H3877" s="7">
        <v>1</v>
      </c>
      <c r="I3877" t="s">
        <v>5</v>
      </c>
      <c r="J3877">
        <v>0.1</v>
      </c>
      <c r="K3877">
        <v>229</v>
      </c>
      <c r="L3877">
        <v>4.2381818181818183</v>
      </c>
      <c r="M3877">
        <v>46.62</v>
      </c>
      <c r="N3877">
        <v>0</v>
      </c>
      <c r="O3877">
        <v>1.02964418228522</v>
      </c>
      <c r="P3877">
        <v>0.13975155279503099</v>
      </c>
      <c r="Q3877" t="s">
        <v>229</v>
      </c>
    </row>
    <row r="3878" spans="1:17" ht="16" x14ac:dyDescent="0.2">
      <c r="A3878">
        <v>252</v>
      </c>
      <c r="B3878" t="s">
        <v>250</v>
      </c>
      <c r="C3878" t="s">
        <v>228</v>
      </c>
      <c r="D3878">
        <v>8</v>
      </c>
      <c r="H3878" s="7">
        <v>1</v>
      </c>
      <c r="I3878" t="s">
        <v>5</v>
      </c>
      <c r="J3878">
        <v>0.1</v>
      </c>
      <c r="K3878">
        <v>229</v>
      </c>
      <c r="L3878">
        <v>4.2381818181818183</v>
      </c>
      <c r="M3878">
        <v>46.62</v>
      </c>
      <c r="N3878">
        <v>0</v>
      </c>
      <c r="O3878">
        <v>2.4170925696888901</v>
      </c>
      <c r="P3878">
        <v>0.220496894409937</v>
      </c>
      <c r="Q3878" t="s">
        <v>229</v>
      </c>
    </row>
    <row r="3879" spans="1:17" ht="16" x14ac:dyDescent="0.2">
      <c r="A3879">
        <v>252</v>
      </c>
      <c r="B3879" t="s">
        <v>250</v>
      </c>
      <c r="C3879" t="s">
        <v>228</v>
      </c>
      <c r="D3879">
        <v>8</v>
      </c>
      <c r="H3879" s="7">
        <v>1</v>
      </c>
      <c r="I3879" t="s">
        <v>5</v>
      </c>
      <c r="J3879">
        <v>0.1</v>
      </c>
      <c r="K3879">
        <v>229</v>
      </c>
      <c r="L3879">
        <v>4.2381818181818183</v>
      </c>
      <c r="M3879">
        <v>46.62</v>
      </c>
      <c r="N3879">
        <v>0</v>
      </c>
      <c r="O3879">
        <v>3.19499476738654</v>
      </c>
      <c r="P3879">
        <v>0.29503105590062101</v>
      </c>
      <c r="Q3879" t="s">
        <v>229</v>
      </c>
    </row>
    <row r="3880" spans="1:17" ht="16" x14ac:dyDescent="0.2">
      <c r="A3880">
        <v>252</v>
      </c>
      <c r="B3880" t="s">
        <v>250</v>
      </c>
      <c r="C3880" t="s">
        <v>228</v>
      </c>
      <c r="D3880">
        <v>8</v>
      </c>
      <c r="H3880" s="7">
        <v>1</v>
      </c>
      <c r="I3880" t="s">
        <v>5</v>
      </c>
      <c r="J3880">
        <v>0.1</v>
      </c>
      <c r="K3880">
        <v>229</v>
      </c>
      <c r="L3880">
        <v>4.2381818181818183</v>
      </c>
      <c r="M3880">
        <v>46.62</v>
      </c>
      <c r="N3880">
        <v>0</v>
      </c>
      <c r="O3880">
        <v>4.2321976976500801</v>
      </c>
      <c r="P3880">
        <v>0.394409937888198</v>
      </c>
      <c r="Q3880" t="s">
        <v>229</v>
      </c>
    </row>
    <row r="3881" spans="1:17" ht="16" x14ac:dyDescent="0.2">
      <c r="A3881">
        <v>252</v>
      </c>
      <c r="B3881" t="s">
        <v>250</v>
      </c>
      <c r="C3881" t="s">
        <v>228</v>
      </c>
      <c r="D3881">
        <v>8</v>
      </c>
      <c r="H3881" s="7">
        <v>1</v>
      </c>
      <c r="I3881" t="s">
        <v>5</v>
      </c>
      <c r="J3881">
        <v>0.1</v>
      </c>
      <c r="K3881">
        <v>229</v>
      </c>
      <c r="L3881">
        <v>4.2381818181818183</v>
      </c>
      <c r="M3881">
        <v>46.62</v>
      </c>
      <c r="N3881">
        <v>0</v>
      </c>
      <c r="O3881">
        <v>5.1808919227475903</v>
      </c>
      <c r="P3881">
        <v>0.50931677018633503</v>
      </c>
      <c r="Q3881" t="s">
        <v>229</v>
      </c>
    </row>
    <row r="3882" spans="1:17" ht="16" x14ac:dyDescent="0.2">
      <c r="A3882">
        <v>252</v>
      </c>
      <c r="B3882" t="s">
        <v>250</v>
      </c>
      <c r="C3882" t="s">
        <v>228</v>
      </c>
      <c r="D3882">
        <v>8</v>
      </c>
      <c r="H3882" s="7">
        <v>1</v>
      </c>
      <c r="I3882" t="s">
        <v>5</v>
      </c>
      <c r="J3882">
        <v>0.1</v>
      </c>
      <c r="K3882">
        <v>229</v>
      </c>
      <c r="L3882">
        <v>4.2381818181818183</v>
      </c>
      <c r="M3882">
        <v>46.62</v>
      </c>
      <c r="N3882">
        <v>0</v>
      </c>
      <c r="O3882">
        <v>6.1236314337360804</v>
      </c>
      <c r="P3882">
        <v>0.69254658385093104</v>
      </c>
      <c r="Q3882" t="s">
        <v>229</v>
      </c>
    </row>
    <row r="3883" spans="1:17" ht="16" x14ac:dyDescent="0.2">
      <c r="A3883">
        <v>252</v>
      </c>
      <c r="B3883" t="s">
        <v>250</v>
      </c>
      <c r="C3883" t="s">
        <v>228</v>
      </c>
      <c r="D3883">
        <v>8</v>
      </c>
      <c r="H3883" s="7">
        <v>1</v>
      </c>
      <c r="I3883" t="s">
        <v>5</v>
      </c>
      <c r="J3883">
        <v>0.1</v>
      </c>
      <c r="K3883">
        <v>229</v>
      </c>
      <c r="L3883">
        <v>4.2381818181818183</v>
      </c>
      <c r="M3883">
        <v>46.62</v>
      </c>
      <c r="N3883">
        <v>0</v>
      </c>
      <c r="O3883">
        <v>7.1567743316525503</v>
      </c>
      <c r="P3883">
        <v>0.83850931677018603</v>
      </c>
      <c r="Q3883" t="s">
        <v>229</v>
      </c>
    </row>
    <row r="3884" spans="1:17" ht="16" x14ac:dyDescent="0.2">
      <c r="A3884">
        <v>252</v>
      </c>
      <c r="B3884" t="s">
        <v>250</v>
      </c>
      <c r="C3884" t="s">
        <v>228</v>
      </c>
      <c r="D3884">
        <v>8</v>
      </c>
      <c r="H3884" s="7">
        <v>1</v>
      </c>
      <c r="I3884" t="s">
        <v>5</v>
      </c>
      <c r="J3884">
        <v>0.1</v>
      </c>
      <c r="K3884">
        <v>229</v>
      </c>
      <c r="L3884">
        <v>4.2381818181818183</v>
      </c>
      <c r="M3884">
        <v>46.62</v>
      </c>
      <c r="N3884">
        <v>0</v>
      </c>
      <c r="O3884">
        <v>8.19641328132432</v>
      </c>
      <c r="P3884">
        <v>0.90993788819875698</v>
      </c>
      <c r="Q3884" t="s">
        <v>229</v>
      </c>
    </row>
    <row r="3885" spans="1:17" ht="16" x14ac:dyDescent="0.2">
      <c r="A3885">
        <v>252</v>
      </c>
      <c r="B3885" t="s">
        <v>250</v>
      </c>
      <c r="C3885" t="s">
        <v>228</v>
      </c>
      <c r="D3885">
        <v>8</v>
      </c>
      <c r="H3885" s="7">
        <v>1</v>
      </c>
      <c r="I3885" t="s">
        <v>5</v>
      </c>
      <c r="J3885">
        <v>0.1</v>
      </c>
      <c r="K3885">
        <v>229</v>
      </c>
      <c r="L3885">
        <v>4.2381818181818183</v>
      </c>
      <c r="M3885">
        <v>46.62</v>
      </c>
      <c r="N3885">
        <v>0</v>
      </c>
      <c r="O3885">
        <v>8.8887841309104694</v>
      </c>
      <c r="P3885">
        <v>0.96583850931676996</v>
      </c>
      <c r="Q3885" t="s">
        <v>229</v>
      </c>
    </row>
    <row r="3886" spans="1:17" ht="16" x14ac:dyDescent="0.2">
      <c r="A3886">
        <v>252</v>
      </c>
      <c r="B3886" t="s">
        <v>250</v>
      </c>
      <c r="C3886" t="s">
        <v>228</v>
      </c>
      <c r="D3886">
        <v>8</v>
      </c>
      <c r="H3886" s="7">
        <v>1</v>
      </c>
      <c r="I3886" t="s">
        <v>5</v>
      </c>
      <c r="J3886">
        <v>0.1</v>
      </c>
      <c r="K3886">
        <v>229</v>
      </c>
      <c r="L3886">
        <v>4.2381818181818183</v>
      </c>
      <c r="M3886">
        <v>46.62</v>
      </c>
      <c r="N3886">
        <v>0</v>
      </c>
      <c r="O3886">
        <v>10.020450480449</v>
      </c>
      <c r="P3886">
        <v>0.98136645962732905</v>
      </c>
      <c r="Q3886" t="s">
        <v>229</v>
      </c>
    </row>
    <row r="3887" spans="1:17" ht="16" x14ac:dyDescent="0.2">
      <c r="A3887">
        <v>252</v>
      </c>
      <c r="B3887" t="s">
        <v>250</v>
      </c>
      <c r="C3887" t="s">
        <v>228</v>
      </c>
      <c r="D3887">
        <v>8</v>
      </c>
      <c r="H3887" s="7">
        <v>1</v>
      </c>
      <c r="I3887" t="s">
        <v>5</v>
      </c>
      <c r="J3887">
        <v>0.1</v>
      </c>
      <c r="K3887">
        <v>229</v>
      </c>
      <c r="L3887">
        <v>4.2381818181818183</v>
      </c>
      <c r="M3887">
        <v>46.62</v>
      </c>
      <c r="N3887">
        <v>0</v>
      </c>
      <c r="O3887">
        <v>11.1526581676339</v>
      </c>
      <c r="P3887">
        <v>0.99068322981366397</v>
      </c>
      <c r="Q3887" t="s">
        <v>229</v>
      </c>
    </row>
    <row r="3888" spans="1:17" ht="16" x14ac:dyDescent="0.2">
      <c r="A3888">
        <v>252</v>
      </c>
      <c r="B3888" t="s">
        <v>250</v>
      </c>
      <c r="C3888" t="s">
        <v>228</v>
      </c>
      <c r="D3888">
        <v>8</v>
      </c>
      <c r="H3888" s="7">
        <v>1</v>
      </c>
      <c r="I3888" t="s">
        <v>5</v>
      </c>
      <c r="J3888">
        <v>0.1</v>
      </c>
      <c r="K3888">
        <v>229</v>
      </c>
      <c r="L3888">
        <v>4.2381818181818183</v>
      </c>
      <c r="M3888">
        <v>46.62</v>
      </c>
      <c r="N3888">
        <v>0</v>
      </c>
      <c r="O3888">
        <v>11.937056417086801</v>
      </c>
      <c r="P3888">
        <v>0.99068322981366397</v>
      </c>
      <c r="Q3888" t="s">
        <v>229</v>
      </c>
    </row>
    <row r="3889" spans="1:17" ht="16" x14ac:dyDescent="0.2">
      <c r="A3889">
        <v>252</v>
      </c>
      <c r="B3889" t="s">
        <v>250</v>
      </c>
      <c r="C3889" t="s">
        <v>228</v>
      </c>
      <c r="D3889">
        <v>8</v>
      </c>
      <c r="H3889" s="7">
        <v>1</v>
      </c>
      <c r="I3889" t="s">
        <v>5</v>
      </c>
      <c r="J3889">
        <v>0.1</v>
      </c>
      <c r="K3889">
        <v>229</v>
      </c>
      <c r="L3889">
        <v>4.2381818181818183</v>
      </c>
      <c r="M3889">
        <v>46.62</v>
      </c>
      <c r="N3889">
        <v>0</v>
      </c>
      <c r="O3889">
        <v>13.1569608029683</v>
      </c>
      <c r="P3889">
        <v>0.99378881987577605</v>
      </c>
      <c r="Q3889" t="s">
        <v>229</v>
      </c>
    </row>
    <row r="3890" spans="1:17" ht="16" x14ac:dyDescent="0.2">
      <c r="A3890">
        <v>252</v>
      </c>
      <c r="B3890" t="s">
        <v>250</v>
      </c>
      <c r="C3890" t="s">
        <v>228</v>
      </c>
      <c r="D3890">
        <v>8</v>
      </c>
      <c r="H3890" s="7">
        <v>1</v>
      </c>
      <c r="I3890" t="s">
        <v>5</v>
      </c>
      <c r="J3890">
        <v>0.1</v>
      </c>
      <c r="K3890">
        <v>229</v>
      </c>
      <c r="L3890">
        <v>4.2381818181818183</v>
      </c>
      <c r="M3890">
        <v>46.62</v>
      </c>
      <c r="N3890">
        <v>0</v>
      </c>
      <c r="O3890">
        <v>14.289709827799401</v>
      </c>
      <c r="P3890">
        <v>0.99689440993788803</v>
      </c>
      <c r="Q3890" t="s">
        <v>229</v>
      </c>
    </row>
    <row r="3891" spans="1:17" ht="16" x14ac:dyDescent="0.2">
      <c r="A3891">
        <v>253</v>
      </c>
      <c r="B3891" t="s">
        <v>231</v>
      </c>
      <c r="C3891" s="12" t="s">
        <v>230</v>
      </c>
      <c r="D3891">
        <v>60</v>
      </c>
      <c r="H3891" s="7">
        <v>1</v>
      </c>
      <c r="I3891" t="s">
        <v>24</v>
      </c>
      <c r="J3891">
        <v>0.6</v>
      </c>
      <c r="K3891">
        <v>200</v>
      </c>
      <c r="L3891">
        <f>M3891*(J3891*100)/(1+J3891)/100</f>
        <v>9.2624999999999993</v>
      </c>
      <c r="M3891">
        <v>24.7</v>
      </c>
      <c r="N3891">
        <v>0</v>
      </c>
      <c r="O3891">
        <v>0</v>
      </c>
      <c r="P3891">
        <v>0</v>
      </c>
      <c r="Q3891" t="s">
        <v>232</v>
      </c>
    </row>
    <row r="3892" spans="1:17" ht="16" x14ac:dyDescent="0.2">
      <c r="A3892">
        <v>253</v>
      </c>
      <c r="B3892" t="s">
        <v>231</v>
      </c>
      <c r="C3892" s="12" t="s">
        <v>230</v>
      </c>
      <c r="D3892">
        <v>60</v>
      </c>
      <c r="H3892" s="7">
        <v>1</v>
      </c>
      <c r="I3892" t="s">
        <v>24</v>
      </c>
      <c r="J3892">
        <v>0.6</v>
      </c>
      <c r="K3892">
        <v>200</v>
      </c>
      <c r="L3892">
        <v>9.2624999999999993</v>
      </c>
      <c r="M3892">
        <v>24.7</v>
      </c>
      <c r="N3892">
        <v>0</v>
      </c>
      <c r="O3892">
        <v>1.13090849460927</v>
      </c>
      <c r="P3892">
        <v>0.43681740315483097</v>
      </c>
      <c r="Q3892" t="s">
        <v>232</v>
      </c>
    </row>
    <row r="3893" spans="1:17" ht="16" x14ac:dyDescent="0.2">
      <c r="A3893">
        <v>253</v>
      </c>
      <c r="B3893" t="s">
        <v>231</v>
      </c>
      <c r="C3893" s="12" t="s">
        <v>230</v>
      </c>
      <c r="D3893">
        <v>60</v>
      </c>
      <c r="H3893" s="7">
        <v>1</v>
      </c>
      <c r="I3893" t="s">
        <v>24</v>
      </c>
      <c r="J3893">
        <v>0.6</v>
      </c>
      <c r="K3893">
        <v>200</v>
      </c>
      <c r="L3893">
        <v>9.2624999999999993</v>
      </c>
      <c r="M3893">
        <v>24.7</v>
      </c>
      <c r="N3893">
        <v>0</v>
      </c>
      <c r="O3893">
        <v>2.1331955243935798</v>
      </c>
      <c r="P3893">
        <v>0.48828560329620602</v>
      </c>
      <c r="Q3893" t="s">
        <v>232</v>
      </c>
    </row>
    <row r="3894" spans="1:17" ht="16" x14ac:dyDescent="0.2">
      <c r="A3894">
        <v>253</v>
      </c>
      <c r="B3894" t="s">
        <v>231</v>
      </c>
      <c r="C3894" s="12" t="s">
        <v>230</v>
      </c>
      <c r="D3894">
        <v>60</v>
      </c>
      <c r="H3894" s="7">
        <v>1</v>
      </c>
      <c r="I3894" t="s">
        <v>24</v>
      </c>
      <c r="J3894">
        <v>0.6</v>
      </c>
      <c r="K3894">
        <v>200</v>
      </c>
      <c r="L3894">
        <v>9.2624999999999993</v>
      </c>
      <c r="M3894">
        <v>24.7</v>
      </c>
      <c r="N3894">
        <v>0</v>
      </c>
      <c r="O3894">
        <v>3.13554515407982</v>
      </c>
      <c r="P3894">
        <v>0.54219284336014295</v>
      </c>
      <c r="Q3894" t="s">
        <v>232</v>
      </c>
    </row>
    <row r="3895" spans="1:17" ht="16" x14ac:dyDescent="0.2">
      <c r="A3895">
        <v>253</v>
      </c>
      <c r="B3895" t="s">
        <v>231</v>
      </c>
      <c r="C3895" s="12" t="s">
        <v>230</v>
      </c>
      <c r="D3895">
        <v>60</v>
      </c>
      <c r="H3895" s="7">
        <v>1</v>
      </c>
      <c r="I3895" t="s">
        <v>24</v>
      </c>
      <c r="J3895">
        <v>0.6</v>
      </c>
      <c r="K3895">
        <v>200</v>
      </c>
      <c r="L3895">
        <v>9.2624999999999993</v>
      </c>
      <c r="M3895">
        <v>24.7</v>
      </c>
      <c r="N3895">
        <v>0</v>
      </c>
      <c r="O3895">
        <v>4.1369557852371202</v>
      </c>
      <c r="P3895">
        <v>0.55951448458564901</v>
      </c>
      <c r="Q3895" t="s">
        <v>232</v>
      </c>
    </row>
    <row r="3896" spans="1:17" ht="16" x14ac:dyDescent="0.2">
      <c r="A3896">
        <v>253</v>
      </c>
      <c r="B3896" t="s">
        <v>231</v>
      </c>
      <c r="C3896" s="12" t="s">
        <v>230</v>
      </c>
      <c r="D3896">
        <v>60</v>
      </c>
      <c r="H3896" s="7">
        <v>1</v>
      </c>
      <c r="I3896" t="s">
        <v>24</v>
      </c>
      <c r="J3896">
        <v>0.6</v>
      </c>
      <c r="K3896">
        <v>200</v>
      </c>
      <c r="L3896">
        <v>9.2624999999999993</v>
      </c>
      <c r="M3896">
        <v>24.7</v>
      </c>
      <c r="N3896">
        <v>0</v>
      </c>
      <c r="O3896">
        <v>5.1645957753026499</v>
      </c>
      <c r="P3896">
        <v>0.59879385336466495</v>
      </c>
      <c r="Q3896" t="s">
        <v>232</v>
      </c>
    </row>
    <row r="3897" spans="1:17" ht="16" x14ac:dyDescent="0.2">
      <c r="A3897">
        <v>253</v>
      </c>
      <c r="B3897" t="s">
        <v>231</v>
      </c>
      <c r="C3897" s="12" t="s">
        <v>230</v>
      </c>
      <c r="D3897">
        <v>60</v>
      </c>
      <c r="H3897" s="7">
        <v>1</v>
      </c>
      <c r="I3897" t="s">
        <v>24</v>
      </c>
      <c r="J3897">
        <v>0.6</v>
      </c>
      <c r="K3897">
        <v>200</v>
      </c>
      <c r="L3897">
        <v>9.2624999999999993</v>
      </c>
      <c r="M3897">
        <v>24.7</v>
      </c>
      <c r="N3897">
        <v>0</v>
      </c>
      <c r="O3897">
        <v>6.1406534461787299</v>
      </c>
      <c r="P3897">
        <v>0.62830432595253105</v>
      </c>
      <c r="Q3897" t="s">
        <v>232</v>
      </c>
    </row>
    <row r="3898" spans="1:17" ht="16" x14ac:dyDescent="0.2">
      <c r="A3898">
        <v>253</v>
      </c>
      <c r="B3898" t="s">
        <v>231</v>
      </c>
      <c r="C3898" s="12" t="s">
        <v>230</v>
      </c>
      <c r="D3898">
        <v>60</v>
      </c>
      <c r="H3898" s="7">
        <v>1</v>
      </c>
      <c r="I3898" t="s">
        <v>24</v>
      </c>
      <c r="J3898">
        <v>0.6</v>
      </c>
      <c r="K3898">
        <v>200</v>
      </c>
      <c r="L3898">
        <v>9.2624999999999993</v>
      </c>
      <c r="M3898">
        <v>24.7</v>
      </c>
      <c r="N3898">
        <v>0</v>
      </c>
      <c r="O3898">
        <v>7.0912955568716596</v>
      </c>
      <c r="P3898">
        <v>0.66756458998019397</v>
      </c>
      <c r="Q3898" t="s">
        <v>232</v>
      </c>
    </row>
    <row r="3899" spans="1:17" ht="16" x14ac:dyDescent="0.2">
      <c r="A3899">
        <v>253</v>
      </c>
      <c r="B3899" t="s">
        <v>231</v>
      </c>
      <c r="C3899" s="12" t="s">
        <v>230</v>
      </c>
      <c r="D3899">
        <v>60</v>
      </c>
      <c r="H3899" s="7">
        <v>1</v>
      </c>
      <c r="I3899" t="s">
        <v>24</v>
      </c>
      <c r="J3899">
        <v>0.6</v>
      </c>
      <c r="K3899">
        <v>200</v>
      </c>
      <c r="L3899">
        <v>9.2624999999999993</v>
      </c>
      <c r="M3899">
        <v>24.7</v>
      </c>
      <c r="N3899">
        <v>0</v>
      </c>
      <c r="O3899">
        <v>8.0160213081659997</v>
      </c>
      <c r="P3899">
        <v>0.69706232606715901</v>
      </c>
      <c r="Q3899" t="s">
        <v>232</v>
      </c>
    </row>
    <row r="3900" spans="1:17" ht="16" x14ac:dyDescent="0.2">
      <c r="A3900">
        <v>253</v>
      </c>
      <c r="B3900" t="s">
        <v>231</v>
      </c>
      <c r="C3900" s="12" t="s">
        <v>230</v>
      </c>
      <c r="D3900">
        <v>60</v>
      </c>
      <c r="H3900" s="7">
        <v>1</v>
      </c>
      <c r="I3900" t="s">
        <v>24</v>
      </c>
      <c r="J3900">
        <v>0.6</v>
      </c>
      <c r="K3900">
        <v>200</v>
      </c>
      <c r="L3900">
        <v>9.2624999999999993</v>
      </c>
      <c r="M3900">
        <v>24.7</v>
      </c>
      <c r="N3900">
        <v>0</v>
      </c>
      <c r="O3900">
        <v>9.0181205382445206</v>
      </c>
      <c r="P3900">
        <v>0.74121340644084799</v>
      </c>
      <c r="Q3900" t="s">
        <v>232</v>
      </c>
    </row>
    <row r="3901" spans="1:17" ht="16" x14ac:dyDescent="0.2">
      <c r="A3901">
        <v>253</v>
      </c>
      <c r="B3901" t="s">
        <v>231</v>
      </c>
      <c r="C3901" s="12" t="s">
        <v>230</v>
      </c>
      <c r="D3901">
        <v>60</v>
      </c>
      <c r="H3901" s="7">
        <v>1</v>
      </c>
      <c r="I3901" t="s">
        <v>24</v>
      </c>
      <c r="J3901">
        <v>0.6</v>
      </c>
      <c r="K3901">
        <v>200</v>
      </c>
      <c r="L3901">
        <v>9.2624999999999993</v>
      </c>
      <c r="M3901">
        <v>24.7</v>
      </c>
      <c r="N3901">
        <v>0</v>
      </c>
      <c r="O3901">
        <v>10.046511727133201</v>
      </c>
      <c r="P3901">
        <v>0.80976125429060797</v>
      </c>
      <c r="Q3901" t="s">
        <v>232</v>
      </c>
    </row>
    <row r="3902" spans="1:17" ht="16" x14ac:dyDescent="0.2">
      <c r="A3902">
        <v>253</v>
      </c>
      <c r="B3902" t="s">
        <v>231</v>
      </c>
      <c r="C3902" s="12" t="s">
        <v>230</v>
      </c>
      <c r="D3902">
        <v>60</v>
      </c>
      <c r="H3902" s="7">
        <v>1</v>
      </c>
      <c r="I3902" t="s">
        <v>24</v>
      </c>
      <c r="J3902">
        <v>0.6</v>
      </c>
      <c r="K3902">
        <v>200</v>
      </c>
      <c r="L3902">
        <v>9.2624999999999993</v>
      </c>
      <c r="M3902">
        <v>24.7</v>
      </c>
      <c r="N3902">
        <v>0</v>
      </c>
      <c r="O3902">
        <v>10.9969660381203</v>
      </c>
      <c r="P3902">
        <v>0.84170439855058599</v>
      </c>
      <c r="Q3902" t="s">
        <v>232</v>
      </c>
    </row>
    <row r="3903" spans="1:17" ht="16" x14ac:dyDescent="0.2">
      <c r="A3903">
        <v>254</v>
      </c>
      <c r="B3903" t="s">
        <v>234</v>
      </c>
      <c r="C3903" s="7" t="s">
        <v>233</v>
      </c>
      <c r="F3903">
        <v>20</v>
      </c>
      <c r="H3903" s="7">
        <v>3</v>
      </c>
      <c r="I3903" t="s">
        <v>5</v>
      </c>
      <c r="J3903">
        <f>10/200</f>
        <v>0.05</v>
      </c>
      <c r="K3903">
        <v>61.5</v>
      </c>
      <c r="L3903">
        <f>M3903*(10/(10+200))</f>
        <v>3.868095238095238</v>
      </c>
      <c r="M3903">
        <v>81.23</v>
      </c>
      <c r="N3903">
        <v>0</v>
      </c>
      <c r="O3903">
        <v>0</v>
      </c>
      <c r="P3903">
        <v>0</v>
      </c>
      <c r="Q3903" t="s">
        <v>235</v>
      </c>
    </row>
    <row r="3904" spans="1:17" ht="16" x14ac:dyDescent="0.2">
      <c r="A3904">
        <v>254</v>
      </c>
      <c r="B3904" t="s">
        <v>234</v>
      </c>
      <c r="C3904" s="7" t="s">
        <v>233</v>
      </c>
      <c r="F3904">
        <v>20</v>
      </c>
      <c r="H3904" s="7">
        <v>3</v>
      </c>
      <c r="I3904" t="s">
        <v>5</v>
      </c>
      <c r="J3904">
        <v>0.05</v>
      </c>
      <c r="K3904">
        <v>61.5</v>
      </c>
      <c r="L3904">
        <v>3.868095238095238</v>
      </c>
      <c r="M3904">
        <v>81.23</v>
      </c>
      <c r="N3904">
        <v>0</v>
      </c>
      <c r="O3904">
        <v>1.20942483592131</v>
      </c>
      <c r="P3904">
        <v>0.123350181924323</v>
      </c>
      <c r="Q3904" t="s">
        <v>235</v>
      </c>
    </row>
    <row r="3905" spans="1:17" ht="16" x14ac:dyDescent="0.2">
      <c r="A3905">
        <v>254</v>
      </c>
      <c r="B3905" t="s">
        <v>234</v>
      </c>
      <c r="C3905" s="7" t="s">
        <v>233</v>
      </c>
      <c r="F3905">
        <v>20</v>
      </c>
      <c r="H3905" s="7">
        <v>3</v>
      </c>
      <c r="I3905" t="s">
        <v>5</v>
      </c>
      <c r="J3905">
        <v>0.05</v>
      </c>
      <c r="K3905">
        <v>61.5</v>
      </c>
      <c r="L3905">
        <v>3.868095238095238</v>
      </c>
      <c r="M3905">
        <v>81.23</v>
      </c>
      <c r="N3905">
        <v>0</v>
      </c>
      <c r="O3905">
        <v>7.1486500030344704</v>
      </c>
      <c r="P3905">
        <v>0.18990067134265601</v>
      </c>
      <c r="Q3905" t="s">
        <v>235</v>
      </c>
    </row>
    <row r="3906" spans="1:17" ht="16" x14ac:dyDescent="0.2">
      <c r="A3906">
        <v>254</v>
      </c>
      <c r="B3906" t="s">
        <v>234</v>
      </c>
      <c r="C3906" s="7" t="s">
        <v>233</v>
      </c>
      <c r="F3906">
        <v>20</v>
      </c>
      <c r="H3906" s="7">
        <v>3</v>
      </c>
      <c r="I3906" t="s">
        <v>5</v>
      </c>
      <c r="J3906">
        <v>0.05</v>
      </c>
      <c r="K3906">
        <v>61.5</v>
      </c>
      <c r="L3906">
        <v>3.868095238095238</v>
      </c>
      <c r="M3906">
        <v>81.23</v>
      </c>
      <c r="N3906">
        <v>0</v>
      </c>
      <c r="O3906">
        <v>14.085515818312601</v>
      </c>
      <c r="P3906">
        <v>0.32728460246862201</v>
      </c>
      <c r="Q3906" t="s">
        <v>235</v>
      </c>
    </row>
    <row r="3907" spans="1:17" ht="16" x14ac:dyDescent="0.2">
      <c r="A3907">
        <v>254</v>
      </c>
      <c r="B3907" t="s">
        <v>234</v>
      </c>
      <c r="C3907" s="7" t="s">
        <v>233</v>
      </c>
      <c r="F3907">
        <v>20</v>
      </c>
      <c r="H3907" s="7">
        <v>3</v>
      </c>
      <c r="I3907" t="s">
        <v>5</v>
      </c>
      <c r="J3907">
        <v>0.05</v>
      </c>
      <c r="K3907">
        <v>61.5</v>
      </c>
      <c r="L3907">
        <v>3.868095238095238</v>
      </c>
      <c r="M3907">
        <v>81.23</v>
      </c>
      <c r="N3907">
        <v>0</v>
      </c>
      <c r="O3907">
        <v>20.888395973678001</v>
      </c>
      <c r="P3907">
        <v>0.68383893556208597</v>
      </c>
      <c r="Q3907" t="s">
        <v>235</v>
      </c>
    </row>
    <row r="3908" spans="1:17" ht="16" x14ac:dyDescent="0.2">
      <c r="A3908">
        <v>254</v>
      </c>
      <c r="B3908" t="s">
        <v>234</v>
      </c>
      <c r="C3908" s="7" t="s">
        <v>233</v>
      </c>
      <c r="F3908">
        <v>20</v>
      </c>
      <c r="H3908" s="7">
        <v>3</v>
      </c>
      <c r="I3908" t="s">
        <v>5</v>
      </c>
      <c r="J3908">
        <v>0.05</v>
      </c>
      <c r="K3908">
        <v>61.5</v>
      </c>
      <c r="L3908">
        <v>3.868095238095238</v>
      </c>
      <c r="M3908">
        <v>81.23</v>
      </c>
      <c r="N3908">
        <v>0</v>
      </c>
      <c r="O3908">
        <v>28.0165712105842</v>
      </c>
      <c r="P3908">
        <v>0.88972698346641599</v>
      </c>
      <c r="Q3908" t="s">
        <v>235</v>
      </c>
    </row>
    <row r="3909" spans="1:17" ht="16" x14ac:dyDescent="0.2">
      <c r="A3909">
        <v>254</v>
      </c>
      <c r="B3909" t="s">
        <v>234</v>
      </c>
      <c r="C3909" s="7" t="s">
        <v>233</v>
      </c>
      <c r="F3909">
        <v>20</v>
      </c>
      <c r="H3909" s="7">
        <v>3</v>
      </c>
      <c r="I3909" t="s">
        <v>5</v>
      </c>
      <c r="J3909">
        <v>0.05</v>
      </c>
      <c r="K3909">
        <v>61.5</v>
      </c>
      <c r="L3909">
        <v>3.868095238095238</v>
      </c>
      <c r="M3909">
        <v>81.23</v>
      </c>
      <c r="N3909">
        <v>0</v>
      </c>
      <c r="O3909">
        <v>34.9171780199582</v>
      </c>
      <c r="P3909">
        <v>0.93350153024509896</v>
      </c>
      <c r="Q3909" t="s">
        <v>235</v>
      </c>
    </row>
    <row r="3910" spans="1:17" ht="16" x14ac:dyDescent="0.2">
      <c r="A3910">
        <v>255</v>
      </c>
      <c r="B3910" t="s">
        <v>234</v>
      </c>
      <c r="C3910" s="7" t="s">
        <v>233</v>
      </c>
      <c r="F3910">
        <v>20</v>
      </c>
      <c r="H3910" s="7">
        <v>3</v>
      </c>
      <c r="I3910" t="s">
        <v>5</v>
      </c>
      <c r="J3910">
        <v>0.1</v>
      </c>
      <c r="K3910">
        <v>62.6</v>
      </c>
      <c r="L3910">
        <f>M3910*(20/(20+200))</f>
        <v>7.6990909090909092</v>
      </c>
      <c r="M3910">
        <v>84.69</v>
      </c>
      <c r="N3910">
        <v>0</v>
      </c>
      <c r="O3910">
        <v>0</v>
      </c>
      <c r="P3910">
        <v>0</v>
      </c>
      <c r="Q3910" t="s">
        <v>235</v>
      </c>
    </row>
    <row r="3911" spans="1:17" ht="16" x14ac:dyDescent="0.2">
      <c r="A3911">
        <v>255</v>
      </c>
      <c r="B3911" t="s">
        <v>234</v>
      </c>
      <c r="C3911" s="7" t="s">
        <v>233</v>
      </c>
      <c r="F3911">
        <v>20</v>
      </c>
      <c r="H3911" s="7">
        <v>3</v>
      </c>
      <c r="I3911" t="s">
        <v>5</v>
      </c>
      <c r="J3911">
        <v>0.1</v>
      </c>
      <c r="K3911">
        <v>62.6</v>
      </c>
      <c r="L3911">
        <v>7.6990909090909092</v>
      </c>
      <c r="M3911">
        <v>84.69</v>
      </c>
      <c r="N3911">
        <v>0</v>
      </c>
      <c r="O3911">
        <v>1.09650393181956</v>
      </c>
      <c r="P3911">
        <v>0.20325238495706899</v>
      </c>
      <c r="Q3911" t="s">
        <v>235</v>
      </c>
    </row>
    <row r="3912" spans="1:17" ht="16" x14ac:dyDescent="0.2">
      <c r="A3912">
        <v>255</v>
      </c>
      <c r="B3912" t="s">
        <v>234</v>
      </c>
      <c r="C3912" s="7" t="s">
        <v>233</v>
      </c>
      <c r="F3912">
        <v>20</v>
      </c>
      <c r="H3912" s="7">
        <v>3</v>
      </c>
      <c r="I3912" t="s">
        <v>5</v>
      </c>
      <c r="J3912">
        <v>0.1</v>
      </c>
      <c r="K3912">
        <v>62.6</v>
      </c>
      <c r="L3912">
        <v>7.6990909090909092</v>
      </c>
      <c r="M3912">
        <v>84.69</v>
      </c>
      <c r="N3912">
        <v>0</v>
      </c>
      <c r="O3912">
        <v>7.2298011114868004</v>
      </c>
      <c r="P3912">
        <v>0.32004230932625799</v>
      </c>
      <c r="Q3912" t="s">
        <v>235</v>
      </c>
    </row>
    <row r="3913" spans="1:17" ht="16" x14ac:dyDescent="0.2">
      <c r="A3913">
        <v>255</v>
      </c>
      <c r="B3913" t="s">
        <v>234</v>
      </c>
      <c r="C3913" s="7" t="s">
        <v>233</v>
      </c>
      <c r="F3913">
        <v>20</v>
      </c>
      <c r="H3913" s="7">
        <v>3</v>
      </c>
      <c r="I3913" t="s">
        <v>5</v>
      </c>
      <c r="J3913">
        <v>0.1</v>
      </c>
      <c r="K3913">
        <v>62.6</v>
      </c>
      <c r="L3913">
        <v>7.6990909090909092</v>
      </c>
      <c r="M3913">
        <v>84.69</v>
      </c>
      <c r="N3913">
        <v>0</v>
      </c>
      <c r="O3913">
        <v>14.101400716137301</v>
      </c>
      <c r="P3913">
        <v>0.555596015293781</v>
      </c>
      <c r="Q3913" t="s">
        <v>235</v>
      </c>
    </row>
    <row r="3914" spans="1:17" ht="16" x14ac:dyDescent="0.2">
      <c r="A3914">
        <v>255</v>
      </c>
      <c r="B3914" t="s">
        <v>234</v>
      </c>
      <c r="C3914" s="7" t="s">
        <v>233</v>
      </c>
      <c r="F3914">
        <v>20</v>
      </c>
      <c r="H3914" s="7">
        <v>3</v>
      </c>
      <c r="I3914" t="s">
        <v>5</v>
      </c>
      <c r="J3914">
        <v>0.1</v>
      </c>
      <c r="K3914">
        <v>62.6</v>
      </c>
      <c r="L3914">
        <v>7.6990909090909092</v>
      </c>
      <c r="M3914">
        <v>84.69</v>
      </c>
      <c r="N3914">
        <v>0</v>
      </c>
      <c r="O3914">
        <v>21.178813344777598</v>
      </c>
      <c r="P3914">
        <v>0.76376425844524698</v>
      </c>
      <c r="Q3914" t="s">
        <v>235</v>
      </c>
    </row>
    <row r="3915" spans="1:17" ht="16" x14ac:dyDescent="0.2">
      <c r="A3915">
        <v>255</v>
      </c>
      <c r="B3915" t="s">
        <v>234</v>
      </c>
      <c r="C3915" s="7" t="s">
        <v>233</v>
      </c>
      <c r="F3915">
        <v>20</v>
      </c>
      <c r="H3915" s="7">
        <v>3</v>
      </c>
      <c r="I3915" t="s">
        <v>5</v>
      </c>
      <c r="J3915">
        <v>0.1</v>
      </c>
      <c r="K3915">
        <v>62.6</v>
      </c>
      <c r="L3915">
        <v>7.6990909090909092</v>
      </c>
      <c r="M3915">
        <v>84.69</v>
      </c>
      <c r="N3915">
        <v>0</v>
      </c>
      <c r="O3915">
        <v>28.058010074474801</v>
      </c>
      <c r="P3915">
        <v>0.94909008938712103</v>
      </c>
      <c r="Q3915" t="s">
        <v>235</v>
      </c>
    </row>
    <row r="3916" spans="1:17" ht="16" x14ac:dyDescent="0.2">
      <c r="A3916">
        <v>255</v>
      </c>
      <c r="B3916" t="s">
        <v>234</v>
      </c>
      <c r="C3916" s="7" t="s">
        <v>233</v>
      </c>
      <c r="F3916">
        <v>20</v>
      </c>
      <c r="H3916" s="7">
        <v>3</v>
      </c>
      <c r="I3916" t="s">
        <v>5</v>
      </c>
      <c r="J3916">
        <v>0.1</v>
      </c>
      <c r="K3916">
        <v>62.6</v>
      </c>
      <c r="L3916">
        <v>7.6990909090909092</v>
      </c>
      <c r="M3916">
        <v>84.69</v>
      </c>
      <c r="N3916">
        <v>0</v>
      </c>
      <c r="O3916">
        <v>34.912688809703397</v>
      </c>
      <c r="P3916">
        <v>0.96318163821479996</v>
      </c>
      <c r="Q3916" t="s">
        <v>235</v>
      </c>
    </row>
    <row r="3917" spans="1:17" ht="16" x14ac:dyDescent="0.2">
      <c r="A3917">
        <v>256</v>
      </c>
      <c r="B3917" t="s">
        <v>234</v>
      </c>
      <c r="C3917" s="7" t="s">
        <v>233</v>
      </c>
      <c r="F3917">
        <v>20</v>
      </c>
      <c r="H3917" s="7">
        <v>3</v>
      </c>
      <c r="I3917" t="s">
        <v>5</v>
      </c>
      <c r="J3917">
        <v>0.2</v>
      </c>
      <c r="K3917">
        <v>64.900000000000006</v>
      </c>
      <c r="L3917">
        <f>M3917*(40/(40+200))</f>
        <v>13.406666666666666</v>
      </c>
      <c r="M3917">
        <v>80.44</v>
      </c>
      <c r="N3917">
        <v>0</v>
      </c>
      <c r="O3917">
        <v>0</v>
      </c>
      <c r="P3917">
        <v>0</v>
      </c>
      <c r="Q3917" t="s">
        <v>235</v>
      </c>
    </row>
    <row r="3918" spans="1:17" ht="16" x14ac:dyDescent="0.2">
      <c r="A3918">
        <v>256</v>
      </c>
      <c r="B3918" t="s">
        <v>234</v>
      </c>
      <c r="C3918" s="7" t="s">
        <v>233</v>
      </c>
      <c r="F3918">
        <v>20</v>
      </c>
      <c r="H3918" s="7">
        <v>3</v>
      </c>
      <c r="I3918" t="s">
        <v>5</v>
      </c>
      <c r="J3918">
        <v>0.2</v>
      </c>
      <c r="K3918">
        <v>64.900000000000006</v>
      </c>
      <c r="L3918">
        <v>13.406666666666666</v>
      </c>
      <c r="M3918">
        <v>80.44</v>
      </c>
      <c r="N3918">
        <v>0</v>
      </c>
      <c r="O3918">
        <v>1.3306335128011699</v>
      </c>
      <c r="P3918">
        <v>0.32198726674238398</v>
      </c>
      <c r="Q3918" t="s">
        <v>235</v>
      </c>
    </row>
    <row r="3919" spans="1:17" ht="16" x14ac:dyDescent="0.2">
      <c r="A3919">
        <v>256</v>
      </c>
      <c r="B3919" t="s">
        <v>234</v>
      </c>
      <c r="C3919" s="7" t="s">
        <v>233</v>
      </c>
      <c r="F3919">
        <v>20</v>
      </c>
      <c r="H3919" s="7">
        <v>3</v>
      </c>
      <c r="I3919" t="s">
        <v>5</v>
      </c>
      <c r="J3919">
        <v>0.2</v>
      </c>
      <c r="K3919">
        <v>64.900000000000006</v>
      </c>
      <c r="L3919">
        <v>13.406666666666666</v>
      </c>
      <c r="M3919">
        <v>80.44</v>
      </c>
      <c r="N3919">
        <v>0</v>
      </c>
      <c r="O3919">
        <v>6.9594125246009604</v>
      </c>
      <c r="P3919">
        <v>0.44103137652699298</v>
      </c>
      <c r="Q3919" t="s">
        <v>235</v>
      </c>
    </row>
    <row r="3920" spans="1:17" ht="16" x14ac:dyDescent="0.2">
      <c r="A3920">
        <v>256</v>
      </c>
      <c r="B3920" t="s">
        <v>234</v>
      </c>
      <c r="C3920" s="7" t="s">
        <v>233</v>
      </c>
      <c r="F3920">
        <v>20</v>
      </c>
      <c r="H3920" s="7">
        <v>3</v>
      </c>
      <c r="I3920" t="s">
        <v>5</v>
      </c>
      <c r="J3920">
        <v>0.2</v>
      </c>
      <c r="K3920">
        <v>64.900000000000006</v>
      </c>
      <c r="L3920">
        <v>13.406666666666666</v>
      </c>
      <c r="M3920">
        <v>80.44</v>
      </c>
      <c r="N3920">
        <v>0</v>
      </c>
      <c r="O3920">
        <v>13.8931704250873</v>
      </c>
      <c r="P3920">
        <v>0.59896307470890597</v>
      </c>
      <c r="Q3920" t="s">
        <v>235</v>
      </c>
    </row>
    <row r="3921" spans="1:17" ht="16" x14ac:dyDescent="0.2">
      <c r="A3921">
        <v>256</v>
      </c>
      <c r="B3921" t="s">
        <v>234</v>
      </c>
      <c r="C3921" s="7" t="s">
        <v>233</v>
      </c>
      <c r="F3921">
        <v>20</v>
      </c>
      <c r="H3921" s="7">
        <v>3</v>
      </c>
      <c r="I3921" t="s">
        <v>5</v>
      </c>
      <c r="J3921">
        <v>0.2</v>
      </c>
      <c r="K3921">
        <v>64.900000000000006</v>
      </c>
      <c r="L3921">
        <v>13.406666666666666</v>
      </c>
      <c r="M3921">
        <v>80.44</v>
      </c>
      <c r="N3921">
        <v>0</v>
      </c>
      <c r="O3921">
        <v>21.171216219731001</v>
      </c>
      <c r="P3921">
        <v>0.81399213347089605</v>
      </c>
      <c r="Q3921" t="s">
        <v>235</v>
      </c>
    </row>
    <row r="3922" spans="1:17" ht="16" x14ac:dyDescent="0.2">
      <c r="A3922">
        <v>256</v>
      </c>
      <c r="B3922" t="s">
        <v>234</v>
      </c>
      <c r="C3922" s="7" t="s">
        <v>233</v>
      </c>
      <c r="F3922">
        <v>20</v>
      </c>
      <c r="H3922" s="7">
        <v>3</v>
      </c>
      <c r="I3922" t="s">
        <v>5</v>
      </c>
      <c r="J3922">
        <v>0.2</v>
      </c>
      <c r="K3922">
        <v>64.900000000000006</v>
      </c>
      <c r="L3922">
        <v>13.406666666666666</v>
      </c>
      <c r="M3922">
        <v>80.44</v>
      </c>
      <c r="N3922">
        <v>0</v>
      </c>
      <c r="O3922">
        <v>27.956830181808701</v>
      </c>
      <c r="P3922">
        <v>0.95136739465295606</v>
      </c>
      <c r="Q3922" t="s">
        <v>235</v>
      </c>
    </row>
    <row r="3923" spans="1:17" ht="16" x14ac:dyDescent="0.2">
      <c r="A3923">
        <v>256</v>
      </c>
      <c r="B3923" t="s">
        <v>234</v>
      </c>
      <c r="C3923" s="7" t="s">
        <v>233</v>
      </c>
      <c r="F3923">
        <v>20</v>
      </c>
      <c r="H3923" s="7">
        <v>3</v>
      </c>
      <c r="I3923" t="s">
        <v>5</v>
      </c>
      <c r="J3923">
        <v>0.2</v>
      </c>
      <c r="K3923">
        <v>64.900000000000006</v>
      </c>
      <c r="L3923">
        <v>13.406666666666666</v>
      </c>
      <c r="M3923">
        <v>80.44</v>
      </c>
      <c r="N3923">
        <v>0</v>
      </c>
      <c r="O3923">
        <v>34.962070122506198</v>
      </c>
      <c r="P3923">
        <v>0.97003378388141803</v>
      </c>
      <c r="Q3923" t="s">
        <v>235</v>
      </c>
    </row>
    <row r="3924" spans="1:17" ht="16" x14ac:dyDescent="0.2">
      <c r="A3924">
        <v>257</v>
      </c>
      <c r="B3924" t="s">
        <v>237</v>
      </c>
      <c r="C3924" t="s">
        <v>236</v>
      </c>
      <c r="F3924">
        <v>34</v>
      </c>
      <c r="H3924" s="7">
        <v>1</v>
      </c>
      <c r="I3924" t="s">
        <v>24</v>
      </c>
      <c r="J3924">
        <f>15/150</f>
        <v>0.1</v>
      </c>
      <c r="K3924">
        <v>6.4</v>
      </c>
      <c r="L3924">
        <f>M3924*(15/(15+150))</f>
        <v>3.7272727272727275</v>
      </c>
      <c r="M3924">
        <v>41</v>
      </c>
      <c r="N3924">
        <v>0</v>
      </c>
      <c r="O3924">
        <v>0</v>
      </c>
      <c r="P3924">
        <v>0</v>
      </c>
      <c r="Q3924" t="s">
        <v>238</v>
      </c>
    </row>
    <row r="3925" spans="1:17" ht="16" x14ac:dyDescent="0.2">
      <c r="A3925">
        <v>257</v>
      </c>
      <c r="B3925" t="s">
        <v>237</v>
      </c>
      <c r="C3925" t="s">
        <v>236</v>
      </c>
      <c r="F3925">
        <v>34</v>
      </c>
      <c r="H3925" s="7">
        <v>1</v>
      </c>
      <c r="I3925" t="s">
        <v>24</v>
      </c>
      <c r="J3925">
        <v>0.1</v>
      </c>
      <c r="K3925">
        <v>6.4</v>
      </c>
      <c r="L3925">
        <v>3.7272727272727275</v>
      </c>
      <c r="M3925">
        <v>41</v>
      </c>
      <c r="N3925">
        <v>0</v>
      </c>
      <c r="O3925">
        <v>0.209620689655172</v>
      </c>
      <c r="P3925">
        <v>8.4671188995666294E-2</v>
      </c>
      <c r="Q3925" t="s">
        <v>238</v>
      </c>
    </row>
    <row r="3926" spans="1:17" ht="16" x14ac:dyDescent="0.2">
      <c r="A3926">
        <v>257</v>
      </c>
      <c r="B3926" t="s">
        <v>237</v>
      </c>
      <c r="C3926" t="s">
        <v>236</v>
      </c>
      <c r="F3926">
        <v>34</v>
      </c>
      <c r="H3926" s="7">
        <v>1</v>
      </c>
      <c r="I3926" t="s">
        <v>24</v>
      </c>
      <c r="J3926">
        <v>0.1</v>
      </c>
      <c r="K3926">
        <v>6.4</v>
      </c>
      <c r="L3926">
        <v>3.7272727272727275</v>
      </c>
      <c r="M3926">
        <v>41</v>
      </c>
      <c r="N3926">
        <v>0</v>
      </c>
      <c r="O3926">
        <v>0.24924137931034401</v>
      </c>
      <c r="P3926">
        <v>0.12016205012247901</v>
      </c>
      <c r="Q3926" t="s">
        <v>238</v>
      </c>
    </row>
    <row r="3927" spans="1:17" ht="16" x14ac:dyDescent="0.2">
      <c r="A3927">
        <v>257</v>
      </c>
      <c r="B3927" t="s">
        <v>237</v>
      </c>
      <c r="C3927" t="s">
        <v>236</v>
      </c>
      <c r="F3927">
        <v>34</v>
      </c>
      <c r="H3927" s="7">
        <v>1</v>
      </c>
      <c r="I3927" t="s">
        <v>24</v>
      </c>
      <c r="J3927">
        <v>0.1</v>
      </c>
      <c r="K3927">
        <v>6.4</v>
      </c>
      <c r="L3927">
        <v>3.7272727272727275</v>
      </c>
      <c r="M3927">
        <v>41</v>
      </c>
      <c r="N3927">
        <v>0</v>
      </c>
      <c r="O3927">
        <v>0.32848275862068899</v>
      </c>
      <c r="P3927">
        <v>0.18021481062747299</v>
      </c>
      <c r="Q3927" t="s">
        <v>238</v>
      </c>
    </row>
    <row r="3928" spans="1:17" ht="16" x14ac:dyDescent="0.2">
      <c r="A3928">
        <v>257</v>
      </c>
      <c r="B3928" t="s">
        <v>237</v>
      </c>
      <c r="C3928" t="s">
        <v>236</v>
      </c>
      <c r="F3928">
        <v>34</v>
      </c>
      <c r="H3928" s="7">
        <v>1</v>
      </c>
      <c r="I3928" t="s">
        <v>24</v>
      </c>
      <c r="J3928">
        <v>0.1</v>
      </c>
      <c r="K3928">
        <v>6.4</v>
      </c>
      <c r="L3928">
        <v>3.7272727272727275</v>
      </c>
      <c r="M3928">
        <v>41</v>
      </c>
      <c r="N3928">
        <v>0</v>
      </c>
      <c r="O3928">
        <v>0.42093103448275798</v>
      </c>
      <c r="P3928">
        <v>0.30309967966836199</v>
      </c>
      <c r="Q3928" t="s">
        <v>238</v>
      </c>
    </row>
    <row r="3929" spans="1:17" ht="16" x14ac:dyDescent="0.2">
      <c r="A3929">
        <v>257</v>
      </c>
      <c r="B3929" t="s">
        <v>237</v>
      </c>
      <c r="C3929" t="s">
        <v>236</v>
      </c>
      <c r="F3929">
        <v>34</v>
      </c>
      <c r="H3929" s="7">
        <v>1</v>
      </c>
      <c r="I3929" t="s">
        <v>24</v>
      </c>
      <c r="J3929">
        <v>0.1</v>
      </c>
      <c r="K3929">
        <v>6.4</v>
      </c>
      <c r="L3929">
        <v>3.7272727272727275</v>
      </c>
      <c r="M3929">
        <v>41</v>
      </c>
      <c r="N3929">
        <v>0</v>
      </c>
      <c r="O3929">
        <v>1.14070689655172</v>
      </c>
      <c r="P3929">
        <v>0.52116544186922897</v>
      </c>
      <c r="Q3929" t="s">
        <v>238</v>
      </c>
    </row>
    <row r="3930" spans="1:17" ht="16" x14ac:dyDescent="0.2">
      <c r="A3930">
        <v>257</v>
      </c>
      <c r="B3930" t="s">
        <v>237</v>
      </c>
      <c r="C3930" t="s">
        <v>236</v>
      </c>
      <c r="F3930">
        <v>34</v>
      </c>
      <c r="H3930" s="7">
        <v>1</v>
      </c>
      <c r="I3930" t="s">
        <v>24</v>
      </c>
      <c r="J3930">
        <v>0.1</v>
      </c>
      <c r="K3930">
        <v>6.4</v>
      </c>
      <c r="L3930">
        <v>3.7272727272727275</v>
      </c>
      <c r="M3930">
        <v>41</v>
      </c>
      <c r="N3930">
        <v>0</v>
      </c>
      <c r="O3930">
        <v>2.085</v>
      </c>
      <c r="P3930">
        <v>0.71448087431693996</v>
      </c>
      <c r="Q3930" t="s">
        <v>238</v>
      </c>
    </row>
    <row r="3931" spans="1:17" ht="16" x14ac:dyDescent="0.2">
      <c r="A3931">
        <v>257</v>
      </c>
      <c r="B3931" t="s">
        <v>237</v>
      </c>
      <c r="C3931" t="s">
        <v>236</v>
      </c>
      <c r="F3931">
        <v>34</v>
      </c>
      <c r="H3931" s="7">
        <v>1</v>
      </c>
      <c r="I3931" t="s">
        <v>24</v>
      </c>
      <c r="J3931">
        <v>0.1</v>
      </c>
      <c r="K3931">
        <v>6.4</v>
      </c>
      <c r="L3931">
        <v>3.7272727272727275</v>
      </c>
      <c r="M3931">
        <v>41</v>
      </c>
      <c r="N3931">
        <v>0</v>
      </c>
      <c r="O3931">
        <v>3.0425</v>
      </c>
      <c r="P3931">
        <v>0.93510928961748596</v>
      </c>
      <c r="Q3931" t="s">
        <v>238</v>
      </c>
    </row>
    <row r="3932" spans="1:17" ht="16" x14ac:dyDescent="0.2">
      <c r="A3932">
        <v>258</v>
      </c>
      <c r="B3932" t="s">
        <v>240</v>
      </c>
      <c r="C3932" t="s">
        <v>239</v>
      </c>
      <c r="D3932">
        <v>15</v>
      </c>
      <c r="H3932" s="7">
        <v>1</v>
      </c>
      <c r="I3932" t="s">
        <v>5</v>
      </c>
      <c r="J3932">
        <f>1/20</f>
        <v>0.05</v>
      </c>
      <c r="K3932">
        <v>48.15</v>
      </c>
      <c r="L3932">
        <f>M3932*(5/(5+100))</f>
        <v>3.7709523809523806</v>
      </c>
      <c r="M3932">
        <v>79.19</v>
      </c>
      <c r="N3932">
        <v>0.1</v>
      </c>
      <c r="O3932">
        <v>0</v>
      </c>
      <c r="P3932">
        <v>0</v>
      </c>
      <c r="Q3932" t="s">
        <v>241</v>
      </c>
    </row>
    <row r="3933" spans="1:17" ht="16" x14ac:dyDescent="0.2">
      <c r="A3933">
        <v>258</v>
      </c>
      <c r="B3933" t="s">
        <v>240</v>
      </c>
      <c r="C3933" t="s">
        <v>239</v>
      </c>
      <c r="D3933">
        <v>15</v>
      </c>
      <c r="H3933" s="7">
        <v>1</v>
      </c>
      <c r="I3933" t="s">
        <v>5</v>
      </c>
      <c r="J3933">
        <v>0.05</v>
      </c>
      <c r="K3933">
        <v>48.15</v>
      </c>
      <c r="L3933">
        <v>3.7709523809523806</v>
      </c>
      <c r="M3933">
        <v>79.19</v>
      </c>
      <c r="N3933">
        <v>0.1</v>
      </c>
      <c r="O3933">
        <v>1.10940612002262</v>
      </c>
      <c r="P3933">
        <v>0.14418951831658899</v>
      </c>
      <c r="Q3933" t="s">
        <v>241</v>
      </c>
    </row>
    <row r="3934" spans="1:17" ht="16" x14ac:dyDescent="0.2">
      <c r="A3934">
        <v>258</v>
      </c>
      <c r="B3934" t="s">
        <v>240</v>
      </c>
      <c r="C3934" t="s">
        <v>239</v>
      </c>
      <c r="D3934">
        <v>15</v>
      </c>
      <c r="H3934" s="7">
        <v>1</v>
      </c>
      <c r="I3934" t="s">
        <v>5</v>
      </c>
      <c r="J3934">
        <v>0.05</v>
      </c>
      <c r="K3934">
        <v>48.15</v>
      </c>
      <c r="L3934">
        <v>3.7709523809523806</v>
      </c>
      <c r="M3934">
        <v>79.19</v>
      </c>
      <c r="N3934">
        <v>0.1</v>
      </c>
      <c r="O3934">
        <v>3.0082421768288601</v>
      </c>
      <c r="P3934">
        <v>0.196259344904405</v>
      </c>
      <c r="Q3934" t="s">
        <v>241</v>
      </c>
    </row>
    <row r="3935" spans="1:17" ht="16" x14ac:dyDescent="0.2">
      <c r="A3935">
        <v>258</v>
      </c>
      <c r="B3935" t="s">
        <v>240</v>
      </c>
      <c r="C3935" t="s">
        <v>239</v>
      </c>
      <c r="D3935">
        <v>15</v>
      </c>
      <c r="H3935" s="7">
        <v>1</v>
      </c>
      <c r="I3935" t="s">
        <v>5</v>
      </c>
      <c r="J3935">
        <v>0.05</v>
      </c>
      <c r="K3935">
        <v>48.15</v>
      </c>
      <c r="L3935">
        <v>3.7709523809523806</v>
      </c>
      <c r="M3935">
        <v>79.19</v>
      </c>
      <c r="N3935">
        <v>0.1</v>
      </c>
      <c r="O3935">
        <v>7.1373245197209698</v>
      </c>
      <c r="P3935">
        <v>0.260087494853809</v>
      </c>
      <c r="Q3935" t="s">
        <v>241</v>
      </c>
    </row>
    <row r="3936" spans="1:17" ht="16" x14ac:dyDescent="0.2">
      <c r="A3936">
        <v>258</v>
      </c>
      <c r="B3936" t="s">
        <v>240</v>
      </c>
      <c r="C3936" t="s">
        <v>239</v>
      </c>
      <c r="D3936">
        <v>15</v>
      </c>
      <c r="H3936" s="7">
        <v>1</v>
      </c>
      <c r="I3936" t="s">
        <v>5</v>
      </c>
      <c r="J3936">
        <v>0.05</v>
      </c>
      <c r="K3936">
        <v>48.15</v>
      </c>
      <c r="L3936">
        <v>3.7709523809523806</v>
      </c>
      <c r="M3936">
        <v>79.19</v>
      </c>
      <c r="N3936">
        <v>0.1</v>
      </c>
      <c r="O3936">
        <v>14.0554996710285</v>
      </c>
      <c r="P3936">
        <v>0.355904748346485</v>
      </c>
      <c r="Q3936" t="s">
        <v>241</v>
      </c>
    </row>
    <row r="3937" spans="1:17" ht="16" x14ac:dyDescent="0.2">
      <c r="A3937">
        <v>258</v>
      </c>
      <c r="B3937" t="s">
        <v>240</v>
      </c>
      <c r="C3937" t="s">
        <v>239</v>
      </c>
      <c r="D3937">
        <v>15</v>
      </c>
      <c r="H3937" s="7">
        <v>1</v>
      </c>
      <c r="I3937" t="s">
        <v>5</v>
      </c>
      <c r="J3937">
        <v>0.05</v>
      </c>
      <c r="K3937">
        <v>48.15</v>
      </c>
      <c r="L3937">
        <v>3.7709523809523806</v>
      </c>
      <c r="M3937">
        <v>79.19</v>
      </c>
      <c r="N3937">
        <v>0.1</v>
      </c>
      <c r="O3937">
        <v>21.012544584284001</v>
      </c>
      <c r="P3937">
        <v>0.47478078191311301</v>
      </c>
      <c r="Q3937" t="s">
        <v>241</v>
      </c>
    </row>
    <row r="3938" spans="1:17" ht="16" x14ac:dyDescent="0.2">
      <c r="A3938">
        <v>258</v>
      </c>
      <c r="B3938" t="s">
        <v>240</v>
      </c>
      <c r="C3938" t="s">
        <v>239</v>
      </c>
      <c r="D3938">
        <v>15</v>
      </c>
      <c r="H3938" s="7">
        <v>1</v>
      </c>
      <c r="I3938" t="s">
        <v>5</v>
      </c>
      <c r="J3938">
        <v>0.05</v>
      </c>
      <c r="K3938">
        <v>48.15</v>
      </c>
      <c r="L3938">
        <v>3.7709523809523806</v>
      </c>
      <c r="M3938">
        <v>79.19</v>
      </c>
      <c r="N3938">
        <v>0.1</v>
      </c>
      <c r="O3938">
        <v>28.082772247894301</v>
      </c>
      <c r="P3938">
        <v>0.61672329079149302</v>
      </c>
      <c r="Q3938" t="s">
        <v>241</v>
      </c>
    </row>
    <row r="3939" spans="1:17" ht="16" x14ac:dyDescent="0.2">
      <c r="A3939">
        <v>259</v>
      </c>
      <c r="B3939" t="s">
        <v>243</v>
      </c>
      <c r="C3939" t="s">
        <v>242</v>
      </c>
      <c r="D3939">
        <f>(24+38)/2</f>
        <v>31</v>
      </c>
      <c r="H3939" s="7">
        <v>1</v>
      </c>
      <c r="I3939" t="s">
        <v>24</v>
      </c>
      <c r="J3939">
        <f>10/(100-10)</f>
        <v>0.1111111111111111</v>
      </c>
      <c r="K3939">
        <v>3.8</v>
      </c>
      <c r="L3939">
        <f>M3939*10/100</f>
        <v>2.67</v>
      </c>
      <c r="M3939">
        <v>26.7</v>
      </c>
      <c r="N3939">
        <v>0</v>
      </c>
      <c r="O3939">
        <v>0</v>
      </c>
      <c r="P3939">
        <v>0</v>
      </c>
      <c r="Q3939" t="s">
        <v>307</v>
      </c>
    </row>
    <row r="3940" spans="1:17" ht="16" x14ac:dyDescent="0.2">
      <c r="A3940">
        <v>259</v>
      </c>
      <c r="B3940" t="s">
        <v>243</v>
      </c>
      <c r="C3940" t="s">
        <v>242</v>
      </c>
      <c r="D3940">
        <v>31</v>
      </c>
      <c r="H3940" s="7">
        <v>1</v>
      </c>
      <c r="I3940" t="s">
        <v>24</v>
      </c>
      <c r="J3940">
        <v>0.1111111111111111</v>
      </c>
      <c r="K3940">
        <v>3.8</v>
      </c>
      <c r="L3940">
        <v>2.67</v>
      </c>
      <c r="M3940">
        <v>26.7</v>
      </c>
      <c r="N3940">
        <v>0</v>
      </c>
      <c r="O3940">
        <v>1.5333483693148999</v>
      </c>
      <c r="P3940">
        <v>3.3176637447635798E-2</v>
      </c>
      <c r="Q3940" t="s">
        <v>307</v>
      </c>
    </row>
    <row r="3941" spans="1:17" ht="16" x14ac:dyDescent="0.2">
      <c r="A3941">
        <v>259</v>
      </c>
      <c r="B3941" t="s">
        <v>243</v>
      </c>
      <c r="C3941" t="s">
        <v>242</v>
      </c>
      <c r="D3941">
        <v>31</v>
      </c>
      <c r="H3941" s="7">
        <v>1</v>
      </c>
      <c r="I3941" t="s">
        <v>24</v>
      </c>
      <c r="J3941">
        <v>0.1111111111111111</v>
      </c>
      <c r="K3941">
        <v>3.8</v>
      </c>
      <c r="L3941">
        <v>2.67</v>
      </c>
      <c r="M3941">
        <v>26.7</v>
      </c>
      <c r="N3941">
        <v>0</v>
      </c>
      <c r="O3941">
        <v>4.1689995832815496</v>
      </c>
      <c r="P3941">
        <v>0.13568572117880101</v>
      </c>
      <c r="Q3941" t="s">
        <v>307</v>
      </c>
    </row>
    <row r="3942" spans="1:17" ht="16" x14ac:dyDescent="0.2">
      <c r="A3942">
        <v>259</v>
      </c>
      <c r="B3942" t="s">
        <v>243</v>
      </c>
      <c r="C3942" t="s">
        <v>242</v>
      </c>
      <c r="D3942">
        <v>31</v>
      </c>
      <c r="H3942" s="7">
        <v>1</v>
      </c>
      <c r="I3942" t="s">
        <v>24</v>
      </c>
      <c r="J3942">
        <v>0.1111111111111111</v>
      </c>
      <c r="K3942">
        <v>3.8</v>
      </c>
      <c r="L3942">
        <v>2.67</v>
      </c>
      <c r="M3942">
        <v>26.7</v>
      </c>
      <c r="N3942">
        <v>0</v>
      </c>
      <c r="O3942">
        <v>7.3871087050291298</v>
      </c>
      <c r="P3942">
        <v>0.24424087788687099</v>
      </c>
      <c r="Q3942" t="s">
        <v>307</v>
      </c>
    </row>
    <row r="3943" spans="1:17" ht="16" x14ac:dyDescent="0.2">
      <c r="A3943">
        <v>259</v>
      </c>
      <c r="B3943" t="s">
        <v>243</v>
      </c>
      <c r="C3943" t="s">
        <v>242</v>
      </c>
      <c r="D3943">
        <v>31</v>
      </c>
      <c r="H3943" s="7">
        <v>1</v>
      </c>
      <c r="I3943" t="s">
        <v>24</v>
      </c>
      <c r="J3943">
        <v>0.1111111111111111</v>
      </c>
      <c r="K3943">
        <v>3.8</v>
      </c>
      <c r="L3943">
        <v>2.67</v>
      </c>
      <c r="M3943">
        <v>26.7</v>
      </c>
      <c r="N3943">
        <v>0</v>
      </c>
      <c r="O3943">
        <v>14.5779542779438</v>
      </c>
      <c r="P3943">
        <v>0.35595797723401201</v>
      </c>
      <c r="Q3943" t="s">
        <v>307</v>
      </c>
    </row>
    <row r="3944" spans="1:17" ht="16" x14ac:dyDescent="0.2">
      <c r="A3944">
        <v>259</v>
      </c>
      <c r="B3944" t="s">
        <v>243</v>
      </c>
      <c r="C3944" t="s">
        <v>242</v>
      </c>
      <c r="D3944">
        <v>31</v>
      </c>
      <c r="H3944" s="7">
        <v>1</v>
      </c>
      <c r="I3944" t="s">
        <v>24</v>
      </c>
      <c r="J3944">
        <v>0.1111111111111111</v>
      </c>
      <c r="K3944">
        <v>3.8</v>
      </c>
      <c r="L3944">
        <v>2.67</v>
      </c>
      <c r="M3944">
        <v>26.7</v>
      </c>
      <c r="N3944">
        <v>0</v>
      </c>
      <c r="O3944">
        <v>21.395279749676401</v>
      </c>
      <c r="P3944">
        <v>0.53995014000277797</v>
      </c>
      <c r="Q3944" t="s">
        <v>307</v>
      </c>
    </row>
    <row r="3945" spans="1:17" ht="16" x14ac:dyDescent="0.2">
      <c r="A3945">
        <v>259</v>
      </c>
      <c r="B3945" t="s">
        <v>243</v>
      </c>
      <c r="C3945" t="s">
        <v>242</v>
      </c>
      <c r="D3945">
        <v>31</v>
      </c>
      <c r="H3945" s="7">
        <v>1</v>
      </c>
      <c r="I3945" t="s">
        <v>24</v>
      </c>
      <c r="J3945">
        <v>0.1111111111111111</v>
      </c>
      <c r="K3945">
        <v>3.8</v>
      </c>
      <c r="L3945">
        <v>2.67</v>
      </c>
      <c r="M3945">
        <v>26.7</v>
      </c>
      <c r="N3945">
        <v>0</v>
      </c>
      <c r="O3945">
        <v>28.862763647529199</v>
      </c>
      <c r="P3945">
        <v>0.57938852050327805</v>
      </c>
      <c r="Q3945" t="s">
        <v>307</v>
      </c>
    </row>
    <row r="3946" spans="1:17" ht="16" x14ac:dyDescent="0.2">
      <c r="A3946">
        <v>259</v>
      </c>
      <c r="B3946" t="s">
        <v>243</v>
      </c>
      <c r="C3946" t="s">
        <v>242</v>
      </c>
      <c r="D3946">
        <v>31</v>
      </c>
      <c r="H3946" s="7">
        <v>1</v>
      </c>
      <c r="I3946" t="s">
        <v>24</v>
      </c>
      <c r="J3946">
        <v>0.1111111111111111</v>
      </c>
      <c r="K3946">
        <v>3.8</v>
      </c>
      <c r="L3946">
        <v>2.67</v>
      </c>
      <c r="M3946">
        <v>26.7</v>
      </c>
      <c r="N3946">
        <v>0</v>
      </c>
      <c r="O3946">
        <v>35.4618133101335</v>
      </c>
      <c r="P3946">
        <v>0.63686642345905498</v>
      </c>
      <c r="Q3946" t="s">
        <v>307</v>
      </c>
    </row>
    <row r="3947" spans="1:17" ht="16" x14ac:dyDescent="0.2">
      <c r="A3947">
        <v>259</v>
      </c>
      <c r="B3947" t="s">
        <v>243</v>
      </c>
      <c r="C3947" t="s">
        <v>242</v>
      </c>
      <c r="D3947">
        <v>31</v>
      </c>
      <c r="H3947" s="7">
        <v>1</v>
      </c>
      <c r="I3947" t="s">
        <v>24</v>
      </c>
      <c r="J3947">
        <v>0.1111111111111111</v>
      </c>
      <c r="K3947">
        <v>3.8</v>
      </c>
      <c r="L3947">
        <v>2.67</v>
      </c>
      <c r="M3947">
        <v>26.7</v>
      </c>
      <c r="N3947">
        <v>0</v>
      </c>
      <c r="O3947">
        <v>42.355593677576799</v>
      </c>
      <c r="P3947">
        <v>0.71543978418370702</v>
      </c>
      <c r="Q3947" t="s">
        <v>307</v>
      </c>
    </row>
    <row r="3948" spans="1:17" ht="16" x14ac:dyDescent="0.2">
      <c r="A3948">
        <v>259</v>
      </c>
      <c r="B3948" t="s">
        <v>243</v>
      </c>
      <c r="C3948" t="s">
        <v>242</v>
      </c>
      <c r="D3948">
        <v>31</v>
      </c>
      <c r="H3948" s="7">
        <v>1</v>
      </c>
      <c r="I3948" t="s">
        <v>24</v>
      </c>
      <c r="J3948">
        <v>0.1111111111111111</v>
      </c>
      <c r="K3948">
        <v>3.8</v>
      </c>
      <c r="L3948">
        <v>2.67</v>
      </c>
      <c r="M3948">
        <v>26.7</v>
      </c>
      <c r="N3948">
        <v>0</v>
      </c>
      <c r="O3948">
        <v>49.5400193737525</v>
      </c>
      <c r="P3948">
        <v>0.79402411118340699</v>
      </c>
      <c r="Q3948" t="s">
        <v>307</v>
      </c>
    </row>
    <row r="3949" spans="1:17" ht="16" x14ac:dyDescent="0.2">
      <c r="A3949">
        <v>259</v>
      </c>
      <c r="B3949" t="s">
        <v>243</v>
      </c>
      <c r="C3949" t="s">
        <v>242</v>
      </c>
      <c r="D3949">
        <v>31</v>
      </c>
      <c r="H3949" s="7">
        <v>1</v>
      </c>
      <c r="I3949" t="s">
        <v>24</v>
      </c>
      <c r="J3949">
        <v>0.1111111111111111</v>
      </c>
      <c r="K3949">
        <v>3.8</v>
      </c>
      <c r="L3949">
        <v>2.67</v>
      </c>
      <c r="M3949">
        <v>26.7</v>
      </c>
      <c r="N3949">
        <v>0</v>
      </c>
      <c r="O3949">
        <v>56.234199937126597</v>
      </c>
      <c r="P3949">
        <v>0.84246945892398895</v>
      </c>
      <c r="Q3949" t="s">
        <v>307</v>
      </c>
    </row>
    <row r="3950" spans="1:17" ht="16" x14ac:dyDescent="0.2">
      <c r="A3950">
        <v>259</v>
      </c>
      <c r="B3950" t="s">
        <v>243</v>
      </c>
      <c r="C3950" t="s">
        <v>242</v>
      </c>
      <c r="D3950">
        <v>31</v>
      </c>
      <c r="H3950" s="7">
        <v>1</v>
      </c>
      <c r="I3950" t="s">
        <v>24</v>
      </c>
      <c r="J3950">
        <v>0.1111111111111111</v>
      </c>
      <c r="K3950">
        <v>3.8</v>
      </c>
      <c r="L3950">
        <v>2.67</v>
      </c>
      <c r="M3950">
        <v>26.7</v>
      </c>
      <c r="N3950">
        <v>0</v>
      </c>
      <c r="O3950">
        <v>63.3164912306353</v>
      </c>
      <c r="P3950">
        <v>0.89394149857803895</v>
      </c>
      <c r="Q3950" t="s">
        <v>307</v>
      </c>
    </row>
    <row r="3951" spans="1:17" ht="16" x14ac:dyDescent="0.2">
      <c r="A3951">
        <v>259</v>
      </c>
      <c r="B3951" t="s">
        <v>243</v>
      </c>
      <c r="C3951" t="s">
        <v>242</v>
      </c>
      <c r="D3951">
        <v>31</v>
      </c>
      <c r="H3951" s="7">
        <v>1</v>
      </c>
      <c r="I3951" t="s">
        <v>24</v>
      </c>
      <c r="J3951">
        <v>0.1111111111111111</v>
      </c>
      <c r="K3951">
        <v>3.8</v>
      </c>
      <c r="L3951">
        <v>2.67</v>
      </c>
      <c r="M3951">
        <v>26.7</v>
      </c>
      <c r="N3951">
        <v>0</v>
      </c>
      <c r="O3951">
        <v>70.296648121477006</v>
      </c>
      <c r="P3951">
        <v>0.91830125088643999</v>
      </c>
      <c r="Q3951" t="s">
        <v>307</v>
      </c>
    </row>
    <row r="3952" spans="1:17" ht="16" x14ac:dyDescent="0.2">
      <c r="A3952">
        <v>260</v>
      </c>
      <c r="B3952" t="s">
        <v>245</v>
      </c>
      <c r="C3952" t="s">
        <v>244</v>
      </c>
      <c r="E3952">
        <f>(5+15)/2</f>
        <v>10</v>
      </c>
      <c r="H3952" s="7">
        <v>1</v>
      </c>
      <c r="I3952" t="s">
        <v>5</v>
      </c>
      <c r="J3952">
        <f>15/85</f>
        <v>0.17647058823529413</v>
      </c>
      <c r="K3952">
        <f>(2+10)/2</f>
        <v>6</v>
      </c>
      <c r="L3952">
        <f>M3952*(15/(15+85))</f>
        <v>6.3</v>
      </c>
      <c r="M3952">
        <v>42</v>
      </c>
      <c r="N3952">
        <f>2.4+4</f>
        <v>6.4</v>
      </c>
      <c r="O3952">
        <v>0</v>
      </c>
      <c r="P3952">
        <v>0</v>
      </c>
      <c r="Q3952" t="s">
        <v>246</v>
      </c>
    </row>
    <row r="3953" spans="1:17" ht="16" x14ac:dyDescent="0.2">
      <c r="A3953">
        <v>260</v>
      </c>
      <c r="B3953" t="s">
        <v>245</v>
      </c>
      <c r="C3953" t="s">
        <v>244</v>
      </c>
      <c r="E3953">
        <v>10</v>
      </c>
      <c r="H3953" s="7">
        <v>1</v>
      </c>
      <c r="I3953" t="s">
        <v>5</v>
      </c>
      <c r="J3953">
        <v>0.17647058823529413</v>
      </c>
      <c r="K3953">
        <v>6</v>
      </c>
      <c r="L3953">
        <v>6.3</v>
      </c>
      <c r="M3953">
        <v>42</v>
      </c>
      <c r="N3953">
        <v>6.4</v>
      </c>
      <c r="O3953">
        <v>0.43066344623814201</v>
      </c>
      <c r="P3953">
        <v>7.6774636436396301E-2</v>
      </c>
      <c r="Q3953" t="s">
        <v>246</v>
      </c>
    </row>
    <row r="3954" spans="1:17" ht="16" x14ac:dyDescent="0.2">
      <c r="A3954">
        <v>260</v>
      </c>
      <c r="B3954" t="s">
        <v>245</v>
      </c>
      <c r="C3954" t="s">
        <v>244</v>
      </c>
      <c r="E3954">
        <v>10</v>
      </c>
      <c r="H3954" s="7">
        <v>1</v>
      </c>
      <c r="I3954" t="s">
        <v>5</v>
      </c>
      <c r="J3954">
        <v>0.17647058823529413</v>
      </c>
      <c r="K3954">
        <v>6</v>
      </c>
      <c r="L3954">
        <v>6.3</v>
      </c>
      <c r="M3954">
        <v>42</v>
      </c>
      <c r="N3954">
        <v>6.4</v>
      </c>
      <c r="O3954">
        <v>0.75684730170480197</v>
      </c>
      <c r="P3954">
        <v>0.172738977624665</v>
      </c>
      <c r="Q3954" t="s">
        <v>246</v>
      </c>
    </row>
    <row r="3955" spans="1:17" ht="16" x14ac:dyDescent="0.2">
      <c r="A3955">
        <v>260</v>
      </c>
      <c r="B3955" t="s">
        <v>245</v>
      </c>
      <c r="C3955" t="s">
        <v>244</v>
      </c>
      <c r="E3955">
        <v>10</v>
      </c>
      <c r="H3955" s="7">
        <v>1</v>
      </c>
      <c r="I3955" t="s">
        <v>5</v>
      </c>
      <c r="J3955">
        <v>0.17647058823529413</v>
      </c>
      <c r="K3955">
        <v>6</v>
      </c>
      <c r="L3955">
        <v>6.3</v>
      </c>
      <c r="M3955">
        <v>42</v>
      </c>
      <c r="N3955">
        <v>6.4</v>
      </c>
      <c r="O3955">
        <v>1.08473298598259</v>
      </c>
      <c r="P3955">
        <v>0.243117045810437</v>
      </c>
      <c r="Q3955" t="s">
        <v>246</v>
      </c>
    </row>
    <row r="3956" spans="1:17" ht="16" x14ac:dyDescent="0.2">
      <c r="A3956">
        <v>260</v>
      </c>
      <c r="B3956" t="s">
        <v>245</v>
      </c>
      <c r="C3956" t="s">
        <v>244</v>
      </c>
      <c r="E3956">
        <v>10</v>
      </c>
      <c r="H3956" s="7">
        <v>1</v>
      </c>
      <c r="I3956" t="s">
        <v>5</v>
      </c>
      <c r="J3956">
        <v>0.17647058823529413</v>
      </c>
      <c r="K3956">
        <v>6</v>
      </c>
      <c r="L3956">
        <v>6.3</v>
      </c>
      <c r="M3956">
        <v>42</v>
      </c>
      <c r="N3956">
        <v>6.4</v>
      </c>
      <c r="O3956">
        <v>2.0088260304264001</v>
      </c>
      <c r="P3956">
        <v>0.34977080545511402</v>
      </c>
      <c r="Q3956" t="s">
        <v>246</v>
      </c>
    </row>
    <row r="3957" spans="1:17" ht="16" x14ac:dyDescent="0.2">
      <c r="A3957">
        <v>260</v>
      </c>
      <c r="B3957" t="s">
        <v>245</v>
      </c>
      <c r="C3957" t="s">
        <v>244</v>
      </c>
      <c r="E3957">
        <v>10</v>
      </c>
      <c r="H3957" s="7">
        <v>1</v>
      </c>
      <c r="I3957" t="s">
        <v>5</v>
      </c>
      <c r="J3957">
        <v>0.17647058823529413</v>
      </c>
      <c r="K3957">
        <v>6</v>
      </c>
      <c r="L3957">
        <v>6.3</v>
      </c>
      <c r="M3957">
        <v>42</v>
      </c>
      <c r="N3957">
        <v>6.4</v>
      </c>
      <c r="O3957">
        <v>3.0015595035858098</v>
      </c>
      <c r="P3957">
        <v>0.424444887332453</v>
      </c>
      <c r="Q3957" t="s">
        <v>246</v>
      </c>
    </row>
    <row r="3958" spans="1:17" ht="16" x14ac:dyDescent="0.2">
      <c r="A3958">
        <v>260</v>
      </c>
      <c r="B3958" t="s">
        <v>245</v>
      </c>
      <c r="C3958" t="s">
        <v>244</v>
      </c>
      <c r="E3958">
        <v>10</v>
      </c>
      <c r="H3958" s="7">
        <v>1</v>
      </c>
      <c r="I3958" t="s">
        <v>5</v>
      </c>
      <c r="J3958">
        <v>0.17647058823529413</v>
      </c>
      <c r="K3958">
        <v>6</v>
      </c>
      <c r="L3958">
        <v>6.3</v>
      </c>
      <c r="M3958">
        <v>42</v>
      </c>
      <c r="N3958">
        <v>6.4</v>
      </c>
      <c r="O3958">
        <v>3.9944347958128099</v>
      </c>
      <c r="P3958">
        <v>0.496986779792918</v>
      </c>
      <c r="Q3958" t="s">
        <v>246</v>
      </c>
    </row>
    <row r="3959" spans="1:17" ht="16" x14ac:dyDescent="0.2">
      <c r="A3959">
        <v>260</v>
      </c>
      <c r="B3959" t="s">
        <v>245</v>
      </c>
      <c r="C3959" t="s">
        <v>244</v>
      </c>
      <c r="E3959">
        <v>10</v>
      </c>
      <c r="H3959" s="7">
        <v>1</v>
      </c>
      <c r="I3959" t="s">
        <v>5</v>
      </c>
      <c r="J3959">
        <v>0.17647058823529413</v>
      </c>
      <c r="K3959">
        <v>6</v>
      </c>
      <c r="L3959">
        <v>6.3</v>
      </c>
      <c r="M3959">
        <v>42</v>
      </c>
      <c r="N3959">
        <v>6.4</v>
      </c>
      <c r="O3959">
        <v>5.0538232307414903</v>
      </c>
      <c r="P3959">
        <v>0.56953183573916399</v>
      </c>
      <c r="Q3959" t="s">
        <v>246</v>
      </c>
    </row>
    <row r="3960" spans="1:17" ht="16" x14ac:dyDescent="0.2">
      <c r="A3960">
        <v>260</v>
      </c>
      <c r="B3960" t="s">
        <v>245</v>
      </c>
      <c r="C3960" t="s">
        <v>244</v>
      </c>
      <c r="E3960">
        <v>10</v>
      </c>
      <c r="H3960" s="7">
        <v>1</v>
      </c>
      <c r="I3960" t="s">
        <v>5</v>
      </c>
      <c r="J3960">
        <v>0.17647058823529413</v>
      </c>
      <c r="K3960">
        <v>6</v>
      </c>
      <c r="L3960">
        <v>6.3</v>
      </c>
      <c r="M3960">
        <v>42</v>
      </c>
      <c r="N3960">
        <v>6.4</v>
      </c>
      <c r="O3960">
        <v>6.1139207610081403</v>
      </c>
      <c r="P3960">
        <v>0.631415944601037</v>
      </c>
      <c r="Q3960" t="s">
        <v>246</v>
      </c>
    </row>
    <row r="3961" spans="1:17" ht="16" x14ac:dyDescent="0.2">
      <c r="A3961">
        <v>260</v>
      </c>
      <c r="B3961" t="s">
        <v>245</v>
      </c>
      <c r="C3961" t="s">
        <v>244</v>
      </c>
      <c r="E3961">
        <v>10</v>
      </c>
      <c r="H3961" s="7">
        <v>1</v>
      </c>
      <c r="I3961" t="s">
        <v>5</v>
      </c>
      <c r="J3961">
        <v>0.17647058823529413</v>
      </c>
      <c r="K3961">
        <v>6</v>
      </c>
      <c r="L3961">
        <v>6.3</v>
      </c>
      <c r="M3961">
        <v>42</v>
      </c>
      <c r="N3961">
        <v>6.4</v>
      </c>
      <c r="O3961">
        <v>6.97774070172441</v>
      </c>
      <c r="P3961">
        <v>0.64425020641744701</v>
      </c>
      <c r="Q3961" t="s">
        <v>246</v>
      </c>
    </row>
    <row r="3962" spans="1:17" ht="16" x14ac:dyDescent="0.2">
      <c r="A3962">
        <v>260</v>
      </c>
      <c r="B3962" t="s">
        <v>245</v>
      </c>
      <c r="C3962" t="s">
        <v>244</v>
      </c>
      <c r="E3962">
        <v>10</v>
      </c>
      <c r="H3962" s="7">
        <v>1</v>
      </c>
      <c r="I3962" t="s">
        <v>5</v>
      </c>
      <c r="J3962">
        <v>0.17647058823529413</v>
      </c>
      <c r="K3962">
        <v>6</v>
      </c>
      <c r="L3962">
        <v>6.3</v>
      </c>
      <c r="M3962">
        <v>42</v>
      </c>
      <c r="N3962">
        <v>6.4</v>
      </c>
      <c r="O3962">
        <v>8.1715736127323897</v>
      </c>
      <c r="P3962">
        <v>0.69547969516650998</v>
      </c>
      <c r="Q3962" t="s">
        <v>246</v>
      </c>
    </row>
    <row r="3963" spans="1:17" ht="16" x14ac:dyDescent="0.2">
      <c r="A3963">
        <v>260</v>
      </c>
      <c r="B3963" t="s">
        <v>245</v>
      </c>
      <c r="C3963" t="s">
        <v>244</v>
      </c>
      <c r="E3963">
        <v>10</v>
      </c>
      <c r="H3963" s="7">
        <v>1</v>
      </c>
      <c r="I3963" t="s">
        <v>5</v>
      </c>
      <c r="J3963">
        <v>0.17647058823529413</v>
      </c>
      <c r="K3963">
        <v>6</v>
      </c>
      <c r="L3963">
        <v>6.3</v>
      </c>
      <c r="M3963">
        <v>42</v>
      </c>
      <c r="N3963">
        <v>6.4</v>
      </c>
      <c r="O3963">
        <v>8.9670367628682701</v>
      </c>
      <c r="P3963">
        <v>0.73602925591650903</v>
      </c>
      <c r="Q3963" t="s">
        <v>246</v>
      </c>
    </row>
    <row r="3964" spans="1:17" ht="16" x14ac:dyDescent="0.2">
      <c r="A3964">
        <v>260</v>
      </c>
      <c r="B3964" t="s">
        <v>245</v>
      </c>
      <c r="C3964" t="s">
        <v>244</v>
      </c>
      <c r="E3964">
        <v>10</v>
      </c>
      <c r="H3964" s="7">
        <v>1</v>
      </c>
      <c r="I3964" t="s">
        <v>5</v>
      </c>
      <c r="J3964">
        <v>0.17647058823529413</v>
      </c>
      <c r="K3964">
        <v>6</v>
      </c>
      <c r="L3964">
        <v>6.3</v>
      </c>
      <c r="M3964">
        <v>42</v>
      </c>
      <c r="N3964">
        <v>6.4</v>
      </c>
      <c r="O3964">
        <v>9.7632090083421108</v>
      </c>
      <c r="P3964">
        <v>0.76591786958213504</v>
      </c>
      <c r="Q3964" t="s">
        <v>246</v>
      </c>
    </row>
    <row r="3965" spans="1:17" ht="16" x14ac:dyDescent="0.2">
      <c r="A3965">
        <v>260</v>
      </c>
      <c r="B3965" t="s">
        <v>245</v>
      </c>
      <c r="C3965" t="s">
        <v>244</v>
      </c>
      <c r="E3965">
        <v>10</v>
      </c>
      <c r="H3965" s="7">
        <v>1</v>
      </c>
      <c r="I3965" t="s">
        <v>5</v>
      </c>
      <c r="J3965">
        <v>0.17647058823529413</v>
      </c>
      <c r="K3965">
        <v>6</v>
      </c>
      <c r="L3965">
        <v>6.3</v>
      </c>
      <c r="M3965">
        <v>42</v>
      </c>
      <c r="N3965">
        <v>6.4</v>
      </c>
      <c r="O3965">
        <v>10.889252405040001</v>
      </c>
      <c r="P3965">
        <v>0.83633389959728799</v>
      </c>
      <c r="Q3965" t="s">
        <v>246</v>
      </c>
    </row>
    <row r="3966" spans="1:17" ht="16" x14ac:dyDescent="0.2">
      <c r="A3966">
        <v>260</v>
      </c>
      <c r="B3966" t="s">
        <v>245</v>
      </c>
      <c r="C3966" t="s">
        <v>244</v>
      </c>
      <c r="E3966">
        <v>10</v>
      </c>
      <c r="H3966" s="7">
        <v>1</v>
      </c>
      <c r="I3966" t="s">
        <v>5</v>
      </c>
      <c r="J3966">
        <v>0.17647058823529413</v>
      </c>
      <c r="K3966">
        <v>6</v>
      </c>
      <c r="L3966">
        <v>6.3</v>
      </c>
      <c r="M3966">
        <v>42</v>
      </c>
      <c r="N3966">
        <v>6.4</v>
      </c>
      <c r="O3966">
        <v>11.8862404502272</v>
      </c>
      <c r="P3966">
        <v>0.84704229896838701</v>
      </c>
      <c r="Q3966" t="s">
        <v>246</v>
      </c>
    </row>
    <row r="3967" spans="1:17" ht="16" x14ac:dyDescent="0.2">
      <c r="A3967">
        <v>260</v>
      </c>
      <c r="B3967" t="s">
        <v>245</v>
      </c>
      <c r="C3967" t="s">
        <v>244</v>
      </c>
      <c r="E3967">
        <v>10</v>
      </c>
      <c r="H3967" s="7">
        <v>1</v>
      </c>
      <c r="I3967" t="s">
        <v>5</v>
      </c>
      <c r="J3967">
        <v>0.17647058823529413</v>
      </c>
      <c r="K3967">
        <v>6</v>
      </c>
      <c r="L3967">
        <v>6.3</v>
      </c>
      <c r="M3967">
        <v>42</v>
      </c>
      <c r="N3967">
        <v>6.4</v>
      </c>
      <c r="O3967">
        <v>12.8829448572793</v>
      </c>
      <c r="P3967">
        <v>0.862015077173235</v>
      </c>
      <c r="Q3967" t="s">
        <v>246</v>
      </c>
    </row>
    <row r="3968" spans="1:17" ht="16" x14ac:dyDescent="0.2">
      <c r="A3968">
        <v>260</v>
      </c>
      <c r="B3968" t="s">
        <v>245</v>
      </c>
      <c r="C3968" t="s">
        <v>244</v>
      </c>
      <c r="E3968">
        <v>10</v>
      </c>
      <c r="H3968" s="7">
        <v>1</v>
      </c>
      <c r="I3968" t="s">
        <v>5</v>
      </c>
      <c r="J3968">
        <v>0.17647058823529413</v>
      </c>
      <c r="K3968">
        <v>6</v>
      </c>
      <c r="L3968">
        <v>6.3</v>
      </c>
      <c r="M3968">
        <v>42</v>
      </c>
      <c r="N3968">
        <v>6.4</v>
      </c>
      <c r="O3968">
        <v>13.7469066170632</v>
      </c>
      <c r="P3968">
        <v>0.87271714957277102</v>
      </c>
      <c r="Q3968" t="s">
        <v>246</v>
      </c>
    </row>
    <row r="3969" spans="1:17" ht="16" x14ac:dyDescent="0.2">
      <c r="A3969">
        <v>260</v>
      </c>
      <c r="B3969" t="s">
        <v>245</v>
      </c>
      <c r="C3969" t="s">
        <v>244</v>
      </c>
      <c r="E3969">
        <v>10</v>
      </c>
      <c r="H3969" s="7">
        <v>1</v>
      </c>
      <c r="I3969" t="s">
        <v>5</v>
      </c>
      <c r="J3969">
        <v>0.17647058823529413</v>
      </c>
      <c r="K3969">
        <v>6</v>
      </c>
      <c r="L3969">
        <v>6.3</v>
      </c>
      <c r="M3969">
        <v>42</v>
      </c>
      <c r="N3969">
        <v>6.4</v>
      </c>
      <c r="O3969">
        <v>15.1404207752438</v>
      </c>
      <c r="P3969">
        <v>0.921823939362304</v>
      </c>
      <c r="Q3969" t="s">
        <v>246</v>
      </c>
    </row>
    <row r="3970" spans="1:17" ht="16" x14ac:dyDescent="0.2">
      <c r="A3970">
        <v>260</v>
      </c>
      <c r="B3970" t="s">
        <v>245</v>
      </c>
      <c r="C3970" t="s">
        <v>244</v>
      </c>
      <c r="E3970">
        <v>10</v>
      </c>
      <c r="H3970" s="7">
        <v>1</v>
      </c>
      <c r="I3970" t="s">
        <v>5</v>
      </c>
      <c r="J3970">
        <v>0.17647058823529413</v>
      </c>
      <c r="K3970">
        <v>6</v>
      </c>
      <c r="L3970">
        <v>6.3</v>
      </c>
      <c r="M3970">
        <v>42</v>
      </c>
      <c r="N3970">
        <v>6.4</v>
      </c>
      <c r="O3970">
        <v>16.138259734836598</v>
      </c>
      <c r="P3970">
        <v>0.919739202232155</v>
      </c>
      <c r="Q3970" t="s">
        <v>246</v>
      </c>
    </row>
    <row r="3971" spans="1:17" ht="16" x14ac:dyDescent="0.2">
      <c r="A3971">
        <v>260</v>
      </c>
      <c r="B3971" t="s">
        <v>245</v>
      </c>
      <c r="C3971" t="s">
        <v>244</v>
      </c>
      <c r="E3971">
        <v>10</v>
      </c>
      <c r="H3971" s="7">
        <v>1</v>
      </c>
      <c r="I3971" t="s">
        <v>5</v>
      </c>
      <c r="J3971">
        <v>0.17647058823529413</v>
      </c>
      <c r="K3971">
        <v>6</v>
      </c>
      <c r="L3971">
        <v>6.3</v>
      </c>
      <c r="M3971">
        <v>42</v>
      </c>
      <c r="N3971">
        <v>6.4</v>
      </c>
      <c r="O3971">
        <v>17.201193646455099</v>
      </c>
      <c r="P3971">
        <v>0.93897952275653496</v>
      </c>
      <c r="Q3971" t="s">
        <v>246</v>
      </c>
    </row>
    <row r="3972" spans="1:17" ht="16" x14ac:dyDescent="0.2">
      <c r="A3972">
        <v>260</v>
      </c>
      <c r="B3972" t="s">
        <v>245</v>
      </c>
      <c r="C3972" t="s">
        <v>244</v>
      </c>
      <c r="E3972">
        <v>10</v>
      </c>
      <c r="H3972" s="7">
        <v>1</v>
      </c>
      <c r="I3972" t="s">
        <v>5</v>
      </c>
      <c r="J3972">
        <v>0.17647058823529413</v>
      </c>
      <c r="K3972">
        <v>6</v>
      </c>
      <c r="L3972">
        <v>6.3</v>
      </c>
      <c r="M3972">
        <v>42</v>
      </c>
      <c r="N3972">
        <v>6.4</v>
      </c>
      <c r="O3972">
        <v>17.999209539807701</v>
      </c>
      <c r="P3972">
        <v>0.94114967400279004</v>
      </c>
      <c r="Q3972" t="s">
        <v>246</v>
      </c>
    </row>
    <row r="3973" spans="1:17" ht="16" x14ac:dyDescent="0.2">
      <c r="A3973">
        <v>260</v>
      </c>
      <c r="B3973" t="s">
        <v>245</v>
      </c>
      <c r="C3973" t="s">
        <v>244</v>
      </c>
      <c r="E3973">
        <v>10</v>
      </c>
      <c r="H3973" s="7">
        <v>1</v>
      </c>
      <c r="I3973" t="s">
        <v>5</v>
      </c>
      <c r="J3973">
        <v>0.17647058823529413</v>
      </c>
      <c r="K3973">
        <v>6</v>
      </c>
      <c r="L3973">
        <v>6.3</v>
      </c>
      <c r="M3973">
        <v>42</v>
      </c>
      <c r="N3973">
        <v>6.4</v>
      </c>
      <c r="O3973">
        <v>18.730145014188199</v>
      </c>
      <c r="P3973">
        <v>0.95184541943076195</v>
      </c>
      <c r="Q3973" t="s">
        <v>246</v>
      </c>
    </row>
    <row r="3974" spans="1:17" ht="16" x14ac:dyDescent="0.2">
      <c r="A3974">
        <v>260</v>
      </c>
      <c r="B3974" t="s">
        <v>245</v>
      </c>
      <c r="C3974" t="s">
        <v>244</v>
      </c>
      <c r="E3974">
        <v>10</v>
      </c>
      <c r="H3974" s="7">
        <v>1</v>
      </c>
      <c r="I3974" t="s">
        <v>5</v>
      </c>
      <c r="J3974">
        <v>0.17647058823529413</v>
      </c>
      <c r="K3974">
        <v>6</v>
      </c>
      <c r="L3974">
        <v>6.3</v>
      </c>
      <c r="M3974">
        <v>42</v>
      </c>
      <c r="N3974">
        <v>6.4</v>
      </c>
      <c r="O3974">
        <v>20.125928277450299</v>
      </c>
      <c r="P3974">
        <v>0.96683717855030105</v>
      </c>
      <c r="Q3974" t="s">
        <v>246</v>
      </c>
    </row>
    <row r="3975" spans="1:17" ht="16" x14ac:dyDescent="0.2">
      <c r="A3975">
        <v>260</v>
      </c>
      <c r="B3975" t="s">
        <v>245</v>
      </c>
      <c r="C3975" t="s">
        <v>244</v>
      </c>
      <c r="E3975">
        <v>10</v>
      </c>
      <c r="H3975" s="7">
        <v>1</v>
      </c>
      <c r="I3975" t="s">
        <v>5</v>
      </c>
      <c r="J3975">
        <v>0.17647058823529413</v>
      </c>
      <c r="K3975">
        <v>6</v>
      </c>
      <c r="L3975">
        <v>6.3</v>
      </c>
      <c r="M3975">
        <v>42</v>
      </c>
      <c r="N3975">
        <v>6.4</v>
      </c>
      <c r="O3975">
        <v>21.1234835989079</v>
      </c>
      <c r="P3975">
        <v>0.96901682025390101</v>
      </c>
      <c r="Q3975" t="s">
        <v>246</v>
      </c>
    </row>
    <row r="3976" spans="1:17" ht="16" x14ac:dyDescent="0.2">
      <c r="A3976">
        <v>260</v>
      </c>
      <c r="B3976" t="s">
        <v>245</v>
      </c>
      <c r="C3976" t="s">
        <v>244</v>
      </c>
      <c r="E3976">
        <v>10</v>
      </c>
      <c r="H3976" s="7">
        <v>1</v>
      </c>
      <c r="I3976" t="s">
        <v>5</v>
      </c>
      <c r="J3976">
        <v>0.17647058823529413</v>
      </c>
      <c r="K3976">
        <v>6</v>
      </c>
      <c r="L3976">
        <v>6.3</v>
      </c>
      <c r="M3976">
        <v>42</v>
      </c>
      <c r="N3976">
        <v>6.4</v>
      </c>
      <c r="O3976">
        <v>22.1210389203655</v>
      </c>
      <c r="P3976">
        <v>0.97119646195750098</v>
      </c>
      <c r="Q3976" t="s">
        <v>246</v>
      </c>
    </row>
    <row r="3977" spans="1:17" ht="16" x14ac:dyDescent="0.2">
      <c r="A3977">
        <v>260</v>
      </c>
      <c r="B3977" t="s">
        <v>245</v>
      </c>
      <c r="C3977" t="s">
        <v>244</v>
      </c>
      <c r="E3977">
        <v>10</v>
      </c>
      <c r="H3977" s="7">
        <v>1</v>
      </c>
      <c r="I3977" t="s">
        <v>5</v>
      </c>
      <c r="J3977">
        <v>0.17647058823529413</v>
      </c>
      <c r="K3977">
        <v>6</v>
      </c>
      <c r="L3977">
        <v>6.3</v>
      </c>
      <c r="M3977">
        <v>42</v>
      </c>
      <c r="N3977">
        <v>6.4</v>
      </c>
      <c r="O3977">
        <v>22.918345718380099</v>
      </c>
      <c r="P3977">
        <v>0.98402756028812999</v>
      </c>
      <c r="Q3977" t="s">
        <v>246</v>
      </c>
    </row>
    <row r="3978" spans="1:17" ht="16" x14ac:dyDescent="0.2">
      <c r="A3978">
        <v>260</v>
      </c>
      <c r="B3978" t="s">
        <v>245</v>
      </c>
      <c r="C3978" t="s">
        <v>244</v>
      </c>
      <c r="E3978">
        <v>10</v>
      </c>
      <c r="H3978" s="7">
        <v>1</v>
      </c>
      <c r="I3978" t="s">
        <v>5</v>
      </c>
      <c r="J3978">
        <v>0.17647058823529413</v>
      </c>
      <c r="K3978">
        <v>6</v>
      </c>
      <c r="L3978">
        <v>6.3</v>
      </c>
      <c r="M3978">
        <v>42</v>
      </c>
      <c r="N3978">
        <v>6.4</v>
      </c>
      <c r="O3978">
        <v>23.782307478164</v>
      </c>
      <c r="P3978">
        <v>0.99472963268766601</v>
      </c>
      <c r="Q3978" t="s">
        <v>246</v>
      </c>
    </row>
    <row r="3979" spans="1:17" ht="16" x14ac:dyDescent="0.2">
      <c r="A3979">
        <v>260</v>
      </c>
      <c r="B3979" t="s">
        <v>245</v>
      </c>
      <c r="C3979" t="s">
        <v>244</v>
      </c>
      <c r="E3979">
        <v>10</v>
      </c>
      <c r="H3979" s="7">
        <v>1</v>
      </c>
      <c r="I3979" t="s">
        <v>5</v>
      </c>
      <c r="J3979">
        <v>0.17647058823529413</v>
      </c>
      <c r="K3979">
        <v>6</v>
      </c>
      <c r="L3979">
        <v>6.3</v>
      </c>
      <c r="M3979">
        <v>42</v>
      </c>
      <c r="N3979">
        <v>6.4</v>
      </c>
      <c r="O3979">
        <v>24.846517761390899</v>
      </c>
      <c r="P3979">
        <v>0.99478024846017299</v>
      </c>
      <c r="Q3979" t="s">
        <v>246</v>
      </c>
    </row>
    <row r="3980" spans="1:17" ht="16" x14ac:dyDescent="0.2">
      <c r="A3980">
        <v>261</v>
      </c>
      <c r="B3980" t="s">
        <v>245</v>
      </c>
      <c r="C3980" t="s">
        <v>244</v>
      </c>
      <c r="E3980">
        <v>28.5</v>
      </c>
      <c r="H3980" s="7">
        <v>1</v>
      </c>
      <c r="I3980" t="s">
        <v>5</v>
      </c>
      <c r="J3980">
        <f>15/85</f>
        <v>0.17647058823529413</v>
      </c>
      <c r="K3980">
        <f>(2+10)/2</f>
        <v>6</v>
      </c>
      <c r="L3980">
        <f>M3980*(15/(15+85))</f>
        <v>7.0650000000000004</v>
      </c>
      <c r="M3980">
        <v>47.1</v>
      </c>
      <c r="N3980">
        <f t="shared" ref="N3980:N4010" si="38">2.4+4</f>
        <v>6.4</v>
      </c>
      <c r="O3980">
        <v>0</v>
      </c>
      <c r="P3980">
        <v>0</v>
      </c>
      <c r="Q3980" t="s">
        <v>246</v>
      </c>
    </row>
    <row r="3981" spans="1:17" ht="16" x14ac:dyDescent="0.2">
      <c r="A3981">
        <v>261</v>
      </c>
      <c r="B3981" t="s">
        <v>245</v>
      </c>
      <c r="C3981" t="s">
        <v>244</v>
      </c>
      <c r="E3981">
        <v>28.5</v>
      </c>
      <c r="H3981" s="7">
        <v>1</v>
      </c>
      <c r="I3981" t="s">
        <v>5</v>
      </c>
      <c r="J3981">
        <v>0.17647058823529413</v>
      </c>
      <c r="K3981">
        <v>6</v>
      </c>
      <c r="L3981">
        <v>7.0650000000000004</v>
      </c>
      <c r="M3981">
        <v>47.1</v>
      </c>
      <c r="N3981">
        <v>6.4</v>
      </c>
      <c r="O3981">
        <v>0.365284856077213</v>
      </c>
      <c r="P3981">
        <v>5.9713957615617298E-2</v>
      </c>
      <c r="Q3981" t="s">
        <v>246</v>
      </c>
    </row>
    <row r="3982" spans="1:17" ht="16" x14ac:dyDescent="0.2">
      <c r="A3982">
        <v>261</v>
      </c>
      <c r="B3982" t="s">
        <v>245</v>
      </c>
      <c r="C3982" t="s">
        <v>244</v>
      </c>
      <c r="E3982">
        <v>28.5</v>
      </c>
      <c r="H3982" s="7">
        <v>1</v>
      </c>
      <c r="I3982" t="s">
        <v>5</v>
      </c>
      <c r="J3982">
        <v>0.17647058823529413</v>
      </c>
      <c r="K3982">
        <v>6</v>
      </c>
      <c r="L3982">
        <v>7.0650000000000004</v>
      </c>
      <c r="M3982">
        <v>47.1</v>
      </c>
      <c r="N3982">
        <v>6.4</v>
      </c>
      <c r="O3982">
        <v>0.56156244562758795</v>
      </c>
      <c r="P3982">
        <v>0.108763804661079</v>
      </c>
      <c r="Q3982" t="s">
        <v>246</v>
      </c>
    </row>
    <row r="3983" spans="1:17" ht="16" x14ac:dyDescent="0.2">
      <c r="A3983">
        <v>261</v>
      </c>
      <c r="B3983" t="s">
        <v>245</v>
      </c>
      <c r="C3983" t="s">
        <v>244</v>
      </c>
      <c r="E3983">
        <v>28.5</v>
      </c>
      <c r="H3983" s="7">
        <v>1</v>
      </c>
      <c r="I3983" t="s">
        <v>5</v>
      </c>
      <c r="J3983">
        <v>0.17647058823529413</v>
      </c>
      <c r="K3983">
        <v>6</v>
      </c>
      <c r="L3983">
        <v>7.0650000000000004</v>
      </c>
      <c r="M3983">
        <v>47.1</v>
      </c>
      <c r="N3983">
        <v>6.4</v>
      </c>
      <c r="O3983">
        <v>1.0224744153087399</v>
      </c>
      <c r="P3983">
        <v>0.17914819981841501</v>
      </c>
      <c r="Q3983" t="s">
        <v>246</v>
      </c>
    </row>
    <row r="3984" spans="1:17" ht="16" x14ac:dyDescent="0.2">
      <c r="A3984">
        <v>261</v>
      </c>
      <c r="B3984" t="s">
        <v>245</v>
      </c>
      <c r="C3984" t="s">
        <v>244</v>
      </c>
      <c r="E3984">
        <v>28.5</v>
      </c>
      <c r="H3984" s="7">
        <v>1</v>
      </c>
      <c r="I3984" t="s">
        <v>5</v>
      </c>
      <c r="J3984">
        <v>0.17647058823529413</v>
      </c>
      <c r="K3984">
        <v>6</v>
      </c>
      <c r="L3984">
        <v>7.0650000000000004</v>
      </c>
      <c r="M3984">
        <v>47.1</v>
      </c>
      <c r="N3984">
        <v>6.4</v>
      </c>
      <c r="O3984">
        <v>2.0174769935496499</v>
      </c>
      <c r="P3984">
        <v>0.21970725102576</v>
      </c>
      <c r="Q3984" t="s">
        <v>246</v>
      </c>
    </row>
    <row r="3985" spans="1:17" ht="16" x14ac:dyDescent="0.2">
      <c r="A3985">
        <v>261</v>
      </c>
      <c r="B3985" t="s">
        <v>245</v>
      </c>
      <c r="C3985" t="s">
        <v>244</v>
      </c>
      <c r="E3985">
        <v>28.5</v>
      </c>
      <c r="H3985" s="7">
        <v>1</v>
      </c>
      <c r="I3985" t="s">
        <v>5</v>
      </c>
      <c r="J3985">
        <v>0.17647058823529413</v>
      </c>
      <c r="K3985">
        <v>6</v>
      </c>
      <c r="L3985">
        <v>7.0650000000000004</v>
      </c>
      <c r="M3985">
        <v>47.1</v>
      </c>
      <c r="N3985">
        <v>6.4</v>
      </c>
      <c r="O3985">
        <v>2.8140746962262702</v>
      </c>
      <c r="P3985">
        <v>0.24319929644076199</v>
      </c>
      <c r="Q3985" t="s">
        <v>246</v>
      </c>
    </row>
    <row r="3986" spans="1:17" ht="16" x14ac:dyDescent="0.2">
      <c r="A3986">
        <v>261</v>
      </c>
      <c r="B3986" t="s">
        <v>245</v>
      </c>
      <c r="C3986" t="s">
        <v>244</v>
      </c>
      <c r="E3986">
        <v>28.5</v>
      </c>
      <c r="H3986" s="7">
        <v>1</v>
      </c>
      <c r="I3986" t="s">
        <v>5</v>
      </c>
      <c r="J3986">
        <v>0.17647058823529413</v>
      </c>
      <c r="K3986">
        <v>6</v>
      </c>
      <c r="L3986">
        <v>7.0650000000000004</v>
      </c>
      <c r="M3986">
        <v>47.1</v>
      </c>
      <c r="N3986">
        <v>6.4</v>
      </c>
      <c r="O3986">
        <v>4.1436284549219096</v>
      </c>
      <c r="P3986">
        <v>0.25392351324076901</v>
      </c>
      <c r="Q3986" t="s">
        <v>246</v>
      </c>
    </row>
    <row r="3987" spans="1:17" ht="16" x14ac:dyDescent="0.2">
      <c r="A3987">
        <v>261</v>
      </c>
      <c r="B3987" t="s">
        <v>245</v>
      </c>
      <c r="C3987" t="s">
        <v>244</v>
      </c>
      <c r="E3987">
        <v>28.5</v>
      </c>
      <c r="H3987" s="7">
        <v>1</v>
      </c>
      <c r="I3987" t="s">
        <v>5</v>
      </c>
      <c r="J3987">
        <v>0.17647058823529413</v>
      </c>
      <c r="K3987">
        <v>6</v>
      </c>
      <c r="L3987">
        <v>7.0650000000000004</v>
      </c>
      <c r="M3987">
        <v>47.1</v>
      </c>
      <c r="N3987">
        <v>6.4</v>
      </c>
      <c r="O3987">
        <v>5.1401910429063502</v>
      </c>
      <c r="P3987">
        <v>0.27102848086249198</v>
      </c>
      <c r="Q3987" t="s">
        <v>246</v>
      </c>
    </row>
    <row r="3988" spans="1:17" ht="16" x14ac:dyDescent="0.2">
      <c r="A3988">
        <v>261</v>
      </c>
      <c r="B3988" t="s">
        <v>245</v>
      </c>
      <c r="C3988" t="s">
        <v>244</v>
      </c>
      <c r="E3988">
        <v>28.5</v>
      </c>
      <c r="H3988" s="7">
        <v>1</v>
      </c>
      <c r="I3988" t="s">
        <v>5</v>
      </c>
      <c r="J3988">
        <v>0.17647058823529413</v>
      </c>
      <c r="K3988">
        <v>6</v>
      </c>
      <c r="L3988">
        <v>7.0650000000000004</v>
      </c>
      <c r="M3988">
        <v>47.1</v>
      </c>
      <c r="N3988">
        <v>6.4</v>
      </c>
      <c r="O3988">
        <v>6.00372734548744</v>
      </c>
      <c r="P3988">
        <v>0.28812712151265202</v>
      </c>
      <c r="Q3988" t="s">
        <v>246</v>
      </c>
    </row>
    <row r="3989" spans="1:17" ht="16" x14ac:dyDescent="0.2">
      <c r="A3989">
        <v>261</v>
      </c>
      <c r="B3989" t="s">
        <v>245</v>
      </c>
      <c r="C3989" t="s">
        <v>244</v>
      </c>
      <c r="E3989">
        <v>28.5</v>
      </c>
      <c r="H3989" s="7">
        <v>1</v>
      </c>
      <c r="I3989" t="s">
        <v>5</v>
      </c>
      <c r="J3989">
        <v>0.17647058823529413</v>
      </c>
      <c r="K3989">
        <v>6</v>
      </c>
      <c r="L3989">
        <v>7.0650000000000004</v>
      </c>
      <c r="M3989">
        <v>47.1</v>
      </c>
      <c r="N3989">
        <v>6.4</v>
      </c>
      <c r="O3989">
        <v>6.9349113433109597</v>
      </c>
      <c r="P3989">
        <v>0.288171410313596</v>
      </c>
      <c r="Q3989" t="s">
        <v>246</v>
      </c>
    </row>
    <row r="3990" spans="1:17" ht="16" x14ac:dyDescent="0.2">
      <c r="A3990">
        <v>261</v>
      </c>
      <c r="B3990" t="s">
        <v>245</v>
      </c>
      <c r="C3990" t="s">
        <v>244</v>
      </c>
      <c r="E3990">
        <v>28.5</v>
      </c>
      <c r="H3990" s="7">
        <v>1</v>
      </c>
      <c r="I3990" t="s">
        <v>5</v>
      </c>
      <c r="J3990">
        <v>0.17647058823529413</v>
      </c>
      <c r="K3990">
        <v>6</v>
      </c>
      <c r="L3990">
        <v>7.0650000000000004</v>
      </c>
      <c r="M3990">
        <v>47.1</v>
      </c>
      <c r="N3990">
        <v>6.4</v>
      </c>
      <c r="O3990">
        <v>7.9961434261183699</v>
      </c>
      <c r="P3990">
        <v>0.33299800384047101</v>
      </c>
      <c r="Q3990" t="s">
        <v>246</v>
      </c>
    </row>
    <row r="3991" spans="1:17" ht="16" x14ac:dyDescent="0.2">
      <c r="A3991">
        <v>261</v>
      </c>
      <c r="B3991" t="s">
        <v>245</v>
      </c>
      <c r="C3991" t="s">
        <v>244</v>
      </c>
      <c r="E3991">
        <v>28.5</v>
      </c>
      <c r="H3991" s="7">
        <v>1</v>
      </c>
      <c r="I3991" t="s">
        <v>5</v>
      </c>
      <c r="J3991">
        <v>0.17647058823529413</v>
      </c>
      <c r="K3991">
        <v>6</v>
      </c>
      <c r="L3991">
        <v>7.0650000000000004</v>
      </c>
      <c r="M3991">
        <v>47.1</v>
      </c>
      <c r="N3991">
        <v>6.4</v>
      </c>
      <c r="O3991">
        <v>8.99015327088612</v>
      </c>
      <c r="P3991">
        <v>0.38848238096593801</v>
      </c>
      <c r="Q3991" t="s">
        <v>246</v>
      </c>
    </row>
    <row r="3992" spans="1:17" ht="16" x14ac:dyDescent="0.2">
      <c r="A3992">
        <v>261</v>
      </c>
      <c r="B3992" t="s">
        <v>245</v>
      </c>
      <c r="C3992" t="s">
        <v>244</v>
      </c>
      <c r="E3992">
        <v>28.5</v>
      </c>
      <c r="H3992" s="7">
        <v>1</v>
      </c>
      <c r="I3992" t="s">
        <v>5</v>
      </c>
      <c r="J3992">
        <v>0.17647058823529413</v>
      </c>
      <c r="K3992">
        <v>6</v>
      </c>
      <c r="L3992">
        <v>7.0650000000000004</v>
      </c>
      <c r="M3992">
        <v>47.1</v>
      </c>
      <c r="N3992">
        <v>6.4</v>
      </c>
      <c r="O3992">
        <v>9.9834540203159001</v>
      </c>
      <c r="P3992">
        <v>0.454627705175779</v>
      </c>
      <c r="Q3992" t="s">
        <v>246</v>
      </c>
    </row>
    <row r="3993" spans="1:17" ht="16" x14ac:dyDescent="0.2">
      <c r="A3993">
        <v>261</v>
      </c>
      <c r="B3993" t="s">
        <v>245</v>
      </c>
      <c r="C3993" t="s">
        <v>244</v>
      </c>
      <c r="E3993">
        <v>28.5</v>
      </c>
      <c r="H3993" s="7">
        <v>1</v>
      </c>
      <c r="I3993" t="s">
        <v>5</v>
      </c>
      <c r="J3993">
        <v>0.17647058823529413</v>
      </c>
      <c r="K3993">
        <v>6</v>
      </c>
      <c r="L3993">
        <v>7.0650000000000004</v>
      </c>
      <c r="M3993">
        <v>47.1</v>
      </c>
      <c r="N3993">
        <v>6.4</v>
      </c>
      <c r="O3993">
        <v>11.1085046835407</v>
      </c>
      <c r="P3993">
        <v>0.53996906110905496</v>
      </c>
      <c r="Q3993" t="s">
        <v>246</v>
      </c>
    </row>
    <row r="3994" spans="1:17" ht="16" x14ac:dyDescent="0.2">
      <c r="A3994">
        <v>261</v>
      </c>
      <c r="B3994" t="s">
        <v>245</v>
      </c>
      <c r="C3994" t="s">
        <v>244</v>
      </c>
      <c r="E3994">
        <v>28.5</v>
      </c>
      <c r="H3994" s="7">
        <v>1</v>
      </c>
      <c r="I3994" t="s">
        <v>5</v>
      </c>
      <c r="J3994">
        <v>0.17647058823529413</v>
      </c>
      <c r="K3994">
        <v>6</v>
      </c>
      <c r="L3994">
        <v>7.0650000000000004</v>
      </c>
      <c r="M3994">
        <v>47.1</v>
      </c>
      <c r="N3994">
        <v>6.4</v>
      </c>
      <c r="O3994">
        <v>12.099536327888901</v>
      </c>
      <c r="P3994">
        <v>0.64022941598888905</v>
      </c>
      <c r="Q3994" t="s">
        <v>246</v>
      </c>
    </row>
    <row r="3995" spans="1:17" ht="16" x14ac:dyDescent="0.2">
      <c r="A3995">
        <v>261</v>
      </c>
      <c r="B3995" t="s">
        <v>245</v>
      </c>
      <c r="C3995" t="s">
        <v>244</v>
      </c>
      <c r="E3995">
        <v>28.5</v>
      </c>
      <c r="H3995" s="7">
        <v>1</v>
      </c>
      <c r="I3995" t="s">
        <v>5</v>
      </c>
      <c r="J3995">
        <v>0.17647058823529413</v>
      </c>
      <c r="K3995">
        <v>6</v>
      </c>
      <c r="L3995">
        <v>7.0650000000000004</v>
      </c>
      <c r="M3995">
        <v>47.1</v>
      </c>
      <c r="N3995">
        <v>6.4</v>
      </c>
      <c r="O3995">
        <v>12.958818058442199</v>
      </c>
      <c r="P3995">
        <v>0.72129373914528905</v>
      </c>
      <c r="Q3995" t="s">
        <v>246</v>
      </c>
    </row>
    <row r="3996" spans="1:17" ht="16" x14ac:dyDescent="0.2">
      <c r="A3996">
        <v>261</v>
      </c>
      <c r="B3996" t="s">
        <v>245</v>
      </c>
      <c r="C3996" t="s">
        <v>244</v>
      </c>
      <c r="E3996">
        <v>28.5</v>
      </c>
      <c r="H3996" s="7">
        <v>1</v>
      </c>
      <c r="I3996" t="s">
        <v>5</v>
      </c>
      <c r="J3996">
        <v>0.17647058823529413</v>
      </c>
      <c r="K3996">
        <v>6</v>
      </c>
      <c r="L3996">
        <v>7.0650000000000004</v>
      </c>
      <c r="M3996">
        <v>47.1</v>
      </c>
      <c r="N3996">
        <v>6.4</v>
      </c>
      <c r="O3996">
        <v>14.0221774272635</v>
      </c>
      <c r="P3996">
        <v>0.73413749141904405</v>
      </c>
      <c r="Q3996" t="s">
        <v>246</v>
      </c>
    </row>
    <row r="3997" spans="1:17" ht="16" x14ac:dyDescent="0.2">
      <c r="A3997">
        <v>261</v>
      </c>
      <c r="B3997" t="s">
        <v>245</v>
      </c>
      <c r="C3997" t="s">
        <v>244</v>
      </c>
      <c r="E3997">
        <v>28.5</v>
      </c>
      <c r="H3997" s="7">
        <v>1</v>
      </c>
      <c r="I3997" t="s">
        <v>5</v>
      </c>
      <c r="J3997">
        <v>0.17647058823529413</v>
      </c>
      <c r="K3997">
        <v>6</v>
      </c>
      <c r="L3997">
        <v>7.0650000000000004</v>
      </c>
      <c r="M3997">
        <v>47.1</v>
      </c>
      <c r="N3997">
        <v>6.4</v>
      </c>
      <c r="O3997">
        <v>14.817073301129</v>
      </c>
      <c r="P3997">
        <v>0.78321580983654204</v>
      </c>
      <c r="Q3997" t="s">
        <v>246</v>
      </c>
    </row>
    <row r="3998" spans="1:17" ht="16" x14ac:dyDescent="0.2">
      <c r="A3998">
        <v>261</v>
      </c>
      <c r="B3998" t="s">
        <v>245</v>
      </c>
      <c r="C3998" t="s">
        <v>244</v>
      </c>
      <c r="E3998">
        <v>28.5</v>
      </c>
      <c r="H3998" s="7">
        <v>1</v>
      </c>
      <c r="I3998" t="s">
        <v>5</v>
      </c>
      <c r="J3998">
        <v>0.17647058823529413</v>
      </c>
      <c r="K3998">
        <v>6</v>
      </c>
      <c r="L3998">
        <v>7.0650000000000004</v>
      </c>
      <c r="M3998">
        <v>47.1</v>
      </c>
      <c r="N3998">
        <v>6.4</v>
      </c>
      <c r="O3998">
        <v>15.943400335962099</v>
      </c>
      <c r="P3998">
        <v>0.84936746101794602</v>
      </c>
      <c r="Q3998" t="s">
        <v>246</v>
      </c>
    </row>
    <row r="3999" spans="1:17" ht="16" x14ac:dyDescent="0.2">
      <c r="A3999">
        <v>261</v>
      </c>
      <c r="B3999" t="s">
        <v>245</v>
      </c>
      <c r="C3999" t="s">
        <v>244</v>
      </c>
      <c r="E3999">
        <v>28.5</v>
      </c>
      <c r="H3999" s="7">
        <v>1</v>
      </c>
      <c r="I3999" t="s">
        <v>5</v>
      </c>
      <c r="J3999">
        <v>0.17647058823529413</v>
      </c>
      <c r="K3999">
        <v>6</v>
      </c>
      <c r="L3999">
        <v>7.0650000000000004</v>
      </c>
      <c r="M3999">
        <v>47.1</v>
      </c>
      <c r="N3999">
        <v>6.4</v>
      </c>
      <c r="O3999">
        <v>17.0724219330796</v>
      </c>
      <c r="P3999">
        <v>0.87500751327873105</v>
      </c>
      <c r="Q3999" t="s">
        <v>246</v>
      </c>
    </row>
    <row r="4000" spans="1:17" ht="16" x14ac:dyDescent="0.2">
      <c r="A4000">
        <v>261</v>
      </c>
      <c r="B4000" t="s">
        <v>245</v>
      </c>
      <c r="C4000" t="s">
        <v>244</v>
      </c>
      <c r="E4000">
        <v>28.5</v>
      </c>
      <c r="H4000" s="7">
        <v>1</v>
      </c>
      <c r="I4000" t="s">
        <v>5</v>
      </c>
      <c r="J4000">
        <v>0.17647058823529413</v>
      </c>
      <c r="K4000">
        <v>6</v>
      </c>
      <c r="L4000">
        <v>7.0650000000000004</v>
      </c>
      <c r="M4000">
        <v>47.1</v>
      </c>
      <c r="N4000">
        <v>6.4</v>
      </c>
      <c r="O4000">
        <v>17.9362418737959</v>
      </c>
      <c r="P4000">
        <v>0.88784177509514195</v>
      </c>
      <c r="Q4000" t="s">
        <v>246</v>
      </c>
    </row>
    <row r="4001" spans="1:17" ht="16" x14ac:dyDescent="0.2">
      <c r="A4001">
        <v>261</v>
      </c>
      <c r="B4001" t="s">
        <v>245</v>
      </c>
      <c r="C4001" t="s">
        <v>244</v>
      </c>
      <c r="E4001">
        <v>28.5</v>
      </c>
      <c r="H4001" s="7">
        <v>1</v>
      </c>
      <c r="I4001" t="s">
        <v>5</v>
      </c>
      <c r="J4001">
        <v>0.17647058823529413</v>
      </c>
      <c r="K4001">
        <v>6</v>
      </c>
      <c r="L4001">
        <v>7.0650000000000004</v>
      </c>
      <c r="M4001">
        <v>47.1</v>
      </c>
      <c r="N4001">
        <v>6.4</v>
      </c>
      <c r="O4001">
        <v>18.866007680943401</v>
      </c>
      <c r="P4001">
        <v>0.90920795806483201</v>
      </c>
      <c r="Q4001" t="s">
        <v>246</v>
      </c>
    </row>
    <row r="4002" spans="1:17" ht="16" x14ac:dyDescent="0.2">
      <c r="A4002">
        <v>261</v>
      </c>
      <c r="B4002" t="s">
        <v>245</v>
      </c>
      <c r="C4002" t="s">
        <v>244</v>
      </c>
      <c r="E4002">
        <v>28.5</v>
      </c>
      <c r="H4002" s="7">
        <v>1</v>
      </c>
      <c r="I4002" t="s">
        <v>5</v>
      </c>
      <c r="J4002">
        <v>0.17647058823529413</v>
      </c>
      <c r="K4002">
        <v>6</v>
      </c>
      <c r="L4002">
        <v>7.0650000000000004</v>
      </c>
      <c r="M4002">
        <v>47.1</v>
      </c>
      <c r="N4002">
        <v>6.4</v>
      </c>
      <c r="O4002">
        <v>19.729969440727299</v>
      </c>
      <c r="P4002">
        <v>0.91991003046436803</v>
      </c>
      <c r="Q4002" t="s">
        <v>246</v>
      </c>
    </row>
    <row r="4003" spans="1:17" ht="16" x14ac:dyDescent="0.2">
      <c r="A4003">
        <v>261</v>
      </c>
      <c r="B4003" t="s">
        <v>245</v>
      </c>
      <c r="C4003" t="s">
        <v>244</v>
      </c>
      <c r="E4003">
        <v>28.5</v>
      </c>
      <c r="H4003" s="7">
        <v>1</v>
      </c>
      <c r="I4003" t="s">
        <v>5</v>
      </c>
      <c r="J4003">
        <v>0.17647058823529413</v>
      </c>
      <c r="K4003">
        <v>6</v>
      </c>
      <c r="L4003">
        <v>7.0650000000000004</v>
      </c>
      <c r="M4003">
        <v>47.1</v>
      </c>
      <c r="N4003">
        <v>6.4</v>
      </c>
      <c r="O4003">
        <v>20.9930100567213</v>
      </c>
      <c r="P4003">
        <v>0.93063108377859405</v>
      </c>
      <c r="Q4003" t="s">
        <v>246</v>
      </c>
    </row>
    <row r="4004" spans="1:17" ht="16" x14ac:dyDescent="0.2">
      <c r="A4004">
        <v>261</v>
      </c>
      <c r="B4004" t="s">
        <v>245</v>
      </c>
      <c r="C4004" t="s">
        <v>244</v>
      </c>
      <c r="E4004">
        <v>28.5</v>
      </c>
      <c r="H4004" s="7">
        <v>1</v>
      </c>
      <c r="I4004" t="s">
        <v>5</v>
      </c>
      <c r="J4004">
        <v>0.17647058823529413</v>
      </c>
      <c r="K4004">
        <v>6</v>
      </c>
      <c r="L4004">
        <v>7.0650000000000004</v>
      </c>
      <c r="M4004">
        <v>47.1</v>
      </c>
      <c r="N4004">
        <v>6.4</v>
      </c>
      <c r="O4004">
        <v>21.9897144637733</v>
      </c>
      <c r="P4004">
        <v>0.94560386198344204</v>
      </c>
      <c r="Q4004" t="s">
        <v>246</v>
      </c>
    </row>
    <row r="4005" spans="1:17" ht="16" x14ac:dyDescent="0.2">
      <c r="A4005">
        <v>261</v>
      </c>
      <c r="B4005" t="s">
        <v>245</v>
      </c>
      <c r="C4005" t="s">
        <v>244</v>
      </c>
      <c r="E4005">
        <v>28.5</v>
      </c>
      <c r="H4005" s="7">
        <v>1</v>
      </c>
      <c r="I4005" t="s">
        <v>5</v>
      </c>
      <c r="J4005">
        <v>0.17647058823529413</v>
      </c>
      <c r="K4005">
        <v>6</v>
      </c>
      <c r="L4005">
        <v>7.0650000000000004</v>
      </c>
      <c r="M4005">
        <v>47.1</v>
      </c>
      <c r="N4005">
        <v>6.4</v>
      </c>
      <c r="O4005">
        <v>22.920898461596799</v>
      </c>
      <c r="P4005">
        <v>0.94564815078438602</v>
      </c>
      <c r="Q4005" t="s">
        <v>246</v>
      </c>
    </row>
    <row r="4006" spans="1:17" ht="16" x14ac:dyDescent="0.2">
      <c r="A4006">
        <v>261</v>
      </c>
      <c r="B4006" t="s">
        <v>245</v>
      </c>
      <c r="C4006" t="s">
        <v>244</v>
      </c>
      <c r="E4006">
        <v>28.5</v>
      </c>
      <c r="H4006" s="7">
        <v>1</v>
      </c>
      <c r="I4006" t="s">
        <v>5</v>
      </c>
      <c r="J4006">
        <v>0.17647058823529413</v>
      </c>
      <c r="K4006">
        <v>6</v>
      </c>
      <c r="L4006">
        <v>7.0650000000000004</v>
      </c>
      <c r="M4006">
        <v>47.1</v>
      </c>
      <c r="N4006">
        <v>6.4</v>
      </c>
      <c r="O4006">
        <v>23.917319230513701</v>
      </c>
      <c r="P4006">
        <v>0.96488530782298398</v>
      </c>
      <c r="Q4006" t="s">
        <v>246</v>
      </c>
    </row>
    <row r="4007" spans="1:17" ht="16" x14ac:dyDescent="0.2">
      <c r="A4007">
        <v>261</v>
      </c>
      <c r="B4007" t="s">
        <v>245</v>
      </c>
      <c r="C4007" t="s">
        <v>244</v>
      </c>
      <c r="E4007">
        <v>28.5</v>
      </c>
      <c r="H4007" s="7">
        <v>1</v>
      </c>
      <c r="I4007" t="s">
        <v>5</v>
      </c>
      <c r="J4007">
        <v>0.17647058823529413</v>
      </c>
      <c r="K4007">
        <v>6</v>
      </c>
      <c r="L4007">
        <v>7.0650000000000004</v>
      </c>
      <c r="M4007">
        <v>47.1</v>
      </c>
      <c r="N4007">
        <v>6.4</v>
      </c>
      <c r="O4007">
        <v>25.047333561104299</v>
      </c>
      <c r="P4007">
        <v>0.975600034165646</v>
      </c>
      <c r="Q4007" t="s">
        <v>246</v>
      </c>
    </row>
    <row r="4008" spans="1:17" ht="16" x14ac:dyDescent="0.2">
      <c r="A4008">
        <v>261</v>
      </c>
      <c r="B4008" t="s">
        <v>245</v>
      </c>
      <c r="C4008" t="s">
        <v>244</v>
      </c>
      <c r="E4008">
        <v>28.5</v>
      </c>
      <c r="H4008" s="7">
        <v>1</v>
      </c>
      <c r="I4008" t="s">
        <v>5</v>
      </c>
      <c r="J4008">
        <v>0.17647058823529413</v>
      </c>
      <c r="K4008">
        <v>6</v>
      </c>
      <c r="L4008">
        <v>7.0650000000000004</v>
      </c>
      <c r="M4008">
        <v>47.1</v>
      </c>
      <c r="N4008">
        <v>6.4</v>
      </c>
      <c r="O4008">
        <v>25.9111535018205</v>
      </c>
      <c r="P4008">
        <v>0.98843429598205601</v>
      </c>
      <c r="Q4008" t="s">
        <v>246</v>
      </c>
    </row>
    <row r="4009" spans="1:17" ht="16" x14ac:dyDescent="0.2">
      <c r="A4009">
        <v>261</v>
      </c>
      <c r="B4009" t="s">
        <v>245</v>
      </c>
      <c r="C4009" t="s">
        <v>244</v>
      </c>
      <c r="E4009">
        <v>28.5</v>
      </c>
      <c r="H4009" s="7">
        <v>1</v>
      </c>
      <c r="I4009" t="s">
        <v>5</v>
      </c>
      <c r="J4009">
        <v>0.17647058823529413</v>
      </c>
      <c r="K4009">
        <v>6</v>
      </c>
      <c r="L4009">
        <v>7.0650000000000004</v>
      </c>
      <c r="M4009">
        <v>47.1</v>
      </c>
      <c r="N4009">
        <v>6.4</v>
      </c>
      <c r="O4009">
        <v>26.975080146912202</v>
      </c>
      <c r="P4009">
        <v>0.99274929058831296</v>
      </c>
      <c r="Q4009" t="s">
        <v>246</v>
      </c>
    </row>
    <row r="4010" spans="1:17" ht="16" x14ac:dyDescent="0.2">
      <c r="A4010">
        <v>262</v>
      </c>
      <c r="B4010" t="s">
        <v>245</v>
      </c>
      <c r="C4010" t="s">
        <v>244</v>
      </c>
      <c r="E4010">
        <f>(40+75)/2</f>
        <v>57.5</v>
      </c>
      <c r="H4010" s="7">
        <v>1</v>
      </c>
      <c r="I4010" t="s">
        <v>5</v>
      </c>
      <c r="J4010">
        <f>15/85</f>
        <v>0.17647058823529413</v>
      </c>
      <c r="K4010">
        <f>(2+10)/2</f>
        <v>6</v>
      </c>
      <c r="L4010">
        <f>M4010*(15/(15+85))</f>
        <v>7.23</v>
      </c>
      <c r="M4010">
        <v>48.2</v>
      </c>
      <c r="N4010">
        <f t="shared" si="38"/>
        <v>6.4</v>
      </c>
      <c r="O4010">
        <v>0</v>
      </c>
      <c r="P4010">
        <v>0</v>
      </c>
      <c r="Q4010" t="s">
        <v>246</v>
      </c>
    </row>
    <row r="4011" spans="1:17" ht="16" x14ac:dyDescent="0.2">
      <c r="A4011">
        <v>262</v>
      </c>
      <c r="B4011" t="s">
        <v>245</v>
      </c>
      <c r="C4011" t="s">
        <v>244</v>
      </c>
      <c r="E4011">
        <v>57.5</v>
      </c>
      <c r="H4011" s="7">
        <v>1</v>
      </c>
      <c r="I4011" t="s">
        <v>5</v>
      </c>
      <c r="J4011">
        <v>0.17647058823529413</v>
      </c>
      <c r="K4011">
        <v>6</v>
      </c>
      <c r="L4011">
        <v>7.23</v>
      </c>
      <c r="M4011">
        <v>48.2</v>
      </c>
      <c r="N4011">
        <v>6.4</v>
      </c>
      <c r="O4011">
        <v>0.43108890344092399</v>
      </c>
      <c r="P4011">
        <v>7.0378068185772399E-2</v>
      </c>
      <c r="Q4011" t="s">
        <v>246</v>
      </c>
    </row>
    <row r="4012" spans="1:17" ht="16" x14ac:dyDescent="0.2">
      <c r="A4012">
        <v>262</v>
      </c>
      <c r="B4012" t="s">
        <v>245</v>
      </c>
      <c r="C4012" t="s">
        <v>244</v>
      </c>
      <c r="E4012">
        <v>57.5</v>
      </c>
      <c r="H4012" s="7">
        <v>1</v>
      </c>
      <c r="I4012" t="s">
        <v>5</v>
      </c>
      <c r="J4012">
        <v>0.17647058823529413</v>
      </c>
      <c r="K4012">
        <v>6</v>
      </c>
      <c r="L4012">
        <v>7.23</v>
      </c>
      <c r="M4012">
        <v>48.2</v>
      </c>
      <c r="N4012">
        <v>6.4</v>
      </c>
      <c r="O4012">
        <v>0.56085335028961703</v>
      </c>
      <c r="P4012">
        <v>0.119424751745453</v>
      </c>
      <c r="Q4012" t="s">
        <v>246</v>
      </c>
    </row>
    <row r="4013" spans="1:17" ht="16" x14ac:dyDescent="0.2">
      <c r="A4013">
        <v>262</v>
      </c>
      <c r="B4013" t="s">
        <v>245</v>
      </c>
      <c r="C4013" t="s">
        <v>244</v>
      </c>
      <c r="E4013">
        <v>57.5</v>
      </c>
      <c r="H4013" s="7">
        <v>1</v>
      </c>
      <c r="I4013" t="s">
        <v>5</v>
      </c>
      <c r="J4013">
        <v>0.17647058823529413</v>
      </c>
      <c r="K4013">
        <v>6</v>
      </c>
      <c r="L4013">
        <v>7.23</v>
      </c>
      <c r="M4013">
        <v>48.2</v>
      </c>
      <c r="N4013">
        <v>6.4</v>
      </c>
      <c r="O4013">
        <v>1.22158838621099</v>
      </c>
      <c r="P4013">
        <v>0.18555425852638399</v>
      </c>
      <c r="Q4013" t="s">
        <v>246</v>
      </c>
    </row>
    <row r="4014" spans="1:17" ht="16" x14ac:dyDescent="0.2">
      <c r="A4014">
        <v>262</v>
      </c>
      <c r="B4014" t="s">
        <v>245</v>
      </c>
      <c r="C4014" t="s">
        <v>244</v>
      </c>
      <c r="E4014">
        <v>57.5</v>
      </c>
      <c r="H4014" s="7">
        <v>1</v>
      </c>
      <c r="I4014" t="s">
        <v>5</v>
      </c>
      <c r="J4014">
        <v>0.17647058823529413</v>
      </c>
      <c r="K4014">
        <v>6</v>
      </c>
      <c r="L4014">
        <v>7.23</v>
      </c>
      <c r="M4014">
        <v>48.2</v>
      </c>
      <c r="N4014">
        <v>6.4</v>
      </c>
      <c r="O4014">
        <v>2.0838483171837301</v>
      </c>
      <c r="P4014">
        <v>0.22184260392841601</v>
      </c>
      <c r="Q4014" t="s">
        <v>246</v>
      </c>
    </row>
    <row r="4015" spans="1:17" ht="16" x14ac:dyDescent="0.2">
      <c r="A4015">
        <v>262</v>
      </c>
      <c r="B4015" t="s">
        <v>245</v>
      </c>
      <c r="C4015" t="s">
        <v>244</v>
      </c>
      <c r="E4015">
        <v>57.5</v>
      </c>
      <c r="H4015" s="7">
        <v>1</v>
      </c>
      <c r="I4015" t="s">
        <v>5</v>
      </c>
      <c r="J4015">
        <v>0.17647058823529413</v>
      </c>
      <c r="K4015">
        <v>6</v>
      </c>
      <c r="L4015">
        <v>7.23</v>
      </c>
      <c r="M4015">
        <v>48.2</v>
      </c>
      <c r="N4015">
        <v>6.4</v>
      </c>
      <c r="O4015">
        <v>3.280375790476</v>
      </c>
      <c r="P4015">
        <v>0.23256049375686</v>
      </c>
      <c r="Q4015" t="s">
        <v>246</v>
      </c>
    </row>
    <row r="4016" spans="1:17" ht="16" x14ac:dyDescent="0.2">
      <c r="A4016">
        <v>262</v>
      </c>
      <c r="B4016" t="s">
        <v>245</v>
      </c>
      <c r="C4016" t="s">
        <v>244</v>
      </c>
      <c r="E4016">
        <v>57.5</v>
      </c>
      <c r="H4016" s="7">
        <v>1</v>
      </c>
      <c r="I4016" t="s">
        <v>5</v>
      </c>
      <c r="J4016">
        <v>0.17647058823529413</v>
      </c>
      <c r="K4016">
        <v>6</v>
      </c>
      <c r="L4016">
        <v>7.23</v>
      </c>
      <c r="M4016">
        <v>48.2</v>
      </c>
      <c r="N4016">
        <v>6.4</v>
      </c>
      <c r="O4016">
        <v>4.0130130936676496</v>
      </c>
      <c r="P4016">
        <v>0.217669966182336</v>
      </c>
      <c r="Q4016" t="s">
        <v>246</v>
      </c>
    </row>
    <row r="4017" spans="1:17" ht="16" x14ac:dyDescent="0.2">
      <c r="A4017">
        <v>262</v>
      </c>
      <c r="B4017" t="s">
        <v>245</v>
      </c>
      <c r="C4017" t="s">
        <v>244</v>
      </c>
      <c r="E4017">
        <v>57.5</v>
      </c>
      <c r="H4017" s="7">
        <v>1</v>
      </c>
      <c r="I4017" t="s">
        <v>5</v>
      </c>
      <c r="J4017">
        <v>0.17647058823529413</v>
      </c>
      <c r="K4017">
        <v>6</v>
      </c>
      <c r="L4017">
        <v>7.23</v>
      </c>
      <c r="M4017">
        <v>48.2</v>
      </c>
      <c r="N4017">
        <v>6.4</v>
      </c>
      <c r="O4017">
        <v>4.8771166725191097</v>
      </c>
      <c r="P4017">
        <v>0.22623984916499701</v>
      </c>
      <c r="Q4017" t="s">
        <v>246</v>
      </c>
    </row>
    <row r="4018" spans="1:17" ht="16" x14ac:dyDescent="0.2">
      <c r="A4018">
        <v>262</v>
      </c>
      <c r="B4018" t="s">
        <v>245</v>
      </c>
      <c r="C4018" t="s">
        <v>244</v>
      </c>
      <c r="E4018">
        <v>57.5</v>
      </c>
      <c r="H4018" s="7">
        <v>1</v>
      </c>
      <c r="I4018" t="s">
        <v>5</v>
      </c>
      <c r="J4018">
        <v>0.17647058823529413</v>
      </c>
      <c r="K4018">
        <v>6</v>
      </c>
      <c r="L4018">
        <v>7.23</v>
      </c>
      <c r="M4018">
        <v>48.2</v>
      </c>
      <c r="N4018">
        <v>6.4</v>
      </c>
      <c r="O4018">
        <v>5.8087261275454098</v>
      </c>
      <c r="P4018">
        <v>0.21988756971531701</v>
      </c>
      <c r="Q4018" t="s">
        <v>246</v>
      </c>
    </row>
    <row r="4019" spans="1:17" ht="16" x14ac:dyDescent="0.2">
      <c r="A4019">
        <v>262</v>
      </c>
      <c r="B4019" t="s">
        <v>245</v>
      </c>
      <c r="C4019" t="s">
        <v>244</v>
      </c>
      <c r="E4019">
        <v>57.5</v>
      </c>
      <c r="H4019" s="7">
        <v>1</v>
      </c>
      <c r="I4019" t="s">
        <v>5</v>
      </c>
      <c r="J4019">
        <v>0.17647058823529413</v>
      </c>
      <c r="K4019">
        <v>6</v>
      </c>
      <c r="L4019">
        <v>7.23</v>
      </c>
      <c r="M4019">
        <v>48.2</v>
      </c>
      <c r="N4019">
        <v>6.4</v>
      </c>
      <c r="O4019">
        <v>6.9387404581360004</v>
      </c>
      <c r="P4019">
        <v>0.23060229605797999</v>
      </c>
      <c r="Q4019" t="s">
        <v>246</v>
      </c>
    </row>
    <row r="4020" spans="1:17" ht="16" x14ac:dyDescent="0.2">
      <c r="A4020">
        <v>262</v>
      </c>
      <c r="B4020" t="s">
        <v>245</v>
      </c>
      <c r="C4020" t="s">
        <v>244</v>
      </c>
      <c r="E4020">
        <v>57.5</v>
      </c>
      <c r="H4020" s="7">
        <v>1</v>
      </c>
      <c r="I4020" t="s">
        <v>5</v>
      </c>
      <c r="J4020">
        <v>0.17647058823529413</v>
      </c>
      <c r="K4020">
        <v>6</v>
      </c>
      <c r="L4020">
        <v>7.23</v>
      </c>
      <c r="M4020">
        <v>48.2</v>
      </c>
      <c r="N4020">
        <v>6.4</v>
      </c>
      <c r="O4020">
        <v>8.0693220649969799</v>
      </c>
      <c r="P4020">
        <v>0.23278826473314401</v>
      </c>
      <c r="Q4020" t="s">
        <v>246</v>
      </c>
    </row>
    <row r="4021" spans="1:17" ht="16" x14ac:dyDescent="0.2">
      <c r="A4021">
        <v>262</v>
      </c>
      <c r="B4021" t="s">
        <v>245</v>
      </c>
      <c r="C4021" t="s">
        <v>244</v>
      </c>
      <c r="E4021">
        <v>57.5</v>
      </c>
      <c r="H4021" s="7">
        <v>1</v>
      </c>
      <c r="I4021" t="s">
        <v>5</v>
      </c>
      <c r="J4021">
        <v>0.17647058823529413</v>
      </c>
      <c r="K4021">
        <v>6</v>
      </c>
      <c r="L4021">
        <v>7.23</v>
      </c>
      <c r="M4021">
        <v>48.2</v>
      </c>
      <c r="N4021">
        <v>6.4</v>
      </c>
      <c r="O4021">
        <v>9.0677283008601499</v>
      </c>
      <c r="P4021">
        <v>0.22217476993549601</v>
      </c>
      <c r="Q4021" t="s">
        <v>246</v>
      </c>
    </row>
    <row r="4022" spans="1:17" ht="16" x14ac:dyDescent="0.2">
      <c r="A4022">
        <v>262</v>
      </c>
      <c r="B4022" t="s">
        <v>245</v>
      </c>
      <c r="C4022" t="s">
        <v>244</v>
      </c>
      <c r="E4022">
        <v>57.5</v>
      </c>
      <c r="H4022" s="7">
        <v>1</v>
      </c>
      <c r="I4022" t="s">
        <v>5</v>
      </c>
      <c r="J4022">
        <v>0.17647058823529413</v>
      </c>
      <c r="K4022">
        <v>6</v>
      </c>
      <c r="L4022">
        <v>7.23</v>
      </c>
      <c r="M4022">
        <v>48.2</v>
      </c>
      <c r="N4022">
        <v>6.4</v>
      </c>
      <c r="O4022">
        <v>9.9989122986836705</v>
      </c>
      <c r="P4022">
        <v>0.22221905873643999</v>
      </c>
      <c r="Q4022" t="s">
        <v>246</v>
      </c>
    </row>
    <row r="4023" spans="1:17" ht="16" x14ac:dyDescent="0.2">
      <c r="A4023">
        <v>262</v>
      </c>
      <c r="B4023" t="s">
        <v>245</v>
      </c>
      <c r="C4023" t="s">
        <v>244</v>
      </c>
      <c r="E4023">
        <v>57.5</v>
      </c>
      <c r="H4023" s="7">
        <v>1</v>
      </c>
      <c r="I4023" t="s">
        <v>5</v>
      </c>
      <c r="J4023">
        <v>0.17647058823529413</v>
      </c>
      <c r="K4023">
        <v>6</v>
      </c>
      <c r="L4023">
        <v>7.23</v>
      </c>
      <c r="M4023">
        <v>48.2</v>
      </c>
      <c r="N4023">
        <v>6.4</v>
      </c>
      <c r="O4023">
        <v>11.063831677248499</v>
      </c>
      <c r="P4023">
        <v>0.21160872742457401</v>
      </c>
      <c r="Q4023" t="s">
        <v>246</v>
      </c>
    </row>
    <row r="4024" spans="1:17" ht="16" x14ac:dyDescent="0.2">
      <c r="A4024">
        <v>262</v>
      </c>
      <c r="B4024" t="s">
        <v>245</v>
      </c>
      <c r="C4024" t="s">
        <v>244</v>
      </c>
      <c r="E4024">
        <v>57.5</v>
      </c>
      <c r="H4024" s="7">
        <v>1</v>
      </c>
      <c r="I4024" t="s">
        <v>5</v>
      </c>
      <c r="J4024">
        <v>0.17647058823529413</v>
      </c>
      <c r="K4024">
        <v>6</v>
      </c>
      <c r="L4024">
        <v>7.23</v>
      </c>
      <c r="M4024">
        <v>48.2</v>
      </c>
      <c r="N4024">
        <v>6.4</v>
      </c>
      <c r="O4024">
        <v>11.928077075167501</v>
      </c>
      <c r="P4024">
        <v>0.21804642099036001</v>
      </c>
      <c r="Q4024" t="s">
        <v>246</v>
      </c>
    </row>
    <row r="4025" spans="1:17" ht="16" x14ac:dyDescent="0.2">
      <c r="A4025">
        <v>262</v>
      </c>
      <c r="B4025" t="s">
        <v>245</v>
      </c>
      <c r="C4025" t="s">
        <v>244</v>
      </c>
      <c r="E4025">
        <v>57.5</v>
      </c>
      <c r="H4025" s="7">
        <v>1</v>
      </c>
      <c r="I4025" t="s">
        <v>5</v>
      </c>
      <c r="J4025">
        <v>0.17647058823529413</v>
      </c>
      <c r="K4025">
        <v>6</v>
      </c>
      <c r="L4025">
        <v>7.23</v>
      </c>
      <c r="M4025">
        <v>48.2</v>
      </c>
      <c r="N4025">
        <v>6.4</v>
      </c>
      <c r="O4025">
        <v>13.0583750438933</v>
      </c>
      <c r="P4025">
        <v>0.224496768499273</v>
      </c>
      <c r="Q4025" t="s">
        <v>246</v>
      </c>
    </row>
    <row r="4026" spans="1:17" ht="16" x14ac:dyDescent="0.2">
      <c r="A4026">
        <v>262</v>
      </c>
      <c r="B4026" t="s">
        <v>245</v>
      </c>
      <c r="C4026" t="s">
        <v>244</v>
      </c>
      <c r="E4026">
        <v>57.5</v>
      </c>
      <c r="H4026" s="7">
        <v>1</v>
      </c>
      <c r="I4026" t="s">
        <v>5</v>
      </c>
      <c r="J4026">
        <v>0.17647058823529413</v>
      </c>
      <c r="K4026">
        <v>6</v>
      </c>
      <c r="L4026">
        <v>7.23</v>
      </c>
      <c r="M4026">
        <v>48.2</v>
      </c>
      <c r="N4026">
        <v>6.4</v>
      </c>
      <c r="O4026">
        <v>14.123010784323</v>
      </c>
      <c r="P4026">
        <v>0.21815081602115699</v>
      </c>
      <c r="Q4026" t="s">
        <v>246</v>
      </c>
    </row>
    <row r="4027" spans="1:17" ht="16" x14ac:dyDescent="0.2">
      <c r="A4027">
        <v>262</v>
      </c>
      <c r="B4027" t="s">
        <v>245</v>
      </c>
      <c r="C4027" t="s">
        <v>244</v>
      </c>
      <c r="E4027">
        <v>57.5</v>
      </c>
      <c r="H4027" s="7">
        <v>1</v>
      </c>
      <c r="I4027" t="s">
        <v>5</v>
      </c>
      <c r="J4027">
        <v>0.17647058823529413</v>
      </c>
      <c r="K4027">
        <v>6</v>
      </c>
      <c r="L4027">
        <v>7.23</v>
      </c>
      <c r="M4027">
        <v>48.2</v>
      </c>
      <c r="N4027">
        <v>6.4</v>
      </c>
      <c r="O4027">
        <v>14.9876816394448</v>
      </c>
      <c r="P4027">
        <v>0.218191941336319</v>
      </c>
      <c r="Q4027" t="s">
        <v>246</v>
      </c>
    </row>
    <row r="4028" spans="1:17" ht="16" x14ac:dyDescent="0.2">
      <c r="A4028">
        <v>262</v>
      </c>
      <c r="B4028" t="s">
        <v>245</v>
      </c>
      <c r="C4028" t="s">
        <v>244</v>
      </c>
      <c r="E4028">
        <v>57.5</v>
      </c>
      <c r="H4028" s="7">
        <v>1</v>
      </c>
      <c r="I4028" t="s">
        <v>5</v>
      </c>
      <c r="J4028">
        <v>0.17647058823529413</v>
      </c>
      <c r="K4028">
        <v>6</v>
      </c>
      <c r="L4028">
        <v>7.23</v>
      </c>
      <c r="M4028">
        <v>48.2</v>
      </c>
      <c r="N4028">
        <v>6.4</v>
      </c>
      <c r="O4028">
        <v>16.118263246305801</v>
      </c>
      <c r="P4028">
        <v>0.22037791001148299</v>
      </c>
      <c r="Q4028" t="s">
        <v>246</v>
      </c>
    </row>
    <row r="4029" spans="1:17" ht="16" x14ac:dyDescent="0.2">
      <c r="A4029">
        <v>262</v>
      </c>
      <c r="B4029" t="s">
        <v>245</v>
      </c>
      <c r="C4029" t="s">
        <v>244</v>
      </c>
      <c r="E4029">
        <v>57.5</v>
      </c>
      <c r="H4029" s="7">
        <v>1</v>
      </c>
      <c r="I4029" t="s">
        <v>5</v>
      </c>
      <c r="J4029">
        <v>0.17647058823529413</v>
      </c>
      <c r="K4029">
        <v>6</v>
      </c>
      <c r="L4029">
        <v>7.23</v>
      </c>
      <c r="M4029">
        <v>48.2</v>
      </c>
      <c r="N4029">
        <v>6.4</v>
      </c>
      <c r="O4029">
        <v>17.115960386830999</v>
      </c>
      <c r="P4029">
        <v>0.220425362298209</v>
      </c>
      <c r="Q4029" t="s">
        <v>246</v>
      </c>
    </row>
    <row r="4030" spans="1:17" ht="16" x14ac:dyDescent="0.2">
      <c r="A4030">
        <v>262</v>
      </c>
      <c r="B4030" t="s">
        <v>245</v>
      </c>
      <c r="C4030" t="s">
        <v>244</v>
      </c>
      <c r="E4030">
        <v>57.5</v>
      </c>
      <c r="H4030" s="7">
        <v>1</v>
      </c>
      <c r="I4030" t="s">
        <v>5</v>
      </c>
      <c r="J4030">
        <v>0.17647058823529413</v>
      </c>
      <c r="K4030">
        <v>6</v>
      </c>
      <c r="L4030">
        <v>7.23</v>
      </c>
      <c r="M4030">
        <v>48.2</v>
      </c>
      <c r="N4030">
        <v>6.4</v>
      </c>
      <c r="O4030">
        <v>17.9806312419528</v>
      </c>
      <c r="P4030">
        <v>0.22046648761337101</v>
      </c>
      <c r="Q4030" t="s">
        <v>246</v>
      </c>
    </row>
    <row r="4031" spans="1:17" ht="16" x14ac:dyDescent="0.2">
      <c r="A4031">
        <v>262</v>
      </c>
      <c r="B4031" t="s">
        <v>245</v>
      </c>
      <c r="C4031" t="s">
        <v>244</v>
      </c>
      <c r="E4031">
        <v>57.5</v>
      </c>
      <c r="H4031" s="7">
        <v>1</v>
      </c>
      <c r="I4031" t="s">
        <v>5</v>
      </c>
      <c r="J4031">
        <v>0.17647058823529413</v>
      </c>
      <c r="K4031">
        <v>6</v>
      </c>
      <c r="L4031">
        <v>7.23</v>
      </c>
      <c r="M4031">
        <v>48.2</v>
      </c>
      <c r="N4031">
        <v>6.4</v>
      </c>
      <c r="O4031">
        <v>18.9780447443428</v>
      </c>
      <c r="P4031">
        <v>0.22477831873384599</v>
      </c>
      <c r="Q4031" t="s">
        <v>246</v>
      </c>
    </row>
    <row r="4032" spans="1:17" ht="16" x14ac:dyDescent="0.2">
      <c r="A4032">
        <v>262</v>
      </c>
      <c r="B4032" t="s">
        <v>245</v>
      </c>
      <c r="C4032" t="s">
        <v>244</v>
      </c>
      <c r="E4032">
        <v>57.5</v>
      </c>
      <c r="H4032" s="7">
        <v>1</v>
      </c>
      <c r="I4032" t="s">
        <v>5</v>
      </c>
      <c r="J4032">
        <v>0.17647058823529413</v>
      </c>
      <c r="K4032">
        <v>6</v>
      </c>
      <c r="L4032">
        <v>7.23</v>
      </c>
      <c r="M4032">
        <v>48.2</v>
      </c>
      <c r="N4032">
        <v>6.4</v>
      </c>
      <c r="O4032">
        <v>20.1087681702714</v>
      </c>
      <c r="P4032">
        <v>0.22483209799213499</v>
      </c>
      <c r="Q4032" t="s">
        <v>246</v>
      </c>
    </row>
    <row r="4033" spans="1:17" ht="16" x14ac:dyDescent="0.2">
      <c r="A4033">
        <v>262</v>
      </c>
      <c r="B4033" t="s">
        <v>245</v>
      </c>
      <c r="C4033" t="s">
        <v>244</v>
      </c>
      <c r="E4033">
        <v>57.5</v>
      </c>
      <c r="H4033" s="7">
        <v>1</v>
      </c>
      <c r="I4033" t="s">
        <v>5</v>
      </c>
      <c r="J4033">
        <v>0.17647058823529413</v>
      </c>
      <c r="K4033">
        <v>6</v>
      </c>
      <c r="L4033">
        <v>7.23</v>
      </c>
      <c r="M4033">
        <v>48.2</v>
      </c>
      <c r="N4033">
        <v>6.4</v>
      </c>
      <c r="O4033">
        <v>21.039952168094899</v>
      </c>
      <c r="P4033">
        <v>0.224876386793079</v>
      </c>
      <c r="Q4033" t="s">
        <v>246</v>
      </c>
    </row>
    <row r="4034" spans="1:17" ht="16" x14ac:dyDescent="0.2">
      <c r="A4034">
        <v>262</v>
      </c>
      <c r="B4034" t="s">
        <v>245</v>
      </c>
      <c r="C4034" t="s">
        <v>244</v>
      </c>
      <c r="E4034">
        <v>57.5</v>
      </c>
      <c r="H4034" s="7">
        <v>1</v>
      </c>
      <c r="I4034" t="s">
        <v>5</v>
      </c>
      <c r="J4034">
        <v>0.17647058823529413</v>
      </c>
      <c r="K4034">
        <v>6</v>
      </c>
      <c r="L4034">
        <v>7.23</v>
      </c>
      <c r="M4034">
        <v>48.2</v>
      </c>
      <c r="N4034">
        <v>6.4</v>
      </c>
      <c r="O4034">
        <v>22.1045879085246</v>
      </c>
      <c r="P4034">
        <v>0.218530434314963</v>
      </c>
      <c r="Q4034" t="s">
        <v>246</v>
      </c>
    </row>
    <row r="4035" spans="1:17" ht="16" x14ac:dyDescent="0.2">
      <c r="A4035">
        <v>262</v>
      </c>
      <c r="B4035" t="s">
        <v>245</v>
      </c>
      <c r="C4035" t="s">
        <v>244</v>
      </c>
      <c r="E4035">
        <v>57.5</v>
      </c>
      <c r="H4035" s="7">
        <v>1</v>
      </c>
      <c r="I4035" t="s">
        <v>5</v>
      </c>
      <c r="J4035">
        <v>0.17647058823529413</v>
      </c>
      <c r="K4035">
        <v>6</v>
      </c>
      <c r="L4035">
        <v>7.23</v>
      </c>
      <c r="M4035">
        <v>48.2</v>
      </c>
      <c r="N4035">
        <v>6.4</v>
      </c>
      <c r="O4035">
        <v>23.101717772779399</v>
      </c>
      <c r="P4035">
        <v>0.227106644269187</v>
      </c>
      <c r="Q4035" t="s">
        <v>246</v>
      </c>
    </row>
    <row r="4036" spans="1:17" ht="16" x14ac:dyDescent="0.2">
      <c r="A4036">
        <v>262</v>
      </c>
      <c r="B4036" t="s">
        <v>245</v>
      </c>
      <c r="C4036" t="s">
        <v>244</v>
      </c>
      <c r="E4036">
        <v>57.5</v>
      </c>
      <c r="H4036" s="7">
        <v>1</v>
      </c>
      <c r="I4036" t="s">
        <v>5</v>
      </c>
      <c r="J4036">
        <v>0.17647058823529413</v>
      </c>
      <c r="K4036">
        <v>6</v>
      </c>
      <c r="L4036">
        <v>7.23</v>
      </c>
      <c r="M4036">
        <v>48.2</v>
      </c>
      <c r="N4036">
        <v>6.4</v>
      </c>
      <c r="O4036">
        <v>24.0317672180622</v>
      </c>
      <c r="P4036">
        <v>0.24420844840512801</v>
      </c>
      <c r="Q4036" t="s">
        <v>246</v>
      </c>
    </row>
    <row r="4037" spans="1:17" ht="16" x14ac:dyDescent="0.2">
      <c r="A4037">
        <v>262</v>
      </c>
      <c r="B4037" t="s">
        <v>245</v>
      </c>
      <c r="C4037" t="s">
        <v>244</v>
      </c>
      <c r="E4037">
        <v>57.5</v>
      </c>
      <c r="H4037" s="7">
        <v>1</v>
      </c>
      <c r="I4037" t="s">
        <v>5</v>
      </c>
      <c r="J4037">
        <v>0.17647058823529413</v>
      </c>
      <c r="K4037">
        <v>6</v>
      </c>
      <c r="L4037">
        <v>7.23</v>
      </c>
      <c r="M4037">
        <v>48.2</v>
      </c>
      <c r="N4037">
        <v>6.4</v>
      </c>
      <c r="O4037">
        <v>25.161214272382399</v>
      </c>
      <c r="P4037">
        <v>0.26345193241528903</v>
      </c>
      <c r="Q4037" t="s">
        <v>246</v>
      </c>
    </row>
    <row r="4038" spans="1:17" ht="16" x14ac:dyDescent="0.2">
      <c r="A4038">
        <v>262</v>
      </c>
      <c r="B4038" t="s">
        <v>245</v>
      </c>
      <c r="C4038" t="s">
        <v>244</v>
      </c>
      <c r="E4038">
        <v>57.5</v>
      </c>
      <c r="H4038" s="7">
        <v>1</v>
      </c>
      <c r="I4038" t="s">
        <v>5</v>
      </c>
      <c r="J4038">
        <v>0.17647058823529413</v>
      </c>
      <c r="K4038">
        <v>6</v>
      </c>
      <c r="L4038">
        <v>7.23</v>
      </c>
      <c r="M4038">
        <v>48.2</v>
      </c>
      <c r="N4038">
        <v>6.4</v>
      </c>
      <c r="O4038">
        <v>26.025317851233901</v>
      </c>
      <c r="P4038">
        <v>0.27202181539795001</v>
      </c>
      <c r="Q4038" t="s">
        <v>246</v>
      </c>
    </row>
    <row r="4039" spans="1:17" ht="16" x14ac:dyDescent="0.2">
      <c r="A4039">
        <v>262</v>
      </c>
      <c r="B4039" t="s">
        <v>245</v>
      </c>
      <c r="C4039" t="s">
        <v>244</v>
      </c>
      <c r="E4039">
        <v>57.5</v>
      </c>
      <c r="H4039" s="7">
        <v>1</v>
      </c>
      <c r="I4039" t="s">
        <v>5</v>
      </c>
      <c r="J4039">
        <v>0.17647058823529413</v>
      </c>
      <c r="K4039">
        <v>6</v>
      </c>
      <c r="L4039">
        <v>7.23</v>
      </c>
      <c r="M4039">
        <v>48.2</v>
      </c>
      <c r="N4039">
        <v>6.4</v>
      </c>
      <c r="O4039">
        <v>27.154339448351301</v>
      </c>
      <c r="P4039">
        <v>0.29766186765873498</v>
      </c>
      <c r="Q4039" t="s">
        <v>246</v>
      </c>
    </row>
    <row r="4040" spans="1:17" ht="16" x14ac:dyDescent="0.2">
      <c r="A4040">
        <v>262</v>
      </c>
      <c r="B4040" t="s">
        <v>245</v>
      </c>
      <c r="C4040" t="s">
        <v>244</v>
      </c>
      <c r="E4040">
        <v>57.5</v>
      </c>
      <c r="H4040" s="7">
        <v>1</v>
      </c>
      <c r="I4040" t="s">
        <v>5</v>
      </c>
      <c r="J4040">
        <v>0.17647058823529413</v>
      </c>
      <c r="K4040">
        <v>6</v>
      </c>
      <c r="L4040">
        <v>7.23</v>
      </c>
      <c r="M4040">
        <v>48.2</v>
      </c>
      <c r="N4040">
        <v>6.4</v>
      </c>
      <c r="O4040">
        <v>27.950086236622401</v>
      </c>
      <c r="P4040">
        <v>0.333947049574985</v>
      </c>
      <c r="Q4040" t="s">
        <v>246</v>
      </c>
    </row>
    <row r="4041" spans="1:17" ht="16" x14ac:dyDescent="0.2">
      <c r="A4041">
        <v>262</v>
      </c>
      <c r="B4041" t="s">
        <v>245</v>
      </c>
      <c r="C4041" t="s">
        <v>244</v>
      </c>
      <c r="E4041">
        <v>57.5</v>
      </c>
      <c r="H4041" s="7">
        <v>1</v>
      </c>
      <c r="I4041" t="s">
        <v>5</v>
      </c>
      <c r="J4041">
        <v>0.17647058823529413</v>
      </c>
      <c r="K4041">
        <v>6</v>
      </c>
      <c r="L4041">
        <v>7.23</v>
      </c>
      <c r="M4041">
        <v>48.2</v>
      </c>
      <c r="N4041">
        <v>6.4</v>
      </c>
      <c r="O4041">
        <v>29.077547823996301</v>
      </c>
      <c r="P4041">
        <v>0.38304118542139198</v>
      </c>
      <c r="Q4041" t="s">
        <v>246</v>
      </c>
    </row>
    <row r="4042" spans="1:17" ht="16" x14ac:dyDescent="0.2">
      <c r="A4042">
        <v>262</v>
      </c>
      <c r="B4042" t="s">
        <v>245</v>
      </c>
      <c r="C4042" t="s">
        <v>244</v>
      </c>
      <c r="E4042">
        <v>57.5</v>
      </c>
      <c r="H4042" s="7">
        <v>1</v>
      </c>
      <c r="I4042" t="s">
        <v>5</v>
      </c>
      <c r="J4042">
        <v>0.17647058823529413</v>
      </c>
      <c r="K4042">
        <v>6</v>
      </c>
      <c r="L4042">
        <v>7.23</v>
      </c>
      <c r="M4042">
        <v>48.2</v>
      </c>
      <c r="N4042">
        <v>6.4</v>
      </c>
      <c r="O4042">
        <v>30.138638087736101</v>
      </c>
      <c r="P4042">
        <v>0.42999996836514198</v>
      </c>
      <c r="Q4042" t="s">
        <v>246</v>
      </c>
    </row>
    <row r="4043" spans="1:17" ht="16" x14ac:dyDescent="0.2">
      <c r="A4043">
        <v>262</v>
      </c>
      <c r="B4043" t="s">
        <v>245</v>
      </c>
      <c r="C4043" t="s">
        <v>244</v>
      </c>
      <c r="E4043">
        <v>57.5</v>
      </c>
      <c r="H4043" s="7">
        <v>1</v>
      </c>
      <c r="I4043" t="s">
        <v>5</v>
      </c>
      <c r="J4043">
        <v>0.17647058823529413</v>
      </c>
      <c r="K4043">
        <v>6</v>
      </c>
      <c r="L4043">
        <v>7.23</v>
      </c>
      <c r="M4043">
        <v>48.2</v>
      </c>
      <c r="N4043">
        <v>6.4</v>
      </c>
      <c r="O4043">
        <v>30.867020818899899</v>
      </c>
      <c r="P4043">
        <v>0.47907512329685797</v>
      </c>
      <c r="Q4043" t="s">
        <v>246</v>
      </c>
    </row>
    <row r="4044" spans="1:17" ht="16" x14ac:dyDescent="0.2">
      <c r="A4044">
        <v>262</v>
      </c>
      <c r="B4044" t="s">
        <v>245</v>
      </c>
      <c r="C4044" t="s">
        <v>244</v>
      </c>
      <c r="E4044">
        <v>57.5</v>
      </c>
      <c r="H4044" s="7">
        <v>1</v>
      </c>
      <c r="I4044" t="s">
        <v>5</v>
      </c>
      <c r="J4044">
        <v>0.17647058823529413</v>
      </c>
      <c r="K4044">
        <v>6</v>
      </c>
      <c r="L4044">
        <v>7.23</v>
      </c>
      <c r="M4044">
        <v>48.2</v>
      </c>
      <c r="N4044">
        <v>6.4</v>
      </c>
      <c r="O4044">
        <v>32.189767262350998</v>
      </c>
      <c r="P4044">
        <v>0.59214443210684997</v>
      </c>
      <c r="Q4044" t="s">
        <v>246</v>
      </c>
    </row>
    <row r="4045" spans="1:17" ht="16" x14ac:dyDescent="0.2">
      <c r="A4045">
        <v>262</v>
      </c>
      <c r="B4045" t="s">
        <v>245</v>
      </c>
      <c r="C4045" t="s">
        <v>244</v>
      </c>
      <c r="E4045">
        <v>57.5</v>
      </c>
      <c r="H4045" s="7">
        <v>1</v>
      </c>
      <c r="I4045" t="s">
        <v>5</v>
      </c>
      <c r="J4045">
        <v>0.17647058823529413</v>
      </c>
      <c r="K4045">
        <v>6</v>
      </c>
      <c r="L4045">
        <v>7.23</v>
      </c>
      <c r="M4045">
        <v>48.2</v>
      </c>
      <c r="N4045">
        <v>6.4</v>
      </c>
      <c r="O4045">
        <v>33.118682155092998</v>
      </c>
      <c r="P4045">
        <v>0.62630375157778795</v>
      </c>
      <c r="Q4045" t="s">
        <v>246</v>
      </c>
    </row>
    <row r="4046" spans="1:17" ht="16" x14ac:dyDescent="0.2">
      <c r="A4046">
        <v>262</v>
      </c>
      <c r="B4046" t="s">
        <v>245</v>
      </c>
      <c r="C4046" t="s">
        <v>244</v>
      </c>
      <c r="E4046">
        <v>57.5</v>
      </c>
      <c r="H4046" s="7">
        <v>1</v>
      </c>
      <c r="I4046" t="s">
        <v>5</v>
      </c>
      <c r="J4046">
        <v>0.17647058823529413</v>
      </c>
      <c r="K4046">
        <v>6</v>
      </c>
      <c r="L4046">
        <v>7.23</v>
      </c>
      <c r="M4046">
        <v>48.2</v>
      </c>
      <c r="N4046">
        <v>6.4</v>
      </c>
      <c r="O4046">
        <v>34.114535647739501</v>
      </c>
      <c r="P4046">
        <v>0.65406966628388497</v>
      </c>
      <c r="Q4046" t="s">
        <v>246</v>
      </c>
    </row>
    <row r="4047" spans="1:17" ht="16" x14ac:dyDescent="0.2">
      <c r="A4047">
        <v>262</v>
      </c>
      <c r="B4047" t="s">
        <v>245</v>
      </c>
      <c r="C4047" t="s">
        <v>244</v>
      </c>
      <c r="E4047">
        <v>57.5</v>
      </c>
      <c r="H4047" s="7">
        <v>1</v>
      </c>
      <c r="I4047" t="s">
        <v>5</v>
      </c>
      <c r="J4047">
        <v>0.17647058823529413</v>
      </c>
      <c r="K4047">
        <v>6</v>
      </c>
      <c r="L4047">
        <v>7.23</v>
      </c>
      <c r="M4047">
        <v>48.2</v>
      </c>
      <c r="N4047">
        <v>6.4</v>
      </c>
      <c r="O4047">
        <v>35.040472340062003</v>
      </c>
      <c r="P4047">
        <v>0.73300496350919098</v>
      </c>
      <c r="Q4047" t="s">
        <v>246</v>
      </c>
    </row>
    <row r="4048" spans="1:17" ht="16" x14ac:dyDescent="0.2">
      <c r="A4048">
        <v>262</v>
      </c>
      <c r="B4048" t="s">
        <v>245</v>
      </c>
      <c r="C4048" t="s">
        <v>244</v>
      </c>
      <c r="E4048">
        <v>57.5</v>
      </c>
      <c r="H4048" s="7">
        <v>1</v>
      </c>
      <c r="I4048" t="s">
        <v>5</v>
      </c>
      <c r="J4048">
        <v>0.17647058823529413</v>
      </c>
      <c r="K4048">
        <v>6</v>
      </c>
      <c r="L4048">
        <v>7.23</v>
      </c>
      <c r="M4048">
        <v>48.2</v>
      </c>
      <c r="N4048">
        <v>6.4</v>
      </c>
      <c r="O4048">
        <v>35.9669763086549</v>
      </c>
      <c r="P4048">
        <v>0.80341150306699904</v>
      </c>
      <c r="Q4048" t="s">
        <v>246</v>
      </c>
    </row>
    <row r="4049" spans="1:17" ht="16" x14ac:dyDescent="0.2">
      <c r="A4049">
        <v>262</v>
      </c>
      <c r="B4049" t="s">
        <v>245</v>
      </c>
      <c r="C4049" t="s">
        <v>244</v>
      </c>
      <c r="E4049">
        <v>57.5</v>
      </c>
      <c r="H4049" s="7">
        <v>1</v>
      </c>
      <c r="I4049" t="s">
        <v>5</v>
      </c>
      <c r="J4049">
        <v>0.17647058823529413</v>
      </c>
      <c r="K4049">
        <v>6</v>
      </c>
      <c r="L4049">
        <v>7.23</v>
      </c>
      <c r="M4049">
        <v>48.2</v>
      </c>
      <c r="N4049">
        <v>6.4</v>
      </c>
      <c r="O4049">
        <v>36.893338458180303</v>
      </c>
      <c r="P4049">
        <v>0.87595023204168199</v>
      </c>
      <c r="Q4049" t="s">
        <v>246</v>
      </c>
    </row>
    <row r="4050" spans="1:17" ht="16" x14ac:dyDescent="0.2">
      <c r="A4050">
        <v>262</v>
      </c>
      <c r="B4050" t="s">
        <v>245</v>
      </c>
      <c r="C4050" t="s">
        <v>244</v>
      </c>
      <c r="E4050">
        <v>57.5</v>
      </c>
      <c r="H4050" s="7">
        <v>1</v>
      </c>
      <c r="I4050" t="s">
        <v>5</v>
      </c>
      <c r="J4050">
        <v>0.17647058823529413</v>
      </c>
      <c r="K4050">
        <v>6</v>
      </c>
      <c r="L4050">
        <v>7.23</v>
      </c>
      <c r="M4050">
        <v>48.2</v>
      </c>
      <c r="N4050">
        <v>6.4</v>
      </c>
      <c r="O4050">
        <v>37.953577807514499</v>
      </c>
      <c r="P4050">
        <v>0.93570215148668001</v>
      </c>
      <c r="Q4050" t="s">
        <v>246</v>
      </c>
    </row>
    <row r="4051" spans="1:17" ht="16" x14ac:dyDescent="0.2">
      <c r="A4051">
        <v>262</v>
      </c>
      <c r="B4051" t="s">
        <v>245</v>
      </c>
      <c r="C4051" t="s">
        <v>244</v>
      </c>
      <c r="E4051">
        <v>57.5</v>
      </c>
      <c r="H4051" s="7">
        <v>1</v>
      </c>
      <c r="I4051" t="s">
        <v>5</v>
      </c>
      <c r="J4051">
        <v>0.17647058823529413</v>
      </c>
      <c r="K4051">
        <v>6</v>
      </c>
      <c r="L4051">
        <v>7.23</v>
      </c>
      <c r="M4051">
        <v>48.2</v>
      </c>
      <c r="N4051">
        <v>6.4</v>
      </c>
      <c r="O4051">
        <v>39.015377166592302</v>
      </c>
      <c r="P4051">
        <v>0.97199998734605697</v>
      </c>
      <c r="Q4051" t="s">
        <v>246</v>
      </c>
    </row>
    <row r="4052" spans="1:17" ht="16" x14ac:dyDescent="0.2">
      <c r="A4052">
        <v>262</v>
      </c>
      <c r="B4052" t="s">
        <v>245</v>
      </c>
      <c r="C4052" t="s">
        <v>244</v>
      </c>
      <c r="E4052">
        <v>57.5</v>
      </c>
      <c r="H4052" s="7">
        <v>1</v>
      </c>
      <c r="I4052" t="s">
        <v>5</v>
      </c>
      <c r="J4052">
        <v>0.17647058823529413</v>
      </c>
      <c r="K4052">
        <v>6</v>
      </c>
      <c r="L4052">
        <v>7.23</v>
      </c>
      <c r="M4052">
        <v>48.2</v>
      </c>
      <c r="N4052">
        <v>6.4</v>
      </c>
      <c r="O4052">
        <v>39.878629831038197</v>
      </c>
      <c r="P4052">
        <v>0.99336300682996603</v>
      </c>
      <c r="Q4052" t="s">
        <v>246</v>
      </c>
    </row>
    <row r="4053" spans="1:17" ht="16" x14ac:dyDescent="0.2">
      <c r="A4053">
        <v>263</v>
      </c>
      <c r="B4053" t="s">
        <v>248</v>
      </c>
      <c r="C4053" t="s">
        <v>247</v>
      </c>
      <c r="F4053">
        <v>15</v>
      </c>
      <c r="H4053" s="7">
        <v>3</v>
      </c>
      <c r="I4053" t="s">
        <v>5</v>
      </c>
      <c r="J4053">
        <f>50/200</f>
        <v>0.25</v>
      </c>
      <c r="K4053">
        <v>100</v>
      </c>
      <c r="L4053">
        <v>19.600000000000001</v>
      </c>
      <c r="M4053">
        <v>97.4</v>
      </c>
      <c r="N4053">
        <v>20</v>
      </c>
      <c r="O4053">
        <v>0</v>
      </c>
      <c r="P4053">
        <v>0</v>
      </c>
      <c r="Q4053" t="s">
        <v>249</v>
      </c>
    </row>
    <row r="4054" spans="1:17" ht="16" x14ac:dyDescent="0.2">
      <c r="A4054">
        <v>263</v>
      </c>
      <c r="B4054" t="s">
        <v>248</v>
      </c>
      <c r="C4054" t="s">
        <v>247</v>
      </c>
      <c r="F4054">
        <v>15</v>
      </c>
      <c r="H4054" s="7">
        <v>3</v>
      </c>
      <c r="I4054" t="s">
        <v>5</v>
      </c>
      <c r="J4054">
        <v>0.25</v>
      </c>
      <c r="K4054">
        <v>100</v>
      </c>
      <c r="L4054">
        <v>19.600000000000001</v>
      </c>
      <c r="M4054">
        <v>97.4</v>
      </c>
      <c r="N4054">
        <v>20</v>
      </c>
      <c r="O4054">
        <v>0.98402188684037795</v>
      </c>
      <c r="P4054">
        <v>0.115869017632241</v>
      </c>
      <c r="Q4054" t="s">
        <v>249</v>
      </c>
    </row>
    <row r="4055" spans="1:17" ht="16" x14ac:dyDescent="0.2">
      <c r="A4055">
        <v>263</v>
      </c>
      <c r="B4055" t="s">
        <v>248</v>
      </c>
      <c r="C4055" t="s">
        <v>247</v>
      </c>
      <c r="F4055">
        <v>15</v>
      </c>
      <c r="H4055" s="7">
        <v>3</v>
      </c>
      <c r="I4055" t="s">
        <v>5</v>
      </c>
      <c r="J4055">
        <v>0.25</v>
      </c>
      <c r="K4055">
        <v>100</v>
      </c>
      <c r="L4055">
        <v>19.600000000000001</v>
      </c>
      <c r="M4055">
        <v>97.4</v>
      </c>
      <c r="N4055">
        <v>20</v>
      </c>
      <c r="O4055">
        <v>2.1472169845267999</v>
      </c>
      <c r="P4055">
        <v>0.216624685138539</v>
      </c>
      <c r="Q4055" t="s">
        <v>249</v>
      </c>
    </row>
    <row r="4056" spans="1:17" ht="16" x14ac:dyDescent="0.2">
      <c r="A4056">
        <v>263</v>
      </c>
      <c r="B4056" t="s">
        <v>248</v>
      </c>
      <c r="C4056" t="s">
        <v>247</v>
      </c>
      <c r="F4056">
        <v>15</v>
      </c>
      <c r="H4056" s="7">
        <v>3</v>
      </c>
      <c r="I4056" t="s">
        <v>5</v>
      </c>
      <c r="J4056">
        <v>0.25</v>
      </c>
      <c r="K4056">
        <v>100</v>
      </c>
      <c r="L4056">
        <v>19.600000000000001</v>
      </c>
      <c r="M4056">
        <v>97.4</v>
      </c>
      <c r="N4056">
        <v>20</v>
      </c>
      <c r="O4056">
        <v>2.95542984145799</v>
      </c>
      <c r="P4056">
        <v>0.27707808564231701</v>
      </c>
      <c r="Q4056" t="s">
        <v>249</v>
      </c>
    </row>
    <row r="4057" spans="1:17" ht="16" x14ac:dyDescent="0.2">
      <c r="A4057">
        <v>263</v>
      </c>
      <c r="B4057" t="s">
        <v>248</v>
      </c>
      <c r="C4057" t="s">
        <v>247</v>
      </c>
      <c r="F4057">
        <v>15</v>
      </c>
      <c r="H4057" s="7">
        <v>3</v>
      </c>
      <c r="I4057" t="s">
        <v>5</v>
      </c>
      <c r="J4057">
        <v>0.25</v>
      </c>
      <c r="K4057">
        <v>100</v>
      </c>
      <c r="L4057">
        <v>19.600000000000001</v>
      </c>
      <c r="M4057">
        <v>97.4</v>
      </c>
      <c r="N4057">
        <v>20</v>
      </c>
      <c r="O4057">
        <v>4.0150726668501102</v>
      </c>
      <c r="P4057">
        <v>0.34508816120906699</v>
      </c>
      <c r="Q4057" t="s">
        <v>249</v>
      </c>
    </row>
    <row r="4058" spans="1:17" ht="16" x14ac:dyDescent="0.2">
      <c r="A4058">
        <v>263</v>
      </c>
      <c r="B4058" t="s">
        <v>248</v>
      </c>
      <c r="C4058" t="s">
        <v>247</v>
      </c>
      <c r="F4058">
        <v>15</v>
      </c>
      <c r="H4058" s="7">
        <v>3</v>
      </c>
      <c r="I4058" t="s">
        <v>5</v>
      </c>
      <c r="J4058">
        <v>0.25</v>
      </c>
      <c r="K4058">
        <v>100</v>
      </c>
      <c r="L4058">
        <v>19.600000000000001</v>
      </c>
      <c r="M4058">
        <v>97.4</v>
      </c>
      <c r="N4058">
        <v>20</v>
      </c>
      <c r="O4058">
        <v>5.1248499460237502</v>
      </c>
      <c r="P4058">
        <v>0.41309823677581797</v>
      </c>
      <c r="Q4058" t="s">
        <v>249</v>
      </c>
    </row>
    <row r="4059" spans="1:17" ht="16" x14ac:dyDescent="0.2">
      <c r="A4059">
        <v>263</v>
      </c>
      <c r="B4059" t="s">
        <v>248</v>
      </c>
      <c r="C4059" t="s">
        <v>247</v>
      </c>
      <c r="F4059">
        <v>15</v>
      </c>
      <c r="H4059" s="7">
        <v>3</v>
      </c>
      <c r="I4059" t="s">
        <v>5</v>
      </c>
      <c r="J4059">
        <v>0.25</v>
      </c>
      <c r="K4059">
        <v>100</v>
      </c>
      <c r="L4059">
        <v>19.600000000000001</v>
      </c>
      <c r="M4059">
        <v>97.4</v>
      </c>
      <c r="N4059">
        <v>20</v>
      </c>
      <c r="O4059">
        <v>6.1343583176343497</v>
      </c>
      <c r="P4059">
        <v>0.48110831234256901</v>
      </c>
      <c r="Q4059" t="s">
        <v>249</v>
      </c>
    </row>
    <row r="4060" spans="1:17" ht="16" x14ac:dyDescent="0.2">
      <c r="A4060">
        <v>263</v>
      </c>
      <c r="B4060" t="s">
        <v>248</v>
      </c>
      <c r="C4060" t="s">
        <v>247</v>
      </c>
      <c r="F4060">
        <v>15</v>
      </c>
      <c r="H4060" s="7">
        <v>3</v>
      </c>
      <c r="I4060" t="s">
        <v>5</v>
      </c>
      <c r="J4060">
        <v>0.25</v>
      </c>
      <c r="K4060">
        <v>100</v>
      </c>
      <c r="L4060">
        <v>19.600000000000001</v>
      </c>
      <c r="M4060">
        <v>97.4</v>
      </c>
      <c r="N4060">
        <v>20</v>
      </c>
      <c r="O4060">
        <v>7.09272196939229</v>
      </c>
      <c r="P4060">
        <v>0.53904282115868996</v>
      </c>
      <c r="Q4060" t="s">
        <v>249</v>
      </c>
    </row>
    <row r="4061" spans="1:17" ht="16" x14ac:dyDescent="0.2">
      <c r="A4061">
        <v>263</v>
      </c>
      <c r="B4061" t="s">
        <v>248</v>
      </c>
      <c r="C4061" t="s">
        <v>247</v>
      </c>
      <c r="F4061">
        <v>15</v>
      </c>
      <c r="H4061" s="7">
        <v>3</v>
      </c>
      <c r="I4061" t="s">
        <v>5</v>
      </c>
      <c r="J4061">
        <v>0.25</v>
      </c>
      <c r="K4061">
        <v>100</v>
      </c>
      <c r="L4061">
        <v>19.600000000000001</v>
      </c>
      <c r="M4061">
        <v>97.4</v>
      </c>
      <c r="N4061">
        <v>20</v>
      </c>
      <c r="O4061">
        <v>8.20199411553034</v>
      </c>
      <c r="P4061">
        <v>0.60201511335012503</v>
      </c>
      <c r="Q4061" t="s">
        <v>249</v>
      </c>
    </row>
    <row r="4062" spans="1:17" ht="16" x14ac:dyDescent="0.2">
      <c r="A4062">
        <v>263</v>
      </c>
      <c r="B4062" t="s">
        <v>248</v>
      </c>
      <c r="C4062" t="s">
        <v>247</v>
      </c>
      <c r="F4062">
        <v>15</v>
      </c>
      <c r="H4062" s="7">
        <v>3</v>
      </c>
      <c r="I4062" t="s">
        <v>5</v>
      </c>
      <c r="J4062">
        <v>0.25</v>
      </c>
      <c r="K4062">
        <v>100</v>
      </c>
      <c r="L4062">
        <v>19.600000000000001</v>
      </c>
      <c r="M4062">
        <v>97.4</v>
      </c>
      <c r="N4062">
        <v>20</v>
      </c>
      <c r="O4062">
        <v>9.2097345215164097</v>
      </c>
      <c r="P4062">
        <v>0.652392947103274</v>
      </c>
      <c r="Q4062" t="s">
        <v>249</v>
      </c>
    </row>
    <row r="4063" spans="1:17" ht="16" x14ac:dyDescent="0.2">
      <c r="A4063">
        <v>263</v>
      </c>
      <c r="B4063" t="s">
        <v>248</v>
      </c>
      <c r="C4063" t="s">
        <v>247</v>
      </c>
      <c r="F4063">
        <v>15</v>
      </c>
      <c r="H4063" s="7">
        <v>3</v>
      </c>
      <c r="I4063" t="s">
        <v>5</v>
      </c>
      <c r="J4063">
        <v>0.25</v>
      </c>
      <c r="K4063">
        <v>100</v>
      </c>
      <c r="L4063">
        <v>19.600000000000001</v>
      </c>
      <c r="M4063">
        <v>97.4</v>
      </c>
      <c r="N4063">
        <v>20</v>
      </c>
      <c r="O4063">
        <v>10.0675766991935</v>
      </c>
      <c r="P4063">
        <v>0.70780856423173799</v>
      </c>
      <c r="Q4063" t="s">
        <v>249</v>
      </c>
    </row>
    <row r="4064" spans="1:17" ht="16" x14ac:dyDescent="0.2">
      <c r="A4064">
        <v>263</v>
      </c>
      <c r="B4064" t="s">
        <v>248</v>
      </c>
      <c r="C4064" t="s">
        <v>247</v>
      </c>
      <c r="F4064">
        <v>15</v>
      </c>
      <c r="H4064" s="7">
        <v>3</v>
      </c>
      <c r="I4064" t="s">
        <v>5</v>
      </c>
      <c r="J4064">
        <v>0.25</v>
      </c>
      <c r="K4064">
        <v>100</v>
      </c>
      <c r="L4064">
        <v>19.600000000000001</v>
      </c>
      <c r="M4064">
        <v>97.4</v>
      </c>
      <c r="N4064">
        <v>20</v>
      </c>
      <c r="O4064">
        <v>11.0755696716973</v>
      </c>
      <c r="P4064">
        <v>0.76070528967254303</v>
      </c>
      <c r="Q4064" t="s">
        <v>249</v>
      </c>
    </row>
    <row r="4065" spans="1:17" ht="16" x14ac:dyDescent="0.2">
      <c r="A4065">
        <v>263</v>
      </c>
      <c r="B4065" t="s">
        <v>248</v>
      </c>
      <c r="C4065" t="s">
        <v>247</v>
      </c>
      <c r="F4065">
        <v>15</v>
      </c>
      <c r="H4065" s="7">
        <v>3</v>
      </c>
      <c r="I4065" t="s">
        <v>5</v>
      </c>
      <c r="J4065">
        <v>0.25</v>
      </c>
      <c r="K4065">
        <v>100</v>
      </c>
      <c r="L4065">
        <v>19.600000000000001</v>
      </c>
      <c r="M4065">
        <v>97.4</v>
      </c>
      <c r="N4065">
        <v>20</v>
      </c>
      <c r="O4065">
        <v>12.234976271616899</v>
      </c>
      <c r="P4065">
        <v>0.82367758186397899</v>
      </c>
      <c r="Q4065" t="s">
        <v>249</v>
      </c>
    </row>
    <row r="4066" spans="1:17" ht="16" x14ac:dyDescent="0.2">
      <c r="A4066">
        <v>263</v>
      </c>
      <c r="B4066" t="s">
        <v>248</v>
      </c>
      <c r="C4066" t="s">
        <v>247</v>
      </c>
      <c r="F4066">
        <v>15</v>
      </c>
      <c r="H4066" s="7">
        <v>3</v>
      </c>
      <c r="I4066" t="s">
        <v>5</v>
      </c>
      <c r="J4066">
        <v>0.25</v>
      </c>
      <c r="K4066">
        <v>100</v>
      </c>
      <c r="L4066">
        <v>19.600000000000001</v>
      </c>
      <c r="M4066">
        <v>97.4</v>
      </c>
      <c r="N4066">
        <v>20</v>
      </c>
      <c r="O4066">
        <v>12.992549541731</v>
      </c>
      <c r="P4066">
        <v>0.87909319899244298</v>
      </c>
      <c r="Q4066" t="s">
        <v>249</v>
      </c>
    </row>
    <row r="4067" spans="1:17" ht="16" x14ac:dyDescent="0.2">
      <c r="A4067">
        <v>263</v>
      </c>
      <c r="B4067" t="s">
        <v>248</v>
      </c>
      <c r="C4067" t="s">
        <v>247</v>
      </c>
      <c r="F4067">
        <v>15</v>
      </c>
      <c r="H4067" s="7">
        <v>3</v>
      </c>
      <c r="I4067" t="s">
        <v>5</v>
      </c>
      <c r="J4067">
        <v>0.25</v>
      </c>
      <c r="K4067">
        <v>100</v>
      </c>
      <c r="L4067">
        <v>19.600000000000001</v>
      </c>
      <c r="M4067">
        <v>97.4</v>
      </c>
      <c r="N4067">
        <v>20</v>
      </c>
      <c r="O4067">
        <v>14.2519724826958</v>
      </c>
      <c r="P4067">
        <v>0.93954659949622099</v>
      </c>
      <c r="Q4067" t="s">
        <v>249</v>
      </c>
    </row>
    <row r="4068" spans="1:17" ht="16" x14ac:dyDescent="0.2">
      <c r="A4068">
        <v>263</v>
      </c>
      <c r="B4068" t="s">
        <v>248</v>
      </c>
      <c r="C4068" t="s">
        <v>247</v>
      </c>
      <c r="F4068">
        <v>15</v>
      </c>
      <c r="H4068" s="7">
        <v>3</v>
      </c>
      <c r="I4068" t="s">
        <v>5</v>
      </c>
      <c r="J4068">
        <v>0.25</v>
      </c>
      <c r="K4068">
        <v>100</v>
      </c>
      <c r="L4068">
        <v>19.600000000000001</v>
      </c>
      <c r="M4068">
        <v>97.4</v>
      </c>
      <c r="N4068">
        <v>20</v>
      </c>
      <c r="O4068">
        <v>15.210588700971501</v>
      </c>
      <c r="P4068">
        <v>0.999999999999999</v>
      </c>
      <c r="Q4068" t="s">
        <v>249</v>
      </c>
    </row>
    <row r="4069" spans="1:17" ht="16" x14ac:dyDescent="0.2">
      <c r="A4069">
        <v>264</v>
      </c>
      <c r="B4069" t="s">
        <v>250</v>
      </c>
      <c r="C4069" t="s">
        <v>228</v>
      </c>
      <c r="F4069">
        <f>(90+126)/2</f>
        <v>108</v>
      </c>
      <c r="H4069" s="7">
        <v>3</v>
      </c>
      <c r="I4069" t="s">
        <v>5</v>
      </c>
      <c r="J4069">
        <f>20/200</f>
        <v>0.1</v>
      </c>
      <c r="K4069">
        <v>158.29</v>
      </c>
      <c r="L4069">
        <f>M4069*(20/(20+200))</f>
        <v>4.6554545454545453</v>
      </c>
      <c r="M4069">
        <v>51.21</v>
      </c>
      <c r="N4069">
        <v>0</v>
      </c>
      <c r="O4069">
        <v>0</v>
      </c>
      <c r="P4069">
        <v>0</v>
      </c>
      <c r="Q4069" t="s">
        <v>251</v>
      </c>
    </row>
    <row r="4070" spans="1:17" ht="16" x14ac:dyDescent="0.2">
      <c r="A4070">
        <v>264</v>
      </c>
      <c r="B4070" t="s">
        <v>250</v>
      </c>
      <c r="C4070" t="s">
        <v>228</v>
      </c>
      <c r="F4070">
        <v>108</v>
      </c>
      <c r="H4070" s="7">
        <v>3</v>
      </c>
      <c r="I4070" t="s">
        <v>5</v>
      </c>
      <c r="J4070">
        <v>0.1</v>
      </c>
      <c r="K4070">
        <v>158.29</v>
      </c>
      <c r="L4070">
        <v>4.6554545454545453</v>
      </c>
      <c r="M4070">
        <v>51.21</v>
      </c>
      <c r="N4070">
        <v>0</v>
      </c>
      <c r="O4070">
        <v>0.185327133551204</v>
      </c>
      <c r="P4070">
        <v>7.7994428969359195E-2</v>
      </c>
      <c r="Q4070" t="s">
        <v>251</v>
      </c>
    </row>
    <row r="4071" spans="1:17" ht="16" x14ac:dyDescent="0.2">
      <c r="A4071">
        <v>264</v>
      </c>
      <c r="B4071" t="s">
        <v>250</v>
      </c>
      <c r="C4071" t="s">
        <v>228</v>
      </c>
      <c r="F4071">
        <v>108</v>
      </c>
      <c r="H4071" s="7">
        <v>3</v>
      </c>
      <c r="I4071" t="s">
        <v>5</v>
      </c>
      <c r="J4071">
        <v>0.1</v>
      </c>
      <c r="K4071">
        <v>158.29</v>
      </c>
      <c r="L4071">
        <v>4.6554545454545453</v>
      </c>
      <c r="M4071">
        <v>51.21</v>
      </c>
      <c r="N4071">
        <v>0</v>
      </c>
      <c r="O4071">
        <v>0.78034835391397495</v>
      </c>
      <c r="P4071">
        <v>0.105849582172701</v>
      </c>
      <c r="Q4071" t="s">
        <v>251</v>
      </c>
    </row>
    <row r="4072" spans="1:17" ht="16" x14ac:dyDescent="0.2">
      <c r="A4072">
        <v>264</v>
      </c>
      <c r="B4072" t="s">
        <v>250</v>
      </c>
      <c r="C4072" t="s">
        <v>228</v>
      </c>
      <c r="F4072">
        <v>108</v>
      </c>
      <c r="H4072" s="7">
        <v>3</v>
      </c>
      <c r="I4072" t="s">
        <v>5</v>
      </c>
      <c r="J4072">
        <v>0.1</v>
      </c>
      <c r="K4072">
        <v>158.29</v>
      </c>
      <c r="L4072">
        <v>4.6554545454545453</v>
      </c>
      <c r="M4072">
        <v>51.21</v>
      </c>
      <c r="N4072">
        <v>0</v>
      </c>
      <c r="O4072">
        <v>0.98343287346741404</v>
      </c>
      <c r="P4072">
        <v>0.13927576601671299</v>
      </c>
      <c r="Q4072" t="s">
        <v>251</v>
      </c>
    </row>
    <row r="4073" spans="1:17" ht="16" x14ac:dyDescent="0.2">
      <c r="A4073">
        <v>264</v>
      </c>
      <c r="B4073" t="s">
        <v>250</v>
      </c>
      <c r="C4073" t="s">
        <v>228</v>
      </c>
      <c r="F4073">
        <v>108</v>
      </c>
      <c r="H4073" s="7">
        <v>3</v>
      </c>
      <c r="I4073" t="s">
        <v>5</v>
      </c>
      <c r="J4073">
        <v>0.1</v>
      </c>
      <c r="K4073">
        <v>158.29</v>
      </c>
      <c r="L4073">
        <v>4.6554545454545453</v>
      </c>
      <c r="M4073">
        <v>51.21</v>
      </c>
      <c r="N4073">
        <v>0</v>
      </c>
      <c r="O4073">
        <v>2.16252736165639</v>
      </c>
      <c r="P4073">
        <v>0.13927576601671299</v>
      </c>
      <c r="Q4073" t="s">
        <v>251</v>
      </c>
    </row>
    <row r="4074" spans="1:17" ht="16" x14ac:dyDescent="0.2">
      <c r="A4074">
        <v>264</v>
      </c>
      <c r="B4074" t="s">
        <v>250</v>
      </c>
      <c r="C4074" t="s">
        <v>228</v>
      </c>
      <c r="F4074">
        <v>108</v>
      </c>
      <c r="H4074" s="7">
        <v>3</v>
      </c>
      <c r="I4074" t="s">
        <v>5</v>
      </c>
      <c r="J4074">
        <v>0.1</v>
      </c>
      <c r="K4074">
        <v>158.29</v>
      </c>
      <c r="L4074">
        <v>4.6554545454545453</v>
      </c>
      <c r="M4074">
        <v>51.21</v>
      </c>
      <c r="N4074">
        <v>0</v>
      </c>
      <c r="O4074">
        <v>2.952969534797</v>
      </c>
      <c r="P4074">
        <v>0.161559888579387</v>
      </c>
      <c r="Q4074" t="s">
        <v>251</v>
      </c>
    </row>
    <row r="4075" spans="1:17" ht="16" x14ac:dyDescent="0.2">
      <c r="A4075">
        <v>264</v>
      </c>
      <c r="B4075" t="s">
        <v>250</v>
      </c>
      <c r="C4075" t="s">
        <v>228</v>
      </c>
      <c r="F4075">
        <v>108</v>
      </c>
      <c r="H4075" s="7">
        <v>3</v>
      </c>
      <c r="I4075" t="s">
        <v>5</v>
      </c>
      <c r="J4075">
        <v>0.1</v>
      </c>
      <c r="K4075">
        <v>158.29</v>
      </c>
      <c r="L4075">
        <v>4.6554545454545453</v>
      </c>
      <c r="M4075">
        <v>51.21</v>
      </c>
      <c r="N4075">
        <v>0</v>
      </c>
      <c r="O4075">
        <v>4.1348010111201203</v>
      </c>
      <c r="P4075">
        <v>0.17548746518105801</v>
      </c>
      <c r="Q4075" t="s">
        <v>251</v>
      </c>
    </row>
    <row r="4076" spans="1:17" ht="16" x14ac:dyDescent="0.2">
      <c r="A4076">
        <v>264</v>
      </c>
      <c r="B4076" t="s">
        <v>250</v>
      </c>
      <c r="C4076" t="s">
        <v>228</v>
      </c>
      <c r="F4076">
        <v>108</v>
      </c>
      <c r="H4076" s="7">
        <v>3</v>
      </c>
      <c r="I4076" t="s">
        <v>5</v>
      </c>
      <c r="J4076">
        <v>0.1</v>
      </c>
      <c r="K4076">
        <v>158.29</v>
      </c>
      <c r="L4076">
        <v>4.6554545454545453</v>
      </c>
      <c r="M4076">
        <v>51.21</v>
      </c>
      <c r="N4076">
        <v>0</v>
      </c>
      <c r="O4076">
        <v>6.2959268418397496</v>
      </c>
      <c r="P4076">
        <v>0.17270194986072401</v>
      </c>
      <c r="Q4076" t="s">
        <v>251</v>
      </c>
    </row>
    <row r="4077" spans="1:17" ht="16" x14ac:dyDescent="0.2">
      <c r="A4077">
        <v>264</v>
      </c>
      <c r="B4077" t="s">
        <v>250</v>
      </c>
      <c r="C4077" t="s">
        <v>228</v>
      </c>
      <c r="F4077">
        <v>108</v>
      </c>
      <c r="H4077" s="7">
        <v>3</v>
      </c>
      <c r="I4077" t="s">
        <v>5</v>
      </c>
      <c r="J4077">
        <v>0.1</v>
      </c>
      <c r="K4077">
        <v>158.29</v>
      </c>
      <c r="L4077">
        <v>4.6554545454545453</v>
      </c>
      <c r="M4077">
        <v>51.21</v>
      </c>
      <c r="N4077">
        <v>0</v>
      </c>
      <c r="O4077">
        <v>8.45760007018621</v>
      </c>
      <c r="P4077">
        <v>0.17270194986072401</v>
      </c>
      <c r="Q4077" t="s">
        <v>251</v>
      </c>
    </row>
    <row r="4078" spans="1:17" ht="16" x14ac:dyDescent="0.2">
      <c r="A4078">
        <v>264</v>
      </c>
      <c r="B4078" t="s">
        <v>250</v>
      </c>
      <c r="C4078" t="s">
        <v>228</v>
      </c>
      <c r="F4078">
        <v>108</v>
      </c>
      <c r="H4078" s="7">
        <v>3</v>
      </c>
      <c r="I4078" t="s">
        <v>5</v>
      </c>
      <c r="J4078">
        <v>0.1</v>
      </c>
      <c r="K4078">
        <v>158.29</v>
      </c>
      <c r="L4078">
        <v>4.6554545454545453</v>
      </c>
      <c r="M4078">
        <v>51.21</v>
      </c>
      <c r="N4078">
        <v>0</v>
      </c>
      <c r="O4078">
        <v>10.620368093786301</v>
      </c>
      <c r="P4078">
        <v>0.17827298050139201</v>
      </c>
      <c r="Q4078" t="s">
        <v>251</v>
      </c>
    </row>
    <row r="4079" spans="1:17" ht="16" x14ac:dyDescent="0.2">
      <c r="A4079">
        <v>264</v>
      </c>
      <c r="B4079" t="s">
        <v>250</v>
      </c>
      <c r="C4079" t="s">
        <v>228</v>
      </c>
      <c r="F4079">
        <v>108</v>
      </c>
      <c r="H4079" s="7">
        <v>3</v>
      </c>
      <c r="I4079" t="s">
        <v>5</v>
      </c>
      <c r="J4079">
        <v>0.1</v>
      </c>
      <c r="K4079">
        <v>158.29</v>
      </c>
      <c r="L4079">
        <v>4.6554545454545453</v>
      </c>
      <c r="M4079">
        <v>51.21</v>
      </c>
      <c r="N4079">
        <v>0</v>
      </c>
      <c r="O4079">
        <v>13.1750728181957</v>
      </c>
      <c r="P4079">
        <v>0.17827298050139201</v>
      </c>
      <c r="Q4079" t="s">
        <v>251</v>
      </c>
    </row>
    <row r="4080" spans="1:17" ht="16" x14ac:dyDescent="0.2">
      <c r="A4080">
        <v>264</v>
      </c>
      <c r="B4080" t="s">
        <v>250</v>
      </c>
      <c r="C4080" t="s">
        <v>228</v>
      </c>
      <c r="F4080">
        <v>108</v>
      </c>
      <c r="H4080" s="7">
        <v>3</v>
      </c>
      <c r="I4080" t="s">
        <v>5</v>
      </c>
      <c r="J4080">
        <v>0.1</v>
      </c>
      <c r="K4080">
        <v>158.29</v>
      </c>
      <c r="L4080">
        <v>4.6554545454545453</v>
      </c>
      <c r="M4080">
        <v>51.21</v>
      </c>
      <c r="N4080">
        <v>0</v>
      </c>
      <c r="O4080">
        <v>17.498419274888601</v>
      </c>
      <c r="P4080">
        <v>0.17827298050139201</v>
      </c>
      <c r="Q4080" t="s">
        <v>251</v>
      </c>
    </row>
    <row r="4081" spans="1:17" ht="16" x14ac:dyDescent="0.2">
      <c r="A4081">
        <v>264</v>
      </c>
      <c r="B4081" t="s">
        <v>250</v>
      </c>
      <c r="C4081" t="s">
        <v>228</v>
      </c>
      <c r="F4081">
        <v>108</v>
      </c>
      <c r="H4081" s="7">
        <v>3</v>
      </c>
      <c r="I4081" t="s">
        <v>5</v>
      </c>
      <c r="J4081">
        <v>0.1</v>
      </c>
      <c r="K4081">
        <v>158.29</v>
      </c>
      <c r="L4081">
        <v>4.6554545454545453</v>
      </c>
      <c r="M4081">
        <v>51.21</v>
      </c>
      <c r="N4081">
        <v>0</v>
      </c>
      <c r="O4081">
        <v>19.266513609545299</v>
      </c>
      <c r="P4081">
        <v>0.17548746518105801</v>
      </c>
      <c r="Q4081" t="s">
        <v>251</v>
      </c>
    </row>
    <row r="4082" spans="1:17" ht="16" x14ac:dyDescent="0.2">
      <c r="A4082">
        <v>264</v>
      </c>
      <c r="B4082" t="s">
        <v>250</v>
      </c>
      <c r="C4082" t="s">
        <v>228</v>
      </c>
      <c r="F4082">
        <v>108</v>
      </c>
      <c r="H4082" s="7">
        <v>3</v>
      </c>
      <c r="I4082" t="s">
        <v>5</v>
      </c>
      <c r="J4082">
        <v>0.1</v>
      </c>
      <c r="K4082">
        <v>158.29</v>
      </c>
      <c r="L4082">
        <v>4.6554545454545453</v>
      </c>
      <c r="M4082">
        <v>51.21</v>
      </c>
      <c r="N4082">
        <v>0</v>
      </c>
      <c r="O4082">
        <v>22.410218180422401</v>
      </c>
      <c r="P4082">
        <v>0.17270194986072401</v>
      </c>
      <c r="Q4082" t="s">
        <v>251</v>
      </c>
    </row>
    <row r="4083" spans="1:17" ht="16" x14ac:dyDescent="0.2">
      <c r="A4083">
        <v>264</v>
      </c>
      <c r="B4083" t="s">
        <v>250</v>
      </c>
      <c r="C4083" t="s">
        <v>228</v>
      </c>
      <c r="F4083">
        <v>108</v>
      </c>
      <c r="H4083" s="7">
        <v>3</v>
      </c>
      <c r="I4083" t="s">
        <v>5</v>
      </c>
      <c r="J4083">
        <v>0.1</v>
      </c>
      <c r="K4083">
        <v>158.29</v>
      </c>
      <c r="L4083">
        <v>4.6554545454545453</v>
      </c>
      <c r="M4083">
        <v>51.21</v>
      </c>
      <c r="N4083">
        <v>0</v>
      </c>
      <c r="O4083">
        <v>24.178312515079</v>
      </c>
      <c r="P4083">
        <v>0.16991643454038899</v>
      </c>
      <c r="Q4083" t="s">
        <v>251</v>
      </c>
    </row>
    <row r="4084" spans="1:17" ht="16" x14ac:dyDescent="0.2">
      <c r="A4084">
        <v>264</v>
      </c>
      <c r="B4084" t="s">
        <v>250</v>
      </c>
      <c r="C4084" t="s">
        <v>228</v>
      </c>
      <c r="F4084">
        <v>108</v>
      </c>
      <c r="H4084" s="7">
        <v>3</v>
      </c>
      <c r="I4084" t="s">
        <v>5</v>
      </c>
      <c r="J4084">
        <v>0.1</v>
      </c>
      <c r="K4084">
        <v>158.29</v>
      </c>
      <c r="L4084">
        <v>4.6554545454545453</v>
      </c>
      <c r="M4084">
        <v>51.21</v>
      </c>
      <c r="N4084">
        <v>0</v>
      </c>
      <c r="O4084">
        <v>26.339985743425501</v>
      </c>
      <c r="P4084">
        <v>0.16991643454038899</v>
      </c>
      <c r="Q4084" t="s">
        <v>251</v>
      </c>
    </row>
    <row r="4085" spans="1:17" ht="16" x14ac:dyDescent="0.2">
      <c r="A4085">
        <v>264</v>
      </c>
      <c r="B4085" t="s">
        <v>250</v>
      </c>
      <c r="C4085" t="s">
        <v>228</v>
      </c>
      <c r="F4085">
        <v>108</v>
      </c>
      <c r="H4085" s="7">
        <v>3</v>
      </c>
      <c r="I4085" t="s">
        <v>5</v>
      </c>
      <c r="J4085">
        <v>0.1</v>
      </c>
      <c r="K4085">
        <v>158.29</v>
      </c>
      <c r="L4085">
        <v>4.6554545454545453</v>
      </c>
      <c r="M4085">
        <v>51.21</v>
      </c>
      <c r="N4085">
        <v>0</v>
      </c>
      <c r="O4085">
        <v>28.306238018994101</v>
      </c>
      <c r="P4085">
        <v>0.17548746518105801</v>
      </c>
      <c r="Q4085" t="s">
        <v>251</v>
      </c>
    </row>
    <row r="4086" spans="1:17" ht="16" x14ac:dyDescent="0.2">
      <c r="A4086">
        <v>264</v>
      </c>
      <c r="B4086" t="s">
        <v>250</v>
      </c>
      <c r="C4086" t="s">
        <v>228</v>
      </c>
      <c r="F4086">
        <v>108</v>
      </c>
      <c r="H4086" s="7">
        <v>3</v>
      </c>
      <c r="I4086" t="s">
        <v>5</v>
      </c>
      <c r="J4086">
        <v>0.1</v>
      </c>
      <c r="K4086">
        <v>158.29</v>
      </c>
      <c r="L4086">
        <v>4.6554545454545453</v>
      </c>
      <c r="M4086">
        <v>51.21</v>
      </c>
      <c r="N4086">
        <v>0</v>
      </c>
      <c r="O4086">
        <v>30.269753306428601</v>
      </c>
      <c r="P4086">
        <v>0.16713091922005499</v>
      </c>
      <c r="Q4086" t="s">
        <v>251</v>
      </c>
    </row>
    <row r="4087" spans="1:17" ht="16" x14ac:dyDescent="0.2">
      <c r="A4087">
        <v>264</v>
      </c>
      <c r="B4087" t="s">
        <v>250</v>
      </c>
      <c r="C4087" t="s">
        <v>228</v>
      </c>
      <c r="F4087">
        <v>108</v>
      </c>
      <c r="H4087" s="7">
        <v>3</v>
      </c>
      <c r="I4087" t="s">
        <v>5</v>
      </c>
      <c r="J4087">
        <v>0.1</v>
      </c>
      <c r="K4087">
        <v>158.29</v>
      </c>
      <c r="L4087">
        <v>4.6554545454545453</v>
      </c>
      <c r="M4087">
        <v>51.21</v>
      </c>
      <c r="N4087">
        <v>0</v>
      </c>
      <c r="O4087">
        <v>32.237100377250897</v>
      </c>
      <c r="P4087">
        <v>0.17827298050139201</v>
      </c>
      <c r="Q4087" t="s">
        <v>251</v>
      </c>
    </row>
    <row r="4088" spans="1:17" ht="16" x14ac:dyDescent="0.2">
      <c r="A4088">
        <v>264</v>
      </c>
      <c r="B4088" t="s">
        <v>250</v>
      </c>
      <c r="C4088" t="s">
        <v>228</v>
      </c>
      <c r="F4088">
        <v>108</v>
      </c>
      <c r="H4088" s="7">
        <v>3</v>
      </c>
      <c r="I4088" t="s">
        <v>5</v>
      </c>
      <c r="J4088">
        <v>0.1</v>
      </c>
      <c r="K4088">
        <v>158.29</v>
      </c>
      <c r="L4088">
        <v>4.6554545454545453</v>
      </c>
      <c r="M4088">
        <v>51.21</v>
      </c>
      <c r="N4088">
        <v>0</v>
      </c>
      <c r="O4088">
        <v>33.807584168622299</v>
      </c>
      <c r="P4088">
        <v>0.16991643454038899</v>
      </c>
      <c r="Q4088" t="s">
        <v>251</v>
      </c>
    </row>
    <row r="4089" spans="1:17" ht="16" x14ac:dyDescent="0.2">
      <c r="A4089">
        <v>264</v>
      </c>
      <c r="B4089" t="s">
        <v>250</v>
      </c>
      <c r="C4089" t="s">
        <v>228</v>
      </c>
      <c r="F4089">
        <v>108</v>
      </c>
      <c r="H4089" s="7">
        <v>3</v>
      </c>
      <c r="I4089" t="s">
        <v>5</v>
      </c>
      <c r="J4089">
        <v>0.1</v>
      </c>
      <c r="K4089">
        <v>158.29</v>
      </c>
      <c r="L4089">
        <v>4.6554545454545453</v>
      </c>
      <c r="M4089">
        <v>51.21</v>
      </c>
      <c r="N4089">
        <v>0</v>
      </c>
      <c r="O4089">
        <v>35.971446987476099</v>
      </c>
      <c r="P4089">
        <v>0.18105849582172601</v>
      </c>
      <c r="Q4089" t="s">
        <v>251</v>
      </c>
    </row>
    <row r="4090" spans="1:17" ht="16" x14ac:dyDescent="0.2">
      <c r="A4090">
        <v>264</v>
      </c>
      <c r="B4090" t="s">
        <v>250</v>
      </c>
      <c r="C4090" t="s">
        <v>228</v>
      </c>
      <c r="F4090">
        <v>108</v>
      </c>
      <c r="H4090" s="7">
        <v>3</v>
      </c>
      <c r="I4090" t="s">
        <v>5</v>
      </c>
      <c r="J4090">
        <v>0.1</v>
      </c>
      <c r="K4090">
        <v>158.29</v>
      </c>
      <c r="L4090">
        <v>4.6554545454545453</v>
      </c>
      <c r="M4090">
        <v>51.21</v>
      </c>
      <c r="N4090">
        <v>0</v>
      </c>
      <c r="O4090">
        <v>37.936057070164203</v>
      </c>
      <c r="P4090">
        <v>0.17827298050139201</v>
      </c>
      <c r="Q4090" t="s">
        <v>251</v>
      </c>
    </row>
    <row r="4091" spans="1:17" ht="16" x14ac:dyDescent="0.2">
      <c r="A4091">
        <v>264</v>
      </c>
      <c r="B4091" t="s">
        <v>250</v>
      </c>
      <c r="C4091" t="s">
        <v>228</v>
      </c>
      <c r="F4091">
        <v>108</v>
      </c>
      <c r="H4091" s="7">
        <v>3</v>
      </c>
      <c r="I4091" t="s">
        <v>5</v>
      </c>
      <c r="J4091">
        <v>0.1</v>
      </c>
      <c r="K4091">
        <v>158.29</v>
      </c>
      <c r="L4091">
        <v>4.6554545454545453</v>
      </c>
      <c r="M4091">
        <v>51.21</v>
      </c>
      <c r="N4091">
        <v>0</v>
      </c>
      <c r="O4091">
        <v>39.901214550479203</v>
      </c>
      <c r="P4091">
        <v>0.17827298050139201</v>
      </c>
      <c r="Q4091" t="s">
        <v>251</v>
      </c>
    </row>
    <row r="4092" spans="1:17" ht="16" x14ac:dyDescent="0.2">
      <c r="A4092">
        <v>264</v>
      </c>
      <c r="B4092" t="s">
        <v>250</v>
      </c>
      <c r="C4092" t="s">
        <v>228</v>
      </c>
      <c r="F4092">
        <v>108</v>
      </c>
      <c r="H4092" s="7">
        <v>3</v>
      </c>
      <c r="I4092" t="s">
        <v>5</v>
      </c>
      <c r="J4092">
        <v>0.1</v>
      </c>
      <c r="K4092">
        <v>158.29</v>
      </c>
      <c r="L4092">
        <v>4.6554545454545453</v>
      </c>
      <c r="M4092">
        <v>51.21</v>
      </c>
      <c r="N4092">
        <v>0</v>
      </c>
      <c r="O4092">
        <v>43.047656109490397</v>
      </c>
      <c r="P4092">
        <v>0.189415041782729</v>
      </c>
      <c r="Q4092" t="s">
        <v>251</v>
      </c>
    </row>
    <row r="4093" spans="1:17" ht="16" x14ac:dyDescent="0.2">
      <c r="A4093">
        <v>264</v>
      </c>
      <c r="B4093" t="s">
        <v>250</v>
      </c>
      <c r="C4093" t="s">
        <v>228</v>
      </c>
      <c r="F4093">
        <v>108</v>
      </c>
      <c r="H4093" s="7">
        <v>3</v>
      </c>
      <c r="I4093" t="s">
        <v>5</v>
      </c>
      <c r="J4093">
        <v>0.1</v>
      </c>
      <c r="K4093">
        <v>158.29</v>
      </c>
      <c r="L4093">
        <v>4.6554545454545453</v>
      </c>
      <c r="M4093">
        <v>51.21</v>
      </c>
      <c r="N4093">
        <v>0</v>
      </c>
      <c r="O4093">
        <v>47.173939420525002</v>
      </c>
      <c r="P4093">
        <v>0.186629526462395</v>
      </c>
      <c r="Q4093" t="s">
        <v>251</v>
      </c>
    </row>
    <row r="4094" spans="1:17" ht="16" x14ac:dyDescent="0.2">
      <c r="A4094">
        <v>264</v>
      </c>
      <c r="B4094" t="s">
        <v>250</v>
      </c>
      <c r="C4094" t="s">
        <v>228</v>
      </c>
      <c r="F4094">
        <v>108</v>
      </c>
      <c r="H4094" s="7">
        <v>3</v>
      </c>
      <c r="I4094" t="s">
        <v>5</v>
      </c>
      <c r="J4094">
        <v>0.1</v>
      </c>
      <c r="K4094">
        <v>158.29</v>
      </c>
      <c r="L4094">
        <v>4.6554545454545453</v>
      </c>
      <c r="M4094">
        <v>51.21</v>
      </c>
      <c r="N4094">
        <v>0</v>
      </c>
      <c r="O4094">
        <v>49.138549503213198</v>
      </c>
      <c r="P4094">
        <v>0.183844011142061</v>
      </c>
      <c r="Q4094" t="s">
        <v>251</v>
      </c>
    </row>
    <row r="4095" spans="1:17" ht="16" x14ac:dyDescent="0.2">
      <c r="A4095">
        <v>264</v>
      </c>
      <c r="B4095" t="s">
        <v>250</v>
      </c>
      <c r="C4095" t="s">
        <v>228</v>
      </c>
      <c r="F4095">
        <v>108</v>
      </c>
      <c r="H4095" s="7">
        <v>3</v>
      </c>
      <c r="I4095" t="s">
        <v>5</v>
      </c>
      <c r="J4095">
        <v>0.1</v>
      </c>
      <c r="K4095">
        <v>158.29</v>
      </c>
      <c r="L4095">
        <v>4.6554545454545453</v>
      </c>
      <c r="M4095">
        <v>51.21</v>
      </c>
      <c r="N4095">
        <v>0</v>
      </c>
      <c r="O4095">
        <v>51.105349176408602</v>
      </c>
      <c r="P4095">
        <v>0.192200557103064</v>
      </c>
      <c r="Q4095" t="s">
        <v>251</v>
      </c>
    </row>
    <row r="4096" spans="1:17" ht="16" x14ac:dyDescent="0.2">
      <c r="A4096">
        <v>264</v>
      </c>
      <c r="B4096" t="s">
        <v>250</v>
      </c>
      <c r="C4096" t="s">
        <v>228</v>
      </c>
      <c r="F4096">
        <v>108</v>
      </c>
      <c r="H4096" s="7">
        <v>3</v>
      </c>
      <c r="I4096" t="s">
        <v>5</v>
      </c>
      <c r="J4096">
        <v>0.1</v>
      </c>
      <c r="K4096">
        <v>158.29</v>
      </c>
      <c r="L4096">
        <v>4.6554545454545453</v>
      </c>
      <c r="M4096">
        <v>51.21</v>
      </c>
      <c r="N4096">
        <v>0</v>
      </c>
      <c r="O4096">
        <v>54.839695786633897</v>
      </c>
      <c r="P4096">
        <v>0.19498607242339799</v>
      </c>
      <c r="Q4096" t="s">
        <v>251</v>
      </c>
    </row>
    <row r="4097" spans="1:17" ht="16" x14ac:dyDescent="0.2">
      <c r="A4097">
        <v>264</v>
      </c>
      <c r="B4097" t="s">
        <v>250</v>
      </c>
      <c r="C4097" t="s">
        <v>228</v>
      </c>
      <c r="F4097">
        <v>108</v>
      </c>
      <c r="H4097" s="7">
        <v>3</v>
      </c>
      <c r="I4097" t="s">
        <v>5</v>
      </c>
      <c r="J4097">
        <v>0.1</v>
      </c>
      <c r="K4097">
        <v>158.29</v>
      </c>
      <c r="L4097">
        <v>4.6554545454545453</v>
      </c>
      <c r="M4097">
        <v>51.21</v>
      </c>
      <c r="N4097">
        <v>0</v>
      </c>
      <c r="O4097">
        <v>59.165231833834099</v>
      </c>
      <c r="P4097">
        <v>0.20612813370473501</v>
      </c>
      <c r="Q4097" t="s">
        <v>251</v>
      </c>
    </row>
    <row r="4098" spans="1:17" ht="16" x14ac:dyDescent="0.2">
      <c r="A4098">
        <v>264</v>
      </c>
      <c r="B4098" t="s">
        <v>250</v>
      </c>
      <c r="C4098" t="s">
        <v>228</v>
      </c>
      <c r="F4098">
        <v>108</v>
      </c>
      <c r="H4098" s="7">
        <v>3</v>
      </c>
      <c r="I4098" t="s">
        <v>5</v>
      </c>
      <c r="J4098">
        <v>0.1</v>
      </c>
      <c r="K4098">
        <v>158.29</v>
      </c>
      <c r="L4098">
        <v>4.6554545454545453</v>
      </c>
      <c r="M4098">
        <v>51.21</v>
      </c>
      <c r="N4098">
        <v>0</v>
      </c>
      <c r="O4098">
        <v>61.327452459807397</v>
      </c>
      <c r="P4098">
        <v>0.20891364902506901</v>
      </c>
      <c r="Q4098" t="s">
        <v>251</v>
      </c>
    </row>
    <row r="4099" spans="1:17" ht="16" x14ac:dyDescent="0.2">
      <c r="A4099">
        <v>264</v>
      </c>
      <c r="B4099" t="s">
        <v>250</v>
      </c>
      <c r="C4099" t="s">
        <v>228</v>
      </c>
      <c r="F4099">
        <v>108</v>
      </c>
      <c r="H4099" s="7">
        <v>3</v>
      </c>
      <c r="I4099" t="s">
        <v>5</v>
      </c>
      <c r="J4099">
        <v>0.1</v>
      </c>
      <c r="K4099">
        <v>158.29</v>
      </c>
      <c r="L4099">
        <v>4.6554545454545453</v>
      </c>
      <c r="M4099">
        <v>51.21</v>
      </c>
      <c r="N4099">
        <v>0</v>
      </c>
      <c r="O4099">
        <v>64.080862522755595</v>
      </c>
      <c r="P4099">
        <v>0.220055710306406</v>
      </c>
      <c r="Q4099" t="s">
        <v>251</v>
      </c>
    </row>
    <row r="4100" spans="1:17" ht="16" x14ac:dyDescent="0.2">
      <c r="A4100">
        <v>264</v>
      </c>
      <c r="B4100" t="s">
        <v>250</v>
      </c>
      <c r="C4100" t="s">
        <v>228</v>
      </c>
      <c r="F4100">
        <v>108</v>
      </c>
      <c r="H4100" s="7">
        <v>3</v>
      </c>
      <c r="I4100" t="s">
        <v>5</v>
      </c>
      <c r="J4100">
        <v>0.1</v>
      </c>
      <c r="K4100">
        <v>158.29</v>
      </c>
      <c r="L4100">
        <v>4.6554545454545453</v>
      </c>
      <c r="M4100">
        <v>51.21</v>
      </c>
      <c r="N4100">
        <v>0</v>
      </c>
      <c r="O4100">
        <v>66.638304235299202</v>
      </c>
      <c r="P4100">
        <v>0.23398328690807799</v>
      </c>
      <c r="Q4100" t="s">
        <v>251</v>
      </c>
    </row>
    <row r="4101" spans="1:17" ht="16" x14ac:dyDescent="0.2">
      <c r="A4101">
        <v>264</v>
      </c>
      <c r="B4101" t="s">
        <v>250</v>
      </c>
      <c r="C4101" t="s">
        <v>228</v>
      </c>
      <c r="F4101">
        <v>108</v>
      </c>
      <c r="H4101" s="7">
        <v>3</v>
      </c>
      <c r="I4101" t="s">
        <v>5</v>
      </c>
      <c r="J4101">
        <v>0.1</v>
      </c>
      <c r="K4101">
        <v>158.29</v>
      </c>
      <c r="L4101">
        <v>4.6554545454545453</v>
      </c>
      <c r="M4101">
        <v>51.21</v>
      </c>
      <c r="N4101">
        <v>0</v>
      </c>
      <c r="O4101">
        <v>70.377577424165906</v>
      </c>
      <c r="P4101">
        <v>0.26183844011141999</v>
      </c>
      <c r="Q4101" t="s">
        <v>251</v>
      </c>
    </row>
    <row r="4102" spans="1:17" ht="16" x14ac:dyDescent="0.2">
      <c r="A4102">
        <v>264</v>
      </c>
      <c r="B4102" t="s">
        <v>250</v>
      </c>
      <c r="C4102" t="s">
        <v>228</v>
      </c>
      <c r="F4102">
        <v>108</v>
      </c>
      <c r="H4102" s="7">
        <v>3</v>
      </c>
      <c r="I4102" t="s">
        <v>5</v>
      </c>
      <c r="J4102">
        <v>0.1</v>
      </c>
      <c r="K4102">
        <v>158.29</v>
      </c>
      <c r="L4102">
        <v>4.6554545454545453</v>
      </c>
      <c r="M4102">
        <v>51.21</v>
      </c>
      <c r="N4102">
        <v>0</v>
      </c>
      <c r="O4102">
        <v>73.353230923606603</v>
      </c>
      <c r="P4102">
        <v>0.40389972144846797</v>
      </c>
      <c r="Q4102" t="s">
        <v>251</v>
      </c>
    </row>
    <row r="4103" spans="1:17" ht="16" x14ac:dyDescent="0.2">
      <c r="A4103">
        <v>264</v>
      </c>
      <c r="B4103" t="s">
        <v>250</v>
      </c>
      <c r="C4103" t="s">
        <v>228</v>
      </c>
      <c r="F4103">
        <v>108</v>
      </c>
      <c r="H4103" s="7">
        <v>3</v>
      </c>
      <c r="I4103" t="s">
        <v>5</v>
      </c>
      <c r="J4103">
        <v>0.1</v>
      </c>
      <c r="K4103">
        <v>158.29</v>
      </c>
      <c r="L4103">
        <v>4.6554545454545453</v>
      </c>
      <c r="M4103">
        <v>51.21</v>
      </c>
      <c r="N4103">
        <v>0</v>
      </c>
      <c r="O4103">
        <v>76.122515517732893</v>
      </c>
      <c r="P4103">
        <v>0.495821727019498</v>
      </c>
      <c r="Q4103" t="s">
        <v>251</v>
      </c>
    </row>
    <row r="4104" spans="1:17" ht="16" x14ac:dyDescent="0.2">
      <c r="A4104">
        <v>264</v>
      </c>
      <c r="B4104" t="s">
        <v>250</v>
      </c>
      <c r="C4104" t="s">
        <v>228</v>
      </c>
      <c r="F4104">
        <v>108</v>
      </c>
      <c r="H4104" s="7">
        <v>3</v>
      </c>
      <c r="I4104" t="s">
        <v>5</v>
      </c>
      <c r="J4104">
        <v>0.1</v>
      </c>
      <c r="K4104">
        <v>158.29</v>
      </c>
      <c r="L4104">
        <v>4.6554545454545453</v>
      </c>
      <c r="M4104">
        <v>51.21</v>
      </c>
      <c r="N4104">
        <v>0</v>
      </c>
      <c r="O4104">
        <v>79.297421753339293</v>
      </c>
      <c r="P4104">
        <v>0.65181058495821698</v>
      </c>
      <c r="Q4104" t="s">
        <v>251</v>
      </c>
    </row>
    <row r="4105" spans="1:17" ht="16" x14ac:dyDescent="0.2">
      <c r="A4105">
        <v>264</v>
      </c>
      <c r="B4105" t="s">
        <v>250</v>
      </c>
      <c r="C4105" t="s">
        <v>228</v>
      </c>
      <c r="F4105">
        <v>108</v>
      </c>
      <c r="H4105" s="7">
        <v>3</v>
      </c>
      <c r="I4105" t="s">
        <v>5</v>
      </c>
      <c r="J4105">
        <v>0.1</v>
      </c>
      <c r="K4105">
        <v>158.29</v>
      </c>
      <c r="L4105">
        <v>4.6554545454545453</v>
      </c>
      <c r="M4105">
        <v>51.21</v>
      </c>
      <c r="N4105">
        <v>0</v>
      </c>
      <c r="O4105">
        <v>81.486464863027194</v>
      </c>
      <c r="P4105">
        <v>0.79108635097492996</v>
      </c>
      <c r="Q4105" t="s">
        <v>251</v>
      </c>
    </row>
    <row r="4106" spans="1:17" ht="16" x14ac:dyDescent="0.2">
      <c r="A4106">
        <v>264</v>
      </c>
      <c r="B4106" t="s">
        <v>250</v>
      </c>
      <c r="C4106" t="s">
        <v>228</v>
      </c>
      <c r="F4106">
        <v>108</v>
      </c>
      <c r="H4106" s="7">
        <v>3</v>
      </c>
      <c r="I4106" t="s">
        <v>5</v>
      </c>
      <c r="J4106">
        <v>0.1</v>
      </c>
      <c r="K4106">
        <v>158.29</v>
      </c>
      <c r="L4106">
        <v>4.6554545454545453</v>
      </c>
      <c r="M4106">
        <v>51.21</v>
      </c>
      <c r="N4106">
        <v>0</v>
      </c>
      <c r="O4106">
        <v>85.446339295505794</v>
      </c>
      <c r="P4106">
        <v>0.94150417827298005</v>
      </c>
      <c r="Q4106" t="s">
        <v>251</v>
      </c>
    </row>
    <row r="4107" spans="1:17" ht="16" x14ac:dyDescent="0.2">
      <c r="A4107">
        <v>264</v>
      </c>
      <c r="B4107" t="s">
        <v>250</v>
      </c>
      <c r="C4107" t="s">
        <v>228</v>
      </c>
      <c r="F4107">
        <v>108</v>
      </c>
      <c r="H4107" s="7">
        <v>3</v>
      </c>
      <c r="I4107" t="s">
        <v>5</v>
      </c>
      <c r="J4107">
        <v>0.1</v>
      </c>
      <c r="K4107">
        <v>158.29</v>
      </c>
      <c r="L4107">
        <v>4.6554545454545453</v>
      </c>
      <c r="M4107">
        <v>51.21</v>
      </c>
      <c r="N4107">
        <v>0</v>
      </c>
      <c r="O4107">
        <v>87.607465126225506</v>
      </c>
      <c r="P4107">
        <v>0.93871866295264605</v>
      </c>
      <c r="Q4107" t="s">
        <v>251</v>
      </c>
    </row>
    <row r="4108" spans="1:17" ht="16" x14ac:dyDescent="0.2">
      <c r="A4108">
        <v>264</v>
      </c>
      <c r="B4108" t="s">
        <v>250</v>
      </c>
      <c r="C4108" t="s">
        <v>228</v>
      </c>
      <c r="F4108">
        <v>108</v>
      </c>
      <c r="H4108" s="7">
        <v>3</v>
      </c>
      <c r="I4108" t="s">
        <v>5</v>
      </c>
      <c r="J4108">
        <v>0.1</v>
      </c>
      <c r="K4108">
        <v>158.29</v>
      </c>
      <c r="L4108">
        <v>4.6554545454545453</v>
      </c>
      <c r="M4108">
        <v>51.21</v>
      </c>
      <c r="N4108">
        <v>0</v>
      </c>
      <c r="O4108">
        <v>88.986907145833698</v>
      </c>
      <c r="P4108">
        <v>0.95821727019498604</v>
      </c>
      <c r="Q4108" t="s">
        <v>251</v>
      </c>
    </row>
    <row r="4109" spans="1:17" ht="16" x14ac:dyDescent="0.2">
      <c r="A4109">
        <v>264</v>
      </c>
      <c r="B4109" t="s">
        <v>250</v>
      </c>
      <c r="C4109" t="s">
        <v>228</v>
      </c>
      <c r="F4109">
        <v>108</v>
      </c>
      <c r="H4109" s="7">
        <v>3</v>
      </c>
      <c r="I4109" t="s">
        <v>5</v>
      </c>
      <c r="J4109">
        <v>0.1</v>
      </c>
      <c r="K4109">
        <v>158.29</v>
      </c>
      <c r="L4109">
        <v>4.6554545454545453</v>
      </c>
      <c r="M4109">
        <v>51.21</v>
      </c>
      <c r="N4109">
        <v>0</v>
      </c>
      <c r="O4109">
        <v>90.959728192924302</v>
      </c>
      <c r="P4109">
        <v>0.997214484679665</v>
      </c>
      <c r="Q4109" t="s">
        <v>251</v>
      </c>
    </row>
    <row r="4110" spans="1:17" ht="16" x14ac:dyDescent="0.2">
      <c r="A4110">
        <v>265</v>
      </c>
      <c r="B4110" t="s">
        <v>250</v>
      </c>
      <c r="C4110" t="s">
        <v>228</v>
      </c>
      <c r="F4110">
        <v>8</v>
      </c>
      <c r="H4110" s="7">
        <v>1</v>
      </c>
      <c r="I4110" t="s">
        <v>5</v>
      </c>
      <c r="J4110">
        <f>20/200</f>
        <v>0.1</v>
      </c>
      <c r="K4110">
        <v>220.01</v>
      </c>
      <c r="L4110">
        <f>M4110*(20/(20+200))</f>
        <v>4.2845454545454551</v>
      </c>
      <c r="M4110">
        <v>47.13</v>
      </c>
      <c r="N4110">
        <v>0</v>
      </c>
      <c r="O4110">
        <v>0</v>
      </c>
      <c r="P4110">
        <v>0</v>
      </c>
      <c r="Q4110" t="s">
        <v>251</v>
      </c>
    </row>
    <row r="4111" spans="1:17" ht="16" x14ac:dyDescent="0.2">
      <c r="A4111">
        <v>265</v>
      </c>
      <c r="B4111" t="s">
        <v>250</v>
      </c>
      <c r="C4111" t="s">
        <v>228</v>
      </c>
      <c r="F4111">
        <v>8</v>
      </c>
      <c r="H4111" s="7">
        <v>1</v>
      </c>
      <c r="I4111" t="s">
        <v>5</v>
      </c>
      <c r="J4111">
        <v>0.1</v>
      </c>
      <c r="K4111">
        <v>220.01</v>
      </c>
      <c r="L4111">
        <v>4.2845454545454551</v>
      </c>
      <c r="M4111">
        <v>47.13</v>
      </c>
      <c r="N4111">
        <v>0</v>
      </c>
      <c r="O4111">
        <v>0.38165200713247499</v>
      </c>
      <c r="P4111">
        <v>5.6902467896369401E-2</v>
      </c>
      <c r="Q4111" t="s">
        <v>251</v>
      </c>
    </row>
    <row r="4112" spans="1:17" ht="16" x14ac:dyDescent="0.2">
      <c r="A4112">
        <v>265</v>
      </c>
      <c r="B4112" t="s">
        <v>250</v>
      </c>
      <c r="C4112" t="s">
        <v>228</v>
      </c>
      <c r="F4112">
        <v>8</v>
      </c>
      <c r="H4112" s="7">
        <v>1</v>
      </c>
      <c r="I4112" t="s">
        <v>5</v>
      </c>
      <c r="J4112">
        <v>0.1</v>
      </c>
      <c r="K4112">
        <v>220.01</v>
      </c>
      <c r="L4112">
        <v>4.2845454545454551</v>
      </c>
      <c r="M4112">
        <v>47.13</v>
      </c>
      <c r="N4112">
        <v>0</v>
      </c>
      <c r="O4112">
        <v>0.63465060611055302</v>
      </c>
      <c r="P4112">
        <v>7.5939883422988699E-2</v>
      </c>
      <c r="Q4112" t="s">
        <v>251</v>
      </c>
    </row>
    <row r="4113" spans="1:17" ht="16" x14ac:dyDescent="0.2">
      <c r="A4113">
        <v>265</v>
      </c>
      <c r="B4113" t="s">
        <v>250</v>
      </c>
      <c r="C4113" t="s">
        <v>228</v>
      </c>
      <c r="F4113">
        <v>8</v>
      </c>
      <c r="H4113" s="7">
        <v>1</v>
      </c>
      <c r="I4113" t="s">
        <v>5</v>
      </c>
      <c r="J4113">
        <v>0.1</v>
      </c>
      <c r="K4113">
        <v>220.01</v>
      </c>
      <c r="L4113">
        <v>4.2845454545454551</v>
      </c>
      <c r="M4113">
        <v>47.13</v>
      </c>
      <c r="N4113">
        <v>0</v>
      </c>
      <c r="O4113">
        <v>1.14055917257293</v>
      </c>
      <c r="P4113">
        <v>0.109804156614771</v>
      </c>
      <c r="Q4113" t="s">
        <v>251</v>
      </c>
    </row>
    <row r="4114" spans="1:17" ht="16" x14ac:dyDescent="0.2">
      <c r="A4114">
        <v>265</v>
      </c>
      <c r="B4114" t="s">
        <v>250</v>
      </c>
      <c r="C4114" t="s">
        <v>228</v>
      </c>
      <c r="F4114">
        <v>8</v>
      </c>
      <c r="H4114" s="7">
        <v>1</v>
      </c>
      <c r="I4114" t="s">
        <v>5</v>
      </c>
      <c r="J4114">
        <v>0.1</v>
      </c>
      <c r="K4114">
        <v>220.01</v>
      </c>
      <c r="L4114">
        <v>4.2845454545454551</v>
      </c>
      <c r="M4114">
        <v>47.13</v>
      </c>
      <c r="N4114">
        <v>0</v>
      </c>
      <c r="O4114">
        <v>2.1727172333188398</v>
      </c>
      <c r="P4114">
        <v>0.14385573220252601</v>
      </c>
      <c r="Q4114" t="s">
        <v>251</v>
      </c>
    </row>
    <row r="4115" spans="1:17" ht="16" x14ac:dyDescent="0.2">
      <c r="A4115">
        <v>265</v>
      </c>
      <c r="B4115" t="s">
        <v>250</v>
      </c>
      <c r="C4115" t="s">
        <v>228</v>
      </c>
      <c r="F4115">
        <v>8</v>
      </c>
      <c r="H4115" s="7">
        <v>1</v>
      </c>
      <c r="I4115" t="s">
        <v>5</v>
      </c>
      <c r="J4115">
        <v>0.1</v>
      </c>
      <c r="K4115">
        <v>220.01</v>
      </c>
      <c r="L4115">
        <v>4.2845454545454551</v>
      </c>
      <c r="M4115">
        <v>47.13</v>
      </c>
      <c r="N4115">
        <v>0</v>
      </c>
      <c r="O4115">
        <v>3.1211628481951501</v>
      </c>
      <c r="P4115">
        <v>0.20103540764493399</v>
      </c>
      <c r="Q4115" t="s">
        <v>251</v>
      </c>
    </row>
    <row r="4116" spans="1:17" ht="16" x14ac:dyDescent="0.2">
      <c r="A4116">
        <v>265</v>
      </c>
      <c r="B4116" t="s">
        <v>250</v>
      </c>
      <c r="C4116" t="s">
        <v>228</v>
      </c>
      <c r="F4116">
        <v>8</v>
      </c>
      <c r="H4116" s="7">
        <v>1</v>
      </c>
      <c r="I4116" t="s">
        <v>5</v>
      </c>
      <c r="J4116">
        <v>0.1</v>
      </c>
      <c r="K4116">
        <v>220.01</v>
      </c>
      <c r="L4116">
        <v>4.2845454545454551</v>
      </c>
      <c r="M4116">
        <v>47.13</v>
      </c>
      <c r="N4116">
        <v>0</v>
      </c>
      <c r="O4116">
        <v>4.0917220207680796</v>
      </c>
      <c r="P4116">
        <v>0.30874926952065501</v>
      </c>
      <c r="Q4116" t="s">
        <v>251</v>
      </c>
    </row>
    <row r="4117" spans="1:17" ht="16" x14ac:dyDescent="0.2">
      <c r="A4117">
        <v>265</v>
      </c>
      <c r="B4117" t="s">
        <v>250</v>
      </c>
      <c r="C4117" t="s">
        <v>228</v>
      </c>
      <c r="F4117">
        <v>8</v>
      </c>
      <c r="H4117" s="7">
        <v>1</v>
      </c>
      <c r="I4117" t="s">
        <v>5</v>
      </c>
      <c r="J4117">
        <v>0.1</v>
      </c>
      <c r="K4117">
        <v>220.01</v>
      </c>
      <c r="L4117">
        <v>4.2845454545454551</v>
      </c>
      <c r="M4117">
        <v>47.13</v>
      </c>
      <c r="N4117">
        <v>0</v>
      </c>
      <c r="O4117">
        <v>5.1486968997707399</v>
      </c>
      <c r="P4117">
        <v>0.52175704631613595</v>
      </c>
      <c r="Q4117" t="s">
        <v>251</v>
      </c>
    </row>
    <row r="4118" spans="1:17" ht="16" x14ac:dyDescent="0.2">
      <c r="A4118">
        <v>265</v>
      </c>
      <c r="B4118" t="s">
        <v>250</v>
      </c>
      <c r="C4118" t="s">
        <v>228</v>
      </c>
      <c r="F4118">
        <v>8</v>
      </c>
      <c r="H4118" s="7">
        <v>1</v>
      </c>
      <c r="I4118" t="s">
        <v>5</v>
      </c>
      <c r="J4118">
        <v>0.1</v>
      </c>
      <c r="K4118">
        <v>220.01</v>
      </c>
      <c r="L4118">
        <v>4.2845454545454551</v>
      </c>
      <c r="M4118">
        <v>47.13</v>
      </c>
      <c r="N4118">
        <v>0</v>
      </c>
      <c r="O4118">
        <v>6.0812331615146</v>
      </c>
      <c r="P4118">
        <v>0.823141585627163</v>
      </c>
      <c r="Q4118" t="s">
        <v>251</v>
      </c>
    </row>
    <row r="4119" spans="1:17" ht="16" x14ac:dyDescent="0.2">
      <c r="A4119">
        <v>265</v>
      </c>
      <c r="B4119" t="s">
        <v>250</v>
      </c>
      <c r="C4119" t="s">
        <v>228</v>
      </c>
      <c r="F4119">
        <v>8</v>
      </c>
      <c r="H4119" s="7">
        <v>1</v>
      </c>
      <c r="I4119" t="s">
        <v>5</v>
      </c>
      <c r="J4119">
        <v>0.1</v>
      </c>
      <c r="K4119">
        <v>220.01</v>
      </c>
      <c r="L4119">
        <v>4.2845454545454551</v>
      </c>
      <c r="M4119">
        <v>47.13</v>
      </c>
      <c r="N4119">
        <v>0</v>
      </c>
      <c r="O4119">
        <v>7.0948672400617303</v>
      </c>
      <c r="P4119">
        <v>0.97718656817058003</v>
      </c>
      <c r="Q4119" t="s">
        <v>251</v>
      </c>
    </row>
    <row r="4120" spans="1:17" ht="16" x14ac:dyDescent="0.2">
      <c r="A4120">
        <v>265</v>
      </c>
      <c r="B4120" t="s">
        <v>250</v>
      </c>
      <c r="C4120" t="s">
        <v>228</v>
      </c>
      <c r="F4120">
        <v>8</v>
      </c>
      <c r="H4120" s="7">
        <v>1</v>
      </c>
      <c r="I4120" t="s">
        <v>5</v>
      </c>
      <c r="J4120">
        <v>0.1</v>
      </c>
      <c r="K4120">
        <v>220.01</v>
      </c>
      <c r="L4120">
        <v>4.2845454545454551</v>
      </c>
      <c r="M4120">
        <v>47.13</v>
      </c>
      <c r="N4120">
        <v>0</v>
      </c>
      <c r="O4120">
        <v>8.0842606050616599</v>
      </c>
      <c r="P4120">
        <v>0.97964397560573502</v>
      </c>
      <c r="Q4120" t="s">
        <v>251</v>
      </c>
    </row>
    <row r="4121" spans="1:17" ht="16" x14ac:dyDescent="0.2">
      <c r="A4121">
        <v>265</v>
      </c>
      <c r="B4121" t="s">
        <v>250</v>
      </c>
      <c r="C4121" t="s">
        <v>228</v>
      </c>
      <c r="F4121">
        <v>8</v>
      </c>
      <c r="H4121" s="7">
        <v>1</v>
      </c>
      <c r="I4121" t="s">
        <v>5</v>
      </c>
      <c r="J4121">
        <v>0.1</v>
      </c>
      <c r="K4121">
        <v>220.01</v>
      </c>
      <c r="L4121">
        <v>4.2845454545454551</v>
      </c>
      <c r="M4121">
        <v>47.13</v>
      </c>
      <c r="N4121">
        <v>0</v>
      </c>
      <c r="O4121">
        <v>9.0948368970735896</v>
      </c>
      <c r="P4121">
        <v>0.98842471192891501</v>
      </c>
      <c r="Q4121" t="s">
        <v>251</v>
      </c>
    </row>
    <row r="4122" spans="1:17" ht="16" x14ac:dyDescent="0.2">
      <c r="A4122">
        <v>266</v>
      </c>
      <c r="B4122" t="s">
        <v>67</v>
      </c>
      <c r="C4122" t="s">
        <v>66</v>
      </c>
      <c r="D4122">
        <v>34</v>
      </c>
      <c r="H4122" s="7">
        <v>1</v>
      </c>
      <c r="I4122" t="s">
        <v>5</v>
      </c>
      <c r="J4122">
        <f>1/10</f>
        <v>0.1</v>
      </c>
      <c r="K4122">
        <f>(48.64+54.43)/2</f>
        <v>51.534999999999997</v>
      </c>
      <c r="L4122">
        <f>M4122*((J4122*100)/(1+J4122))/100</f>
        <v>8.2727272727272716</v>
      </c>
      <c r="M4122">
        <v>91</v>
      </c>
      <c r="N4122">
        <v>0</v>
      </c>
      <c r="O4122">
        <v>0</v>
      </c>
      <c r="P4122">
        <v>0</v>
      </c>
      <c r="Q4122" t="s">
        <v>252</v>
      </c>
    </row>
    <row r="4123" spans="1:17" ht="16" x14ac:dyDescent="0.2">
      <c r="A4123">
        <v>266</v>
      </c>
      <c r="B4123" t="s">
        <v>67</v>
      </c>
      <c r="C4123" t="s">
        <v>66</v>
      </c>
      <c r="D4123">
        <v>34</v>
      </c>
      <c r="H4123" s="7">
        <v>1</v>
      </c>
      <c r="I4123" t="s">
        <v>5</v>
      </c>
      <c r="J4123">
        <v>0.1</v>
      </c>
      <c r="K4123">
        <v>51.534999999999997</v>
      </c>
      <c r="L4123">
        <v>8.2727272727272716</v>
      </c>
      <c r="M4123">
        <v>91</v>
      </c>
      <c r="N4123">
        <v>0</v>
      </c>
      <c r="O4123">
        <v>1.1879234822451299</v>
      </c>
      <c r="P4123">
        <v>7.5555555555555404E-2</v>
      </c>
      <c r="Q4123" t="s">
        <v>252</v>
      </c>
    </row>
    <row r="4124" spans="1:17" ht="16" x14ac:dyDescent="0.2">
      <c r="A4124">
        <v>266</v>
      </c>
      <c r="B4124" t="s">
        <v>67</v>
      </c>
      <c r="C4124" t="s">
        <v>66</v>
      </c>
      <c r="D4124">
        <v>34</v>
      </c>
      <c r="H4124" s="7">
        <v>1</v>
      </c>
      <c r="I4124" t="s">
        <v>5</v>
      </c>
      <c r="J4124">
        <v>0.1</v>
      </c>
      <c r="K4124">
        <v>51.534999999999997</v>
      </c>
      <c r="L4124">
        <v>8.2727272727272716</v>
      </c>
      <c r="M4124">
        <v>91</v>
      </c>
      <c r="N4124">
        <v>0</v>
      </c>
      <c r="O4124">
        <v>3.1208343642611598</v>
      </c>
      <c r="P4124">
        <v>0.10666666666666599</v>
      </c>
      <c r="Q4124" t="s">
        <v>252</v>
      </c>
    </row>
    <row r="4125" spans="1:17" ht="16" x14ac:dyDescent="0.2">
      <c r="A4125">
        <v>266</v>
      </c>
      <c r="B4125" t="s">
        <v>67</v>
      </c>
      <c r="C4125" t="s">
        <v>66</v>
      </c>
      <c r="D4125">
        <v>34</v>
      </c>
      <c r="H4125" s="7">
        <v>1</v>
      </c>
      <c r="I4125" t="s">
        <v>5</v>
      </c>
      <c r="J4125">
        <v>0.1</v>
      </c>
      <c r="K4125">
        <v>51.534999999999997</v>
      </c>
      <c r="L4125">
        <v>8.2727272727272716</v>
      </c>
      <c r="M4125">
        <v>91</v>
      </c>
      <c r="N4125">
        <v>0</v>
      </c>
      <c r="O4125">
        <v>5.11665063001145</v>
      </c>
      <c r="P4125">
        <v>0.155555555555555</v>
      </c>
      <c r="Q4125" t="s">
        <v>252</v>
      </c>
    </row>
    <row r="4126" spans="1:17" ht="16" x14ac:dyDescent="0.2">
      <c r="A4126">
        <v>266</v>
      </c>
      <c r="B4126" t="s">
        <v>67</v>
      </c>
      <c r="C4126" t="s">
        <v>66</v>
      </c>
      <c r="D4126">
        <v>34</v>
      </c>
      <c r="H4126" s="7">
        <v>1</v>
      </c>
      <c r="I4126" t="s">
        <v>5</v>
      </c>
      <c r="J4126">
        <v>0.1</v>
      </c>
      <c r="K4126">
        <v>51.534999999999997</v>
      </c>
      <c r="L4126">
        <v>8.2727272727272716</v>
      </c>
      <c r="M4126">
        <v>91</v>
      </c>
      <c r="N4126">
        <v>0</v>
      </c>
      <c r="O4126">
        <v>7.0838735395189003</v>
      </c>
      <c r="P4126">
        <v>0.22666666666666599</v>
      </c>
      <c r="Q4126" t="s">
        <v>252</v>
      </c>
    </row>
    <row r="4127" spans="1:17" ht="16" x14ac:dyDescent="0.2">
      <c r="A4127">
        <v>266</v>
      </c>
      <c r="B4127" t="s">
        <v>67</v>
      </c>
      <c r="C4127" t="s">
        <v>66</v>
      </c>
      <c r="D4127">
        <v>34</v>
      </c>
      <c r="H4127" s="7">
        <v>1</v>
      </c>
      <c r="I4127" t="s">
        <v>5</v>
      </c>
      <c r="J4127">
        <v>0.1</v>
      </c>
      <c r="K4127">
        <v>51.534999999999997</v>
      </c>
      <c r="L4127">
        <v>8.2727272727272716</v>
      </c>
      <c r="M4127">
        <v>91</v>
      </c>
      <c r="N4127">
        <v>0</v>
      </c>
      <c r="O4127">
        <v>9.08602119129438</v>
      </c>
      <c r="P4127">
        <v>0.344444444444444</v>
      </c>
      <c r="Q4127" t="s">
        <v>252</v>
      </c>
    </row>
    <row r="4128" spans="1:17" ht="16" x14ac:dyDescent="0.2">
      <c r="A4128">
        <v>266</v>
      </c>
      <c r="B4128" t="s">
        <v>67</v>
      </c>
      <c r="C4128" t="s">
        <v>66</v>
      </c>
      <c r="D4128">
        <v>34</v>
      </c>
      <c r="H4128" s="7">
        <v>1</v>
      </c>
      <c r="I4128" t="s">
        <v>5</v>
      </c>
      <c r="J4128">
        <v>0.1</v>
      </c>
      <c r="K4128">
        <v>51.534999999999997</v>
      </c>
      <c r="L4128">
        <v>8.2727272727272716</v>
      </c>
      <c r="M4128">
        <v>91</v>
      </c>
      <c r="N4128">
        <v>0</v>
      </c>
      <c r="O4128">
        <v>12.15429255441</v>
      </c>
      <c r="P4128">
        <v>0.72888888888888803</v>
      </c>
      <c r="Q4128" t="s">
        <v>252</v>
      </c>
    </row>
    <row r="4129" spans="1:17" ht="16" x14ac:dyDescent="0.2">
      <c r="A4129">
        <v>266</v>
      </c>
      <c r="B4129" t="s">
        <v>67</v>
      </c>
      <c r="C4129" t="s">
        <v>66</v>
      </c>
      <c r="D4129">
        <v>34</v>
      </c>
      <c r="H4129" s="7">
        <v>1</v>
      </c>
      <c r="I4129" t="s">
        <v>5</v>
      </c>
      <c r="J4129">
        <v>0.1</v>
      </c>
      <c r="K4129">
        <v>51.534999999999997</v>
      </c>
      <c r="L4129">
        <v>8.2727272727272716</v>
      </c>
      <c r="M4129">
        <v>91</v>
      </c>
      <c r="N4129">
        <v>0</v>
      </c>
      <c r="O4129">
        <v>14.0978238258877</v>
      </c>
      <c r="P4129">
        <v>0.87555555555555498</v>
      </c>
      <c r="Q4129" t="s">
        <v>252</v>
      </c>
    </row>
    <row r="4130" spans="1:17" ht="16" x14ac:dyDescent="0.2">
      <c r="A4130">
        <v>266</v>
      </c>
      <c r="B4130" t="s">
        <v>67</v>
      </c>
      <c r="C4130" t="s">
        <v>66</v>
      </c>
      <c r="D4130">
        <v>34</v>
      </c>
      <c r="H4130" s="7">
        <v>1</v>
      </c>
      <c r="I4130" t="s">
        <v>5</v>
      </c>
      <c r="J4130">
        <v>0.1</v>
      </c>
      <c r="K4130">
        <v>51.534999999999997</v>
      </c>
      <c r="L4130">
        <v>8.2727272727272716</v>
      </c>
      <c r="M4130">
        <v>91</v>
      </c>
      <c r="N4130">
        <v>0</v>
      </c>
      <c r="O4130">
        <v>17.135050973654</v>
      </c>
      <c r="P4130">
        <v>0.92222222222222205</v>
      </c>
      <c r="Q4130" t="s">
        <v>252</v>
      </c>
    </row>
    <row r="4131" spans="1:17" ht="16" x14ac:dyDescent="0.2">
      <c r="A4131">
        <v>267</v>
      </c>
      <c r="B4131" t="s">
        <v>202</v>
      </c>
      <c r="C4131" t="s">
        <v>201</v>
      </c>
      <c r="D4131">
        <f>(38+54)/2</f>
        <v>46</v>
      </c>
      <c r="H4131" s="7">
        <v>1</v>
      </c>
      <c r="I4131" t="s">
        <v>5</v>
      </c>
      <c r="J4131">
        <f>46/1000</f>
        <v>4.5999999999999999E-2</v>
      </c>
      <c r="K4131">
        <v>7.2</v>
      </c>
      <c r="L4131">
        <v>4</v>
      </c>
      <c r="M4131">
        <f>L4131/(46/(46+1000))</f>
        <v>90.956521739130437</v>
      </c>
      <c r="N4131">
        <v>0</v>
      </c>
      <c r="O4131">
        <v>0</v>
      </c>
      <c r="P4131">
        <v>0</v>
      </c>
      <c r="Q4131" t="s">
        <v>253</v>
      </c>
    </row>
    <row r="4132" spans="1:17" ht="16" x14ac:dyDescent="0.2">
      <c r="A4132">
        <v>267</v>
      </c>
      <c r="B4132" t="s">
        <v>202</v>
      </c>
      <c r="C4132" t="s">
        <v>201</v>
      </c>
      <c r="D4132">
        <v>46</v>
      </c>
      <c r="H4132" s="7">
        <v>1</v>
      </c>
      <c r="I4132" t="s">
        <v>5</v>
      </c>
      <c r="J4132">
        <v>4.5999999999999999E-2</v>
      </c>
      <c r="K4132">
        <v>7.2</v>
      </c>
      <c r="L4132">
        <v>4</v>
      </c>
      <c r="M4132">
        <v>90.956521739130437</v>
      </c>
      <c r="N4132">
        <v>0</v>
      </c>
      <c r="O4132">
        <v>1.2716197344726501</v>
      </c>
      <c r="P4132">
        <v>0.14792909854878</v>
      </c>
      <c r="Q4132" t="s">
        <v>253</v>
      </c>
    </row>
    <row r="4133" spans="1:17" ht="16" x14ac:dyDescent="0.2">
      <c r="A4133">
        <v>267</v>
      </c>
      <c r="B4133" t="s">
        <v>202</v>
      </c>
      <c r="C4133" t="s">
        <v>201</v>
      </c>
      <c r="D4133">
        <v>46</v>
      </c>
      <c r="H4133" s="7">
        <v>1</v>
      </c>
      <c r="I4133" t="s">
        <v>5</v>
      </c>
      <c r="J4133">
        <v>4.5999999999999999E-2</v>
      </c>
      <c r="K4133">
        <v>7.2</v>
      </c>
      <c r="L4133">
        <v>4</v>
      </c>
      <c r="M4133">
        <v>90.956521739130437</v>
      </c>
      <c r="N4133">
        <v>0</v>
      </c>
      <c r="O4133">
        <v>1.13495493626637</v>
      </c>
      <c r="P4133">
        <v>0.26844479361604401</v>
      </c>
      <c r="Q4133" t="s">
        <v>253</v>
      </c>
    </row>
    <row r="4134" spans="1:17" ht="16" x14ac:dyDescent="0.2">
      <c r="A4134">
        <v>267</v>
      </c>
      <c r="B4134" t="s">
        <v>202</v>
      </c>
      <c r="C4134" t="s">
        <v>201</v>
      </c>
      <c r="D4134">
        <v>46</v>
      </c>
      <c r="H4134" s="7">
        <v>1</v>
      </c>
      <c r="I4134" t="s">
        <v>5</v>
      </c>
      <c r="J4134">
        <v>4.5999999999999999E-2</v>
      </c>
      <c r="K4134">
        <v>7.2</v>
      </c>
      <c r="L4134">
        <v>4</v>
      </c>
      <c r="M4134">
        <v>90.956521739130437</v>
      </c>
      <c r="N4134">
        <v>0</v>
      </c>
      <c r="O4134">
        <v>3.1066790102750601</v>
      </c>
      <c r="P4134">
        <v>0.38460418064333801</v>
      </c>
      <c r="Q4134" t="s">
        <v>253</v>
      </c>
    </row>
    <row r="4135" spans="1:17" ht="16" x14ac:dyDescent="0.2">
      <c r="A4135">
        <v>267</v>
      </c>
      <c r="B4135" t="s">
        <v>202</v>
      </c>
      <c r="C4135" t="s">
        <v>201</v>
      </c>
      <c r="D4135">
        <v>46</v>
      </c>
      <c r="H4135" s="7">
        <v>1</v>
      </c>
      <c r="I4135" t="s">
        <v>5</v>
      </c>
      <c r="J4135">
        <v>4.5999999999999999E-2</v>
      </c>
      <c r="K4135">
        <v>7.2</v>
      </c>
      <c r="L4135">
        <v>4</v>
      </c>
      <c r="M4135">
        <v>90.956521739130437</v>
      </c>
      <c r="N4135">
        <v>0</v>
      </c>
      <c r="O4135">
        <v>7.1943246619116499</v>
      </c>
      <c r="P4135">
        <v>0.60000088273719099</v>
      </c>
      <c r="Q4135" t="s">
        <v>253</v>
      </c>
    </row>
    <row r="4136" spans="1:17" ht="16" x14ac:dyDescent="0.2">
      <c r="A4136">
        <v>267</v>
      </c>
      <c r="B4136" t="s">
        <v>202</v>
      </c>
      <c r="C4136" t="s">
        <v>201</v>
      </c>
      <c r="D4136">
        <v>46</v>
      </c>
      <c r="H4136" s="7">
        <v>1</v>
      </c>
      <c r="I4136" t="s">
        <v>5</v>
      </c>
      <c r="J4136">
        <v>4.5999999999999999E-2</v>
      </c>
      <c r="K4136">
        <v>7.2</v>
      </c>
      <c r="L4136">
        <v>4</v>
      </c>
      <c r="M4136">
        <v>90.956521739130437</v>
      </c>
      <c r="N4136">
        <v>0</v>
      </c>
      <c r="O4136">
        <v>10.2555239045231</v>
      </c>
      <c r="P4136">
        <v>0.69918081988630298</v>
      </c>
      <c r="Q4136" t="s">
        <v>253</v>
      </c>
    </row>
    <row r="4137" spans="1:17" ht="16" x14ac:dyDescent="0.2">
      <c r="A4137">
        <v>267</v>
      </c>
      <c r="B4137" t="s">
        <v>202</v>
      </c>
      <c r="C4137" t="s">
        <v>201</v>
      </c>
      <c r="D4137">
        <v>46</v>
      </c>
      <c r="H4137" s="7">
        <v>1</v>
      </c>
      <c r="I4137" t="s">
        <v>5</v>
      </c>
      <c r="J4137">
        <v>4.5999999999999999E-2</v>
      </c>
      <c r="K4137">
        <v>7.2</v>
      </c>
      <c r="L4137">
        <v>4</v>
      </c>
      <c r="M4137">
        <v>90.956521739130437</v>
      </c>
      <c r="N4137">
        <v>0</v>
      </c>
      <c r="O4137">
        <v>12.222636118074901</v>
      </c>
      <c r="P4137">
        <v>0.75191553970551805</v>
      </c>
      <c r="Q4137" t="s">
        <v>253</v>
      </c>
    </row>
    <row r="4138" spans="1:17" ht="16" x14ac:dyDescent="0.2">
      <c r="A4138">
        <v>267</v>
      </c>
      <c r="B4138" t="s">
        <v>202</v>
      </c>
      <c r="C4138" t="s">
        <v>201</v>
      </c>
      <c r="D4138">
        <v>46</v>
      </c>
      <c r="H4138" s="7">
        <v>1</v>
      </c>
      <c r="I4138" t="s">
        <v>5</v>
      </c>
      <c r="J4138">
        <v>4.5999999999999999E-2</v>
      </c>
      <c r="K4138">
        <v>7.2</v>
      </c>
      <c r="L4138">
        <v>4</v>
      </c>
      <c r="M4138">
        <v>90.956521739130437</v>
      </c>
      <c r="N4138">
        <v>0</v>
      </c>
      <c r="O4138">
        <v>14.188825959535301</v>
      </c>
      <c r="P4138">
        <v>0.79196532608311798</v>
      </c>
      <c r="Q4138" t="s">
        <v>253</v>
      </c>
    </row>
    <row r="4139" spans="1:17" ht="16" x14ac:dyDescent="0.2">
      <c r="A4139">
        <v>267</v>
      </c>
      <c r="B4139" t="s">
        <v>202</v>
      </c>
      <c r="C4139" t="s">
        <v>201</v>
      </c>
      <c r="D4139">
        <v>46</v>
      </c>
      <c r="H4139" s="7">
        <v>1</v>
      </c>
      <c r="I4139" t="s">
        <v>5</v>
      </c>
      <c r="J4139">
        <v>4.5999999999999999E-2</v>
      </c>
      <c r="K4139">
        <v>7.2</v>
      </c>
      <c r="L4139">
        <v>4</v>
      </c>
      <c r="M4139">
        <v>90.956521739130437</v>
      </c>
      <c r="N4139">
        <v>0</v>
      </c>
      <c r="O4139">
        <v>18.919672416228199</v>
      </c>
      <c r="P4139">
        <v>0.85298894813036197</v>
      </c>
      <c r="Q4139" t="s">
        <v>253</v>
      </c>
    </row>
    <row r="4140" spans="1:17" ht="16" x14ac:dyDescent="0.2">
      <c r="A4140">
        <v>267</v>
      </c>
      <c r="B4140" t="s">
        <v>202</v>
      </c>
      <c r="C4140" t="s">
        <v>201</v>
      </c>
      <c r="D4140">
        <v>46</v>
      </c>
      <c r="H4140" s="7">
        <v>1</v>
      </c>
      <c r="I4140" t="s">
        <v>5</v>
      </c>
      <c r="J4140">
        <v>4.5999999999999999E-2</v>
      </c>
      <c r="K4140">
        <v>7.2</v>
      </c>
      <c r="L4140">
        <v>4</v>
      </c>
      <c r="M4140">
        <v>90.956521739130437</v>
      </c>
      <c r="N4140">
        <v>0</v>
      </c>
      <c r="O4140">
        <v>21.1033883425726</v>
      </c>
      <c r="P4140">
        <v>0.88456887115567895</v>
      </c>
      <c r="Q4140" t="s">
        <v>253</v>
      </c>
    </row>
    <row r="4141" spans="1:17" ht="16" x14ac:dyDescent="0.2">
      <c r="A4141">
        <v>267</v>
      </c>
      <c r="B4141" t="s">
        <v>202</v>
      </c>
      <c r="C4141" t="s">
        <v>201</v>
      </c>
      <c r="D4141">
        <v>46</v>
      </c>
      <c r="H4141" s="7">
        <v>1</v>
      </c>
      <c r="I4141" t="s">
        <v>5</v>
      </c>
      <c r="J4141">
        <v>4.5999999999999999E-2</v>
      </c>
      <c r="K4141">
        <v>7.2</v>
      </c>
      <c r="L4141">
        <v>4</v>
      </c>
      <c r="M4141">
        <v>90.956521739130437</v>
      </c>
      <c r="N4141">
        <v>0</v>
      </c>
      <c r="O4141">
        <v>28.161379585819699</v>
      </c>
      <c r="P4141">
        <v>0.94967956639949103</v>
      </c>
      <c r="Q4141" t="s">
        <v>253</v>
      </c>
    </row>
    <row r="4142" spans="1:17" ht="16" x14ac:dyDescent="0.2">
      <c r="A4142">
        <v>267</v>
      </c>
      <c r="B4142" t="s">
        <v>202</v>
      </c>
      <c r="C4142" t="s">
        <v>201</v>
      </c>
      <c r="D4142">
        <v>46</v>
      </c>
      <c r="H4142" s="7">
        <v>1</v>
      </c>
      <c r="I4142" t="s">
        <v>5</v>
      </c>
      <c r="J4142">
        <v>4.5999999999999999E-2</v>
      </c>
      <c r="K4142">
        <v>7.2</v>
      </c>
      <c r="L4142">
        <v>4</v>
      </c>
      <c r="M4142">
        <v>90.956521739130437</v>
      </c>
      <c r="N4142">
        <v>0</v>
      </c>
      <c r="O4142">
        <v>35.072713666537197</v>
      </c>
      <c r="P4142">
        <v>0.99788584442639705</v>
      </c>
      <c r="Q4142" t="s">
        <v>253</v>
      </c>
    </row>
    <row r="4143" spans="1:17" ht="16" x14ac:dyDescent="0.2">
      <c r="A4143">
        <v>268</v>
      </c>
      <c r="B4143" t="s">
        <v>202</v>
      </c>
      <c r="C4143" t="s">
        <v>201</v>
      </c>
      <c r="D4143">
        <f>(38+54)/2</f>
        <v>46</v>
      </c>
      <c r="H4143" s="7">
        <v>1</v>
      </c>
      <c r="I4143" t="s">
        <v>5</v>
      </c>
      <c r="J4143">
        <f>46/1000</f>
        <v>4.5999999999999999E-2</v>
      </c>
      <c r="K4143">
        <v>24</v>
      </c>
      <c r="L4143">
        <v>4</v>
      </c>
      <c r="M4143">
        <f>L4143/(46/(46+1000))</f>
        <v>90.956521739130437</v>
      </c>
      <c r="N4143">
        <v>0</v>
      </c>
      <c r="O4143">
        <v>0</v>
      </c>
      <c r="P4143">
        <v>0</v>
      </c>
      <c r="Q4143" t="s">
        <v>253</v>
      </c>
    </row>
    <row r="4144" spans="1:17" ht="16" x14ac:dyDescent="0.2">
      <c r="A4144">
        <v>268</v>
      </c>
      <c r="B4144" t="s">
        <v>202</v>
      </c>
      <c r="C4144" t="s">
        <v>201</v>
      </c>
      <c r="D4144">
        <v>46</v>
      </c>
      <c r="H4144" s="7">
        <v>1</v>
      </c>
      <c r="I4144" t="s">
        <v>5</v>
      </c>
      <c r="J4144">
        <v>4.5999999999999999E-2</v>
      </c>
      <c r="K4144">
        <v>24</v>
      </c>
      <c r="L4144">
        <v>4</v>
      </c>
      <c r="M4144">
        <v>90.956521739130437</v>
      </c>
      <c r="N4144">
        <v>0</v>
      </c>
      <c r="O4144">
        <v>1.19967471134494</v>
      </c>
      <c r="P4144">
        <v>0.15850429010275</v>
      </c>
      <c r="Q4144" t="s">
        <v>253</v>
      </c>
    </row>
    <row r="4145" spans="1:17" ht="16" x14ac:dyDescent="0.2">
      <c r="A4145">
        <v>268</v>
      </c>
      <c r="B4145" t="s">
        <v>202</v>
      </c>
      <c r="C4145" t="s">
        <v>201</v>
      </c>
      <c r="D4145">
        <v>46</v>
      </c>
      <c r="H4145" s="7">
        <v>1</v>
      </c>
      <c r="I4145" t="s">
        <v>5</v>
      </c>
      <c r="J4145">
        <v>4.5999999999999999E-2</v>
      </c>
      <c r="K4145">
        <v>24</v>
      </c>
      <c r="L4145">
        <v>4</v>
      </c>
      <c r="M4145">
        <v>90.956521739130437</v>
      </c>
      <c r="N4145">
        <v>0</v>
      </c>
      <c r="O4145">
        <v>3.2454960100278898</v>
      </c>
      <c r="P4145">
        <v>0.29368666360651102</v>
      </c>
      <c r="Q4145" t="s">
        <v>253</v>
      </c>
    </row>
    <row r="4146" spans="1:17" ht="16" x14ac:dyDescent="0.2">
      <c r="A4146">
        <v>268</v>
      </c>
      <c r="B4146" t="s">
        <v>202</v>
      </c>
      <c r="C4146" t="s">
        <v>201</v>
      </c>
      <c r="D4146">
        <v>46</v>
      </c>
      <c r="H4146" s="7">
        <v>1</v>
      </c>
      <c r="I4146" t="s">
        <v>5</v>
      </c>
      <c r="J4146">
        <v>4.5999999999999999E-2</v>
      </c>
      <c r="K4146">
        <v>24</v>
      </c>
      <c r="L4146">
        <v>4</v>
      </c>
      <c r="M4146">
        <v>90.956521739130437</v>
      </c>
      <c r="N4146">
        <v>0</v>
      </c>
      <c r="O4146">
        <v>7.1923261890469901</v>
      </c>
      <c r="P4146">
        <v>0.57251686028035698</v>
      </c>
      <c r="Q4146" t="s">
        <v>253</v>
      </c>
    </row>
    <row r="4147" spans="1:17" ht="16" x14ac:dyDescent="0.2">
      <c r="A4147">
        <v>268</v>
      </c>
      <c r="B4147" t="s">
        <v>202</v>
      </c>
      <c r="C4147" t="s">
        <v>201</v>
      </c>
      <c r="D4147">
        <v>46</v>
      </c>
      <c r="H4147" s="7">
        <v>1</v>
      </c>
      <c r="I4147" t="s">
        <v>5</v>
      </c>
      <c r="J4147">
        <v>4.5999999999999999E-2</v>
      </c>
      <c r="K4147">
        <v>24</v>
      </c>
      <c r="L4147">
        <v>4</v>
      </c>
      <c r="M4147">
        <v>90.956521739130437</v>
      </c>
      <c r="N4147">
        <v>0</v>
      </c>
      <c r="O4147">
        <v>10.325316726104299</v>
      </c>
      <c r="P4147">
        <v>0.659007450301896</v>
      </c>
      <c r="Q4147" t="s">
        <v>253</v>
      </c>
    </row>
    <row r="4148" spans="1:17" ht="16" x14ac:dyDescent="0.2">
      <c r="A4148">
        <v>268</v>
      </c>
      <c r="B4148" t="s">
        <v>202</v>
      </c>
      <c r="C4148" t="s">
        <v>201</v>
      </c>
      <c r="D4148">
        <v>46</v>
      </c>
      <c r="H4148" s="7">
        <v>1</v>
      </c>
      <c r="I4148" t="s">
        <v>5</v>
      </c>
      <c r="J4148">
        <v>4.5999999999999999E-2</v>
      </c>
      <c r="K4148">
        <v>24</v>
      </c>
      <c r="L4148">
        <v>4</v>
      </c>
      <c r="M4148">
        <v>90.956521739130437</v>
      </c>
      <c r="N4148">
        <v>0</v>
      </c>
      <c r="O4148">
        <v>12.2206376452102</v>
      </c>
      <c r="P4148">
        <v>0.72443151724868404</v>
      </c>
      <c r="Q4148" t="s">
        <v>253</v>
      </c>
    </row>
    <row r="4149" spans="1:17" ht="16" x14ac:dyDescent="0.2">
      <c r="A4149">
        <v>268</v>
      </c>
      <c r="B4149" t="s">
        <v>202</v>
      </c>
      <c r="C4149" t="s">
        <v>201</v>
      </c>
      <c r="D4149">
        <v>46</v>
      </c>
      <c r="H4149" s="7">
        <v>1</v>
      </c>
      <c r="I4149" t="s">
        <v>5</v>
      </c>
      <c r="J4149">
        <v>4.5999999999999999E-2</v>
      </c>
      <c r="K4149">
        <v>24</v>
      </c>
      <c r="L4149">
        <v>4</v>
      </c>
      <c r="M4149">
        <v>90.956521739130437</v>
      </c>
      <c r="N4149">
        <v>0</v>
      </c>
      <c r="O4149">
        <v>14.186366300624901</v>
      </c>
      <c r="P4149">
        <v>0.75813883690547601</v>
      </c>
      <c r="Q4149" t="s">
        <v>253</v>
      </c>
    </row>
    <row r="4150" spans="1:17" ht="16" x14ac:dyDescent="0.2">
      <c r="A4150">
        <v>268</v>
      </c>
      <c r="B4150" t="s">
        <v>202</v>
      </c>
      <c r="C4150" t="s">
        <v>201</v>
      </c>
      <c r="D4150">
        <v>46</v>
      </c>
      <c r="H4150" s="7">
        <v>1</v>
      </c>
      <c r="I4150" t="s">
        <v>5</v>
      </c>
      <c r="J4150">
        <v>4.5999999999999999E-2</v>
      </c>
      <c r="K4150">
        <v>24</v>
      </c>
      <c r="L4150">
        <v>4</v>
      </c>
      <c r="M4150">
        <v>90.956521739130437</v>
      </c>
      <c r="N4150">
        <v>0</v>
      </c>
      <c r="O4150">
        <v>19.211603183150299</v>
      </c>
      <c r="P4150">
        <v>0.86777038240175097</v>
      </c>
      <c r="Q4150" t="s">
        <v>253</v>
      </c>
    </row>
    <row r="4151" spans="1:17" ht="16" x14ac:dyDescent="0.2">
      <c r="A4151">
        <v>268</v>
      </c>
      <c r="B4151" t="s">
        <v>202</v>
      </c>
      <c r="C4151" t="s">
        <v>201</v>
      </c>
      <c r="D4151">
        <v>46</v>
      </c>
      <c r="H4151" s="7">
        <v>1</v>
      </c>
      <c r="I4151" t="s">
        <v>5</v>
      </c>
      <c r="J4151">
        <v>4.5999999999999999E-2</v>
      </c>
      <c r="K4151">
        <v>24</v>
      </c>
      <c r="L4151">
        <v>4</v>
      </c>
      <c r="M4151">
        <v>90.956521739130437</v>
      </c>
      <c r="N4151">
        <v>0</v>
      </c>
      <c r="O4151">
        <v>21.1033883425726</v>
      </c>
      <c r="P4151">
        <v>0.88456887115567895</v>
      </c>
      <c r="Q4151" t="s">
        <v>253</v>
      </c>
    </row>
    <row r="4152" spans="1:17" ht="16" x14ac:dyDescent="0.2">
      <c r="A4152">
        <v>268</v>
      </c>
      <c r="B4152" t="s">
        <v>202</v>
      </c>
      <c r="C4152" t="s">
        <v>201</v>
      </c>
      <c r="D4152">
        <v>46</v>
      </c>
      <c r="H4152" s="7">
        <v>1</v>
      </c>
      <c r="I4152" t="s">
        <v>5</v>
      </c>
      <c r="J4152">
        <v>4.5999999999999999E-2</v>
      </c>
      <c r="K4152">
        <v>24</v>
      </c>
      <c r="L4152">
        <v>4</v>
      </c>
      <c r="M4152">
        <v>90.956521739130437</v>
      </c>
      <c r="N4152">
        <v>0</v>
      </c>
      <c r="O4152">
        <v>28.1615333145016</v>
      </c>
      <c r="P4152">
        <v>0.95179372197309398</v>
      </c>
      <c r="Q4152" t="s">
        <v>253</v>
      </c>
    </row>
    <row r="4153" spans="1:17" ht="16" x14ac:dyDescent="0.2">
      <c r="A4153">
        <v>268</v>
      </c>
      <c r="B4153" t="s">
        <v>202</v>
      </c>
      <c r="C4153" t="s">
        <v>201</v>
      </c>
      <c r="D4153">
        <v>46</v>
      </c>
      <c r="H4153" s="7">
        <v>1</v>
      </c>
      <c r="I4153" t="s">
        <v>5</v>
      </c>
      <c r="J4153">
        <v>4.5999999999999999E-2</v>
      </c>
      <c r="K4153">
        <v>24</v>
      </c>
      <c r="L4153">
        <v>4</v>
      </c>
      <c r="M4153">
        <v>90.956521739130437</v>
      </c>
      <c r="N4153">
        <v>0</v>
      </c>
      <c r="O4153">
        <v>35.0708689223544</v>
      </c>
      <c r="P4153">
        <v>0.97251597754316599</v>
      </c>
      <c r="Q4153" t="s">
        <v>253</v>
      </c>
    </row>
    <row r="4154" spans="1:17" ht="16" x14ac:dyDescent="0.2">
      <c r="A4154">
        <v>269</v>
      </c>
      <c r="B4154" t="s">
        <v>202</v>
      </c>
      <c r="C4154" t="s">
        <v>201</v>
      </c>
      <c r="D4154">
        <f>(38+54)/2</f>
        <v>46</v>
      </c>
      <c r="H4154" s="7">
        <v>1</v>
      </c>
      <c r="I4154" t="s">
        <v>5</v>
      </c>
      <c r="J4154">
        <f>46/1000</f>
        <v>4.5999999999999999E-2</v>
      </c>
      <c r="K4154">
        <v>37</v>
      </c>
      <c r="L4154">
        <v>4</v>
      </c>
      <c r="M4154">
        <f>L4154/(46/(46+1000))</f>
        <v>90.956521739130437</v>
      </c>
      <c r="N4154">
        <v>0</v>
      </c>
      <c r="O4154">
        <v>0</v>
      </c>
      <c r="P4154">
        <v>0</v>
      </c>
      <c r="Q4154" t="s">
        <v>253</v>
      </c>
    </row>
    <row r="4155" spans="1:17" ht="16" x14ac:dyDescent="0.2">
      <c r="A4155">
        <v>269</v>
      </c>
      <c r="B4155" t="s">
        <v>202</v>
      </c>
      <c r="C4155" t="s">
        <v>201</v>
      </c>
      <c r="D4155">
        <v>46</v>
      </c>
      <c r="H4155" s="7">
        <v>1</v>
      </c>
      <c r="I4155" t="s">
        <v>5</v>
      </c>
      <c r="J4155">
        <v>4.5999999999999999E-2</v>
      </c>
      <c r="K4155">
        <v>37</v>
      </c>
      <c r="L4155">
        <v>4</v>
      </c>
      <c r="M4155">
        <v>90.956521739130437</v>
      </c>
      <c r="N4155">
        <v>0</v>
      </c>
      <c r="O4155">
        <v>1.19875233925355</v>
      </c>
      <c r="P4155">
        <v>0.14581935666113399</v>
      </c>
      <c r="Q4155" t="s">
        <v>253</v>
      </c>
    </row>
    <row r="4156" spans="1:17" ht="16" x14ac:dyDescent="0.2">
      <c r="A4156">
        <v>269</v>
      </c>
      <c r="B4156" t="s">
        <v>202</v>
      </c>
      <c r="C4156" t="s">
        <v>201</v>
      </c>
      <c r="D4156">
        <v>46</v>
      </c>
      <c r="H4156" s="7">
        <v>1</v>
      </c>
      <c r="I4156" t="s">
        <v>5</v>
      </c>
      <c r="J4156">
        <v>4.5999999999999999E-2</v>
      </c>
      <c r="K4156">
        <v>37</v>
      </c>
      <c r="L4156">
        <v>4</v>
      </c>
      <c r="M4156">
        <v>90.956521739130437</v>
      </c>
      <c r="N4156">
        <v>0</v>
      </c>
      <c r="O4156">
        <v>3.3151351029271501</v>
      </c>
      <c r="P4156">
        <v>0.25139913844850098</v>
      </c>
      <c r="Q4156" t="s">
        <v>253</v>
      </c>
    </row>
    <row r="4157" spans="1:17" ht="16" x14ac:dyDescent="0.2">
      <c r="A4157">
        <v>269</v>
      </c>
      <c r="B4157" t="s">
        <v>202</v>
      </c>
      <c r="C4157" t="s">
        <v>201</v>
      </c>
      <c r="D4157">
        <v>46</v>
      </c>
      <c r="H4157" s="7">
        <v>1</v>
      </c>
      <c r="I4157" t="s">
        <v>5</v>
      </c>
      <c r="J4157">
        <v>4.5999999999999999E-2</v>
      </c>
      <c r="K4157">
        <v>37</v>
      </c>
      <c r="L4157">
        <v>4</v>
      </c>
      <c r="M4157">
        <v>90.956521739130437</v>
      </c>
      <c r="N4157">
        <v>0</v>
      </c>
      <c r="O4157">
        <v>7.1150006620528901</v>
      </c>
      <c r="P4157">
        <v>0.50909660675823598</v>
      </c>
      <c r="Q4157" t="s">
        <v>253</v>
      </c>
    </row>
    <row r="4158" spans="1:17" ht="16" x14ac:dyDescent="0.2">
      <c r="A4158">
        <v>269</v>
      </c>
      <c r="B4158" t="s">
        <v>202</v>
      </c>
      <c r="C4158" t="s">
        <v>201</v>
      </c>
      <c r="D4158">
        <v>46</v>
      </c>
      <c r="H4158" s="7">
        <v>1</v>
      </c>
      <c r="I4158" t="s">
        <v>5</v>
      </c>
      <c r="J4158">
        <v>4.5999999999999999E-2</v>
      </c>
      <c r="K4158">
        <v>37</v>
      </c>
      <c r="L4158">
        <v>4</v>
      </c>
      <c r="M4158">
        <v>90.956521739130437</v>
      </c>
      <c r="N4158">
        <v>0</v>
      </c>
      <c r="O4158">
        <v>10.3239331679672</v>
      </c>
      <c r="P4158">
        <v>0.63998005013947201</v>
      </c>
      <c r="Q4158" t="s">
        <v>253</v>
      </c>
    </row>
    <row r="4159" spans="1:17" ht="16" x14ac:dyDescent="0.2">
      <c r="A4159">
        <v>269</v>
      </c>
      <c r="B4159" t="s">
        <v>202</v>
      </c>
      <c r="C4159" t="s">
        <v>201</v>
      </c>
      <c r="D4159">
        <v>46</v>
      </c>
      <c r="H4159" s="7">
        <v>1</v>
      </c>
      <c r="I4159" t="s">
        <v>5</v>
      </c>
      <c r="J4159">
        <v>4.5999999999999999E-2</v>
      </c>
      <c r="K4159">
        <v>37</v>
      </c>
      <c r="L4159">
        <v>4</v>
      </c>
      <c r="M4159">
        <v>90.956521739130437</v>
      </c>
      <c r="N4159">
        <v>0</v>
      </c>
      <c r="O4159">
        <v>12.5098012958582</v>
      </c>
      <c r="P4159">
        <v>0.70115815119522595</v>
      </c>
      <c r="Q4159" t="s">
        <v>253</v>
      </c>
    </row>
    <row r="4160" spans="1:17" ht="16" x14ac:dyDescent="0.2">
      <c r="A4160">
        <v>269</v>
      </c>
      <c r="B4160" t="s">
        <v>202</v>
      </c>
      <c r="C4160" t="s">
        <v>201</v>
      </c>
      <c r="D4160">
        <v>46</v>
      </c>
      <c r="H4160" s="7">
        <v>1</v>
      </c>
      <c r="I4160" t="s">
        <v>5</v>
      </c>
      <c r="J4160">
        <v>4.5999999999999999E-2</v>
      </c>
      <c r="K4160">
        <v>37</v>
      </c>
      <c r="L4160">
        <v>4</v>
      </c>
      <c r="M4160">
        <v>90.956521739130437</v>
      </c>
      <c r="N4160">
        <v>0</v>
      </c>
      <c r="O4160">
        <v>14.184675285124101</v>
      </c>
      <c r="P4160">
        <v>0.73488312559584701</v>
      </c>
      <c r="Q4160" t="s">
        <v>253</v>
      </c>
    </row>
    <row r="4161" spans="1:17" ht="16" x14ac:dyDescent="0.2">
      <c r="A4161">
        <v>269</v>
      </c>
      <c r="B4161" t="s">
        <v>202</v>
      </c>
      <c r="C4161" t="s">
        <v>201</v>
      </c>
      <c r="D4161">
        <v>46</v>
      </c>
      <c r="H4161" s="7">
        <v>1</v>
      </c>
      <c r="I4161" t="s">
        <v>5</v>
      </c>
      <c r="J4161">
        <v>4.5999999999999999E-2</v>
      </c>
      <c r="K4161">
        <v>37</v>
      </c>
      <c r="L4161">
        <v>4</v>
      </c>
      <c r="M4161">
        <v>90.956521739130437</v>
      </c>
      <c r="N4161">
        <v>0</v>
      </c>
      <c r="O4161">
        <v>19.0654072066664</v>
      </c>
      <c r="P4161">
        <v>0.85720843190565299</v>
      </c>
      <c r="Q4161" t="s">
        <v>253</v>
      </c>
    </row>
    <row r="4162" spans="1:17" ht="16" x14ac:dyDescent="0.2">
      <c r="A4162">
        <v>269</v>
      </c>
      <c r="B4162" t="s">
        <v>202</v>
      </c>
      <c r="C4162" t="s">
        <v>201</v>
      </c>
      <c r="D4162">
        <v>46</v>
      </c>
      <c r="H4162" s="7">
        <v>1</v>
      </c>
      <c r="I4162" t="s">
        <v>5</v>
      </c>
      <c r="J4162">
        <v>4.5999999999999999E-2</v>
      </c>
      <c r="K4162">
        <v>37</v>
      </c>
      <c r="L4162">
        <v>4</v>
      </c>
      <c r="M4162">
        <v>90.956521739130437</v>
      </c>
      <c r="N4162">
        <v>0</v>
      </c>
      <c r="O4162">
        <v>21.175794551746002</v>
      </c>
      <c r="P4162">
        <v>0.880336146322517</v>
      </c>
      <c r="Q4162" t="s">
        <v>253</v>
      </c>
    </row>
    <row r="4163" spans="1:17" ht="16" x14ac:dyDescent="0.2">
      <c r="A4163">
        <v>269</v>
      </c>
      <c r="B4163" t="s">
        <v>202</v>
      </c>
      <c r="C4163" t="s">
        <v>201</v>
      </c>
      <c r="D4163">
        <v>46</v>
      </c>
      <c r="H4163" s="7">
        <v>1</v>
      </c>
      <c r="I4163" t="s">
        <v>5</v>
      </c>
      <c r="J4163">
        <v>4.5999999999999999E-2</v>
      </c>
      <c r="K4163">
        <v>37</v>
      </c>
      <c r="L4163">
        <v>4</v>
      </c>
      <c r="M4163">
        <v>90.956521739130437</v>
      </c>
      <c r="N4163">
        <v>0</v>
      </c>
      <c r="O4163">
        <v>28.088819647964399</v>
      </c>
      <c r="P4163">
        <v>0.95179813565905103</v>
      </c>
      <c r="Q4163" t="s">
        <v>253</v>
      </c>
    </row>
    <row r="4164" spans="1:17" ht="16" x14ac:dyDescent="0.2">
      <c r="A4164">
        <v>269</v>
      </c>
      <c r="B4164" t="s">
        <v>202</v>
      </c>
      <c r="C4164" t="s">
        <v>201</v>
      </c>
      <c r="D4164">
        <v>46</v>
      </c>
      <c r="H4164" s="7">
        <v>1</v>
      </c>
      <c r="I4164" t="s">
        <v>5</v>
      </c>
      <c r="J4164">
        <v>4.5999999999999999E-2</v>
      </c>
      <c r="K4164">
        <v>37</v>
      </c>
      <c r="L4164">
        <v>4</v>
      </c>
      <c r="M4164">
        <v>90.956521739130437</v>
      </c>
      <c r="N4164">
        <v>0</v>
      </c>
      <c r="O4164">
        <v>35.217833542247803</v>
      </c>
      <c r="P4164">
        <v>0.99364870590727705</v>
      </c>
      <c r="Q4164" t="s">
        <v>253</v>
      </c>
    </row>
    <row r="4165" spans="1:17" ht="16" x14ac:dyDescent="0.2">
      <c r="A4165">
        <v>270</v>
      </c>
      <c r="B4165" t="s">
        <v>202</v>
      </c>
      <c r="C4165" t="s">
        <v>201</v>
      </c>
      <c r="D4165">
        <f>(38+54)/2</f>
        <v>46</v>
      </c>
      <c r="H4165" s="7">
        <v>1</v>
      </c>
      <c r="I4165" t="s">
        <v>5</v>
      </c>
      <c r="J4165">
        <f>46/1000</f>
        <v>4.5999999999999999E-2</v>
      </c>
      <c r="K4165">
        <v>53</v>
      </c>
      <c r="L4165">
        <v>3.9</v>
      </c>
      <c r="M4165">
        <f>L4165/(46/(46+1000))</f>
        <v>88.682608695652178</v>
      </c>
      <c r="N4165">
        <v>0</v>
      </c>
      <c r="O4165">
        <v>0</v>
      </c>
      <c r="P4165">
        <v>0</v>
      </c>
      <c r="Q4165" t="s">
        <v>253</v>
      </c>
    </row>
    <row r="4166" spans="1:17" ht="16" x14ac:dyDescent="0.2">
      <c r="A4166">
        <v>270</v>
      </c>
      <c r="B4166" t="s">
        <v>202</v>
      </c>
      <c r="C4166" t="s">
        <v>201</v>
      </c>
      <c r="D4166">
        <v>46</v>
      </c>
      <c r="H4166" s="7">
        <v>1</v>
      </c>
      <c r="I4166" t="s">
        <v>5</v>
      </c>
      <c r="J4166">
        <v>4.5999999999999999E-2</v>
      </c>
      <c r="K4166">
        <v>53</v>
      </c>
      <c r="L4166">
        <v>3.9</v>
      </c>
      <c r="M4166">
        <v>88.682608695652178</v>
      </c>
      <c r="N4166">
        <v>0</v>
      </c>
      <c r="O4166">
        <v>1.19982844002683</v>
      </c>
      <c r="P4166">
        <v>0.160618445676353</v>
      </c>
      <c r="Q4166" t="s">
        <v>253</v>
      </c>
    </row>
    <row r="4167" spans="1:17" ht="16" x14ac:dyDescent="0.2">
      <c r="A4167">
        <v>270</v>
      </c>
      <c r="B4167" t="s">
        <v>202</v>
      </c>
      <c r="C4167" t="s">
        <v>201</v>
      </c>
      <c r="D4167">
        <v>46</v>
      </c>
      <c r="H4167" s="7">
        <v>1</v>
      </c>
      <c r="I4167" t="s">
        <v>5</v>
      </c>
      <c r="J4167">
        <v>4.5999999999999999E-2</v>
      </c>
      <c r="K4167">
        <v>53</v>
      </c>
      <c r="L4167">
        <v>3.9</v>
      </c>
      <c r="M4167">
        <v>88.682608695652178</v>
      </c>
      <c r="N4167">
        <v>0</v>
      </c>
      <c r="O4167">
        <v>3.24303635111754</v>
      </c>
      <c r="P4167">
        <v>0.259860174428869</v>
      </c>
      <c r="Q4167" t="s">
        <v>253</v>
      </c>
    </row>
    <row r="4168" spans="1:17" ht="16" x14ac:dyDescent="0.2">
      <c r="A4168">
        <v>270</v>
      </c>
      <c r="B4168" t="s">
        <v>202</v>
      </c>
      <c r="C4168" t="s">
        <v>201</v>
      </c>
      <c r="D4168">
        <v>46</v>
      </c>
      <c r="H4168" s="7">
        <v>1</v>
      </c>
      <c r="I4168" t="s">
        <v>5</v>
      </c>
      <c r="J4168">
        <v>4.5999999999999999E-2</v>
      </c>
      <c r="K4168">
        <v>53</v>
      </c>
      <c r="L4168">
        <v>3.9</v>
      </c>
      <c r="M4168">
        <v>88.682608695652178</v>
      </c>
      <c r="N4168">
        <v>0</v>
      </c>
      <c r="O4168">
        <v>7.1153081194166798</v>
      </c>
      <c r="P4168">
        <v>0.51332491790544099</v>
      </c>
      <c r="Q4168" t="s">
        <v>253</v>
      </c>
    </row>
    <row r="4169" spans="1:17" ht="16" x14ac:dyDescent="0.2">
      <c r="A4169">
        <v>270</v>
      </c>
      <c r="B4169" t="s">
        <v>202</v>
      </c>
      <c r="C4169" t="s">
        <v>201</v>
      </c>
      <c r="D4169">
        <v>46</v>
      </c>
      <c r="H4169" s="7">
        <v>1</v>
      </c>
      <c r="I4169" t="s">
        <v>5</v>
      </c>
      <c r="J4169">
        <v>4.5999999999999999E-2</v>
      </c>
      <c r="K4169">
        <v>53</v>
      </c>
      <c r="L4169">
        <v>3.9</v>
      </c>
      <c r="M4169">
        <v>88.682608695652178</v>
      </c>
      <c r="N4169">
        <v>0</v>
      </c>
      <c r="O4169">
        <v>10.1059458970375</v>
      </c>
      <c r="P4169">
        <v>0.642107446770947</v>
      </c>
      <c r="Q4169" t="s">
        <v>253</v>
      </c>
    </row>
    <row r="4170" spans="1:17" ht="16" x14ac:dyDescent="0.2">
      <c r="A4170">
        <v>270</v>
      </c>
      <c r="B4170" t="s">
        <v>202</v>
      </c>
      <c r="C4170" t="s">
        <v>201</v>
      </c>
      <c r="D4170">
        <v>46</v>
      </c>
      <c r="H4170" s="7">
        <v>1</v>
      </c>
      <c r="I4170" t="s">
        <v>5</v>
      </c>
      <c r="J4170">
        <v>4.5999999999999999E-2</v>
      </c>
      <c r="K4170">
        <v>53</v>
      </c>
      <c r="L4170">
        <v>3.9</v>
      </c>
      <c r="M4170">
        <v>88.682608695652178</v>
      </c>
      <c r="N4170">
        <v>0</v>
      </c>
      <c r="O4170">
        <v>11.9283994209244</v>
      </c>
      <c r="P4170">
        <v>0.70542177183009003</v>
      </c>
      <c r="Q4170" t="s">
        <v>253</v>
      </c>
    </row>
    <row r="4171" spans="1:17" ht="16" x14ac:dyDescent="0.2">
      <c r="A4171">
        <v>270</v>
      </c>
      <c r="B4171" t="s">
        <v>202</v>
      </c>
      <c r="C4171" t="s">
        <v>201</v>
      </c>
      <c r="D4171">
        <v>46</v>
      </c>
      <c r="H4171" s="7">
        <v>1</v>
      </c>
      <c r="I4171" t="s">
        <v>5</v>
      </c>
      <c r="J4171">
        <v>4.5999999999999999E-2</v>
      </c>
      <c r="K4171">
        <v>53</v>
      </c>
      <c r="L4171">
        <v>3.9</v>
      </c>
      <c r="M4171">
        <v>88.682608695652178</v>
      </c>
      <c r="N4171">
        <v>0</v>
      </c>
      <c r="O4171">
        <v>14.1839066417146</v>
      </c>
      <c r="P4171">
        <v>0.72431234772783404</v>
      </c>
      <c r="Q4171" t="s">
        <v>253</v>
      </c>
    </row>
    <row r="4172" spans="1:17" ht="16" x14ac:dyDescent="0.2">
      <c r="A4172">
        <v>270</v>
      </c>
      <c r="B4172" t="s">
        <v>202</v>
      </c>
      <c r="C4172" t="s">
        <v>201</v>
      </c>
      <c r="D4172">
        <v>46</v>
      </c>
      <c r="H4172" s="7">
        <v>1</v>
      </c>
      <c r="I4172" t="s">
        <v>5</v>
      </c>
      <c r="J4172">
        <v>4.5999999999999999E-2</v>
      </c>
      <c r="K4172">
        <v>53</v>
      </c>
      <c r="L4172">
        <v>3.9</v>
      </c>
      <c r="M4172">
        <v>88.682608695652178</v>
      </c>
      <c r="N4172">
        <v>0</v>
      </c>
      <c r="O4172">
        <v>19.063869919847399</v>
      </c>
      <c r="P4172">
        <v>0.83606687616962605</v>
      </c>
      <c r="Q4172" t="s">
        <v>253</v>
      </c>
    </row>
    <row r="4173" spans="1:17" ht="16" x14ac:dyDescent="0.2">
      <c r="A4173">
        <v>270</v>
      </c>
      <c r="B4173" t="s">
        <v>202</v>
      </c>
      <c r="C4173" t="s">
        <v>201</v>
      </c>
      <c r="D4173">
        <v>46</v>
      </c>
      <c r="H4173" s="7">
        <v>1</v>
      </c>
      <c r="I4173" t="s">
        <v>5</v>
      </c>
      <c r="J4173">
        <v>4.5999999999999999E-2</v>
      </c>
      <c r="K4173">
        <v>53</v>
      </c>
      <c r="L4173">
        <v>3.9</v>
      </c>
      <c r="M4173">
        <v>88.682608695652178</v>
      </c>
      <c r="N4173">
        <v>0</v>
      </c>
      <c r="O4173">
        <v>21.174103536245099</v>
      </c>
      <c r="P4173">
        <v>0.857080435012888</v>
      </c>
      <c r="Q4173" t="s">
        <v>253</v>
      </c>
    </row>
    <row r="4174" spans="1:17" ht="16" x14ac:dyDescent="0.2">
      <c r="A4174">
        <v>270</v>
      </c>
      <c r="B4174" t="s">
        <v>202</v>
      </c>
      <c r="C4174" t="s">
        <v>201</v>
      </c>
      <c r="D4174">
        <v>46</v>
      </c>
      <c r="H4174" s="7">
        <v>1</v>
      </c>
      <c r="I4174" t="s">
        <v>5</v>
      </c>
      <c r="J4174">
        <v>4.5999999999999999E-2</v>
      </c>
      <c r="K4174">
        <v>53</v>
      </c>
      <c r="L4174">
        <v>3.9</v>
      </c>
      <c r="M4174">
        <v>88.682608695652178</v>
      </c>
      <c r="N4174">
        <v>0</v>
      </c>
      <c r="O4174">
        <v>28.160303485046398</v>
      </c>
      <c r="P4174">
        <v>0.93488047738427305</v>
      </c>
      <c r="Q4174" t="s">
        <v>253</v>
      </c>
    </row>
    <row r="4175" spans="1:17" ht="16" x14ac:dyDescent="0.2">
      <c r="A4175">
        <v>270</v>
      </c>
      <c r="B4175" t="s">
        <v>202</v>
      </c>
      <c r="C4175" t="s">
        <v>201</v>
      </c>
      <c r="D4175">
        <v>46</v>
      </c>
      <c r="H4175" s="7">
        <v>1</v>
      </c>
      <c r="I4175" t="s">
        <v>5</v>
      </c>
      <c r="J4175">
        <v>4.5999999999999999E-2</v>
      </c>
      <c r="K4175">
        <v>53</v>
      </c>
      <c r="L4175">
        <v>3.9</v>
      </c>
      <c r="M4175">
        <v>88.682608695652178</v>
      </c>
      <c r="N4175">
        <v>0</v>
      </c>
      <c r="O4175">
        <v>35.145119875710598</v>
      </c>
      <c r="P4175">
        <v>0.99365311959323399</v>
      </c>
      <c r="Q4175" t="s">
        <v>253</v>
      </c>
    </row>
    <row r="4176" spans="1:17" ht="16" x14ac:dyDescent="0.2">
      <c r="A4176">
        <v>271</v>
      </c>
      <c r="B4176" t="s">
        <v>243</v>
      </c>
      <c r="C4176" t="s">
        <v>242</v>
      </c>
      <c r="D4176">
        <f>(24+38)/2</f>
        <v>31</v>
      </c>
      <c r="H4176" s="7">
        <v>1</v>
      </c>
      <c r="I4176" t="s">
        <v>24</v>
      </c>
      <c r="J4176">
        <v>0.11111111111111112</v>
      </c>
      <c r="K4176">
        <v>7.7</v>
      </c>
      <c r="L4176">
        <f>M4176*10/100</f>
        <v>2.97</v>
      </c>
      <c r="M4176">
        <v>29.7</v>
      </c>
      <c r="N4176">
        <v>0</v>
      </c>
      <c r="O4176">
        <v>0</v>
      </c>
      <c r="P4176">
        <v>0</v>
      </c>
      <c r="Q4176" t="s">
        <v>254</v>
      </c>
    </row>
    <row r="4177" spans="1:17" ht="16" x14ac:dyDescent="0.2">
      <c r="A4177">
        <v>271</v>
      </c>
      <c r="B4177" t="s">
        <v>243</v>
      </c>
      <c r="C4177" t="s">
        <v>242</v>
      </c>
      <c r="D4177">
        <v>31</v>
      </c>
      <c r="H4177" s="7">
        <v>1</v>
      </c>
      <c r="I4177" t="s">
        <v>24</v>
      </c>
      <c r="J4177">
        <v>0.11111111111111112</v>
      </c>
      <c r="K4177">
        <v>7.7</v>
      </c>
      <c r="L4177">
        <v>2.97</v>
      </c>
      <c r="M4177">
        <v>29.7</v>
      </c>
      <c r="N4177">
        <v>0</v>
      </c>
      <c r="O4177">
        <v>14.374872408060799</v>
      </c>
      <c r="P4177">
        <v>1.5850564320919198E-2</v>
      </c>
      <c r="Q4177" t="s">
        <v>254</v>
      </c>
    </row>
    <row r="4178" spans="1:17" ht="16" x14ac:dyDescent="0.2">
      <c r="A4178">
        <v>271</v>
      </c>
      <c r="B4178" t="s">
        <v>243</v>
      </c>
      <c r="C4178" t="s">
        <v>242</v>
      </c>
      <c r="D4178">
        <v>31</v>
      </c>
      <c r="H4178" s="7">
        <v>1</v>
      </c>
      <c r="I4178" t="s">
        <v>24</v>
      </c>
      <c r="J4178">
        <v>0.11111111111111112</v>
      </c>
      <c r="K4178">
        <v>7.7</v>
      </c>
      <c r="L4178">
        <v>2.97</v>
      </c>
      <c r="M4178">
        <v>29.7</v>
      </c>
      <c r="N4178">
        <v>0</v>
      </c>
      <c r="O4178">
        <v>21.072355565924902</v>
      </c>
      <c r="P4178">
        <v>2.7457785295575701E-2</v>
      </c>
      <c r="Q4178" t="s">
        <v>254</v>
      </c>
    </row>
    <row r="4179" spans="1:17" ht="16" x14ac:dyDescent="0.2">
      <c r="A4179">
        <v>271</v>
      </c>
      <c r="B4179" t="s">
        <v>243</v>
      </c>
      <c r="C4179" t="s">
        <v>242</v>
      </c>
      <c r="D4179">
        <v>31</v>
      </c>
      <c r="H4179" s="7">
        <v>1</v>
      </c>
      <c r="I4179" t="s">
        <v>24</v>
      </c>
      <c r="J4179">
        <v>0.11111111111111112</v>
      </c>
      <c r="K4179">
        <v>7.7</v>
      </c>
      <c r="L4179">
        <v>2.97</v>
      </c>
      <c r="M4179">
        <v>29.7</v>
      </c>
      <c r="N4179">
        <v>0</v>
      </c>
      <c r="O4179">
        <v>28.360407127650198</v>
      </c>
      <c r="P4179">
        <v>3.9108752077925801E-2</v>
      </c>
      <c r="Q4179" t="s">
        <v>254</v>
      </c>
    </row>
    <row r="4180" spans="1:17" ht="16" x14ac:dyDescent="0.2">
      <c r="A4180">
        <v>271</v>
      </c>
      <c r="B4180" t="s">
        <v>243</v>
      </c>
      <c r="C4180" t="s">
        <v>242</v>
      </c>
      <c r="D4180">
        <v>31</v>
      </c>
      <c r="H4180" s="7">
        <v>1</v>
      </c>
      <c r="I4180" t="s">
        <v>24</v>
      </c>
      <c r="J4180">
        <v>0.11111111111111112</v>
      </c>
      <c r="K4180">
        <v>7.7</v>
      </c>
      <c r="L4180">
        <v>2.97</v>
      </c>
      <c r="M4180">
        <v>29.7</v>
      </c>
      <c r="N4180">
        <v>0</v>
      </c>
      <c r="O4180">
        <v>35.317448744495302</v>
      </c>
      <c r="P4180">
        <v>0.209994458864358</v>
      </c>
      <c r="Q4180" t="s">
        <v>254</v>
      </c>
    </row>
    <row r="4181" spans="1:17" ht="16" x14ac:dyDescent="0.2">
      <c r="A4181">
        <v>271</v>
      </c>
      <c r="B4181" t="s">
        <v>243</v>
      </c>
      <c r="C4181" t="s">
        <v>242</v>
      </c>
      <c r="D4181">
        <v>31</v>
      </c>
      <c r="H4181" s="7">
        <v>1</v>
      </c>
      <c r="I4181" t="s">
        <v>24</v>
      </c>
      <c r="J4181">
        <v>0.11111111111111112</v>
      </c>
      <c r="K4181">
        <v>7.7</v>
      </c>
      <c r="L4181">
        <v>2.97</v>
      </c>
      <c r="M4181">
        <v>29.7</v>
      </c>
      <c r="N4181">
        <v>0</v>
      </c>
      <c r="O4181">
        <v>42.338650879290697</v>
      </c>
      <c r="P4181">
        <v>0.54384788124471395</v>
      </c>
      <c r="Q4181" t="s">
        <v>254</v>
      </c>
    </row>
    <row r="4182" spans="1:17" ht="16" x14ac:dyDescent="0.2">
      <c r="A4182">
        <v>271</v>
      </c>
      <c r="B4182" t="s">
        <v>243</v>
      </c>
      <c r="C4182" t="s">
        <v>242</v>
      </c>
      <c r="D4182">
        <v>31</v>
      </c>
      <c r="H4182" s="7">
        <v>1</v>
      </c>
      <c r="I4182" t="s">
        <v>24</v>
      </c>
      <c r="J4182">
        <v>0.11111111111111112</v>
      </c>
      <c r="K4182">
        <v>7.7</v>
      </c>
      <c r="L4182">
        <v>2.97</v>
      </c>
      <c r="M4182">
        <v>29.7</v>
      </c>
      <c r="N4182">
        <v>0</v>
      </c>
      <c r="O4182">
        <v>49.273819592289001</v>
      </c>
      <c r="P4182">
        <v>0.65917641226049095</v>
      </c>
      <c r="Q4182" t="s">
        <v>254</v>
      </c>
    </row>
    <row r="4183" spans="1:17" ht="16" x14ac:dyDescent="0.2">
      <c r="A4183">
        <v>271</v>
      </c>
      <c r="B4183" t="s">
        <v>243</v>
      </c>
      <c r="C4183" t="s">
        <v>242</v>
      </c>
      <c r="D4183">
        <v>31</v>
      </c>
      <c r="H4183" s="7">
        <v>1</v>
      </c>
      <c r="I4183" t="s">
        <v>24</v>
      </c>
      <c r="J4183">
        <v>0.11111111111111112</v>
      </c>
      <c r="K4183">
        <v>7.7</v>
      </c>
      <c r="L4183">
        <v>2.97</v>
      </c>
      <c r="M4183">
        <v>29.7</v>
      </c>
      <c r="N4183">
        <v>0</v>
      </c>
      <c r="O4183">
        <v>56.989121875820203</v>
      </c>
      <c r="P4183">
        <v>0.75604421242964204</v>
      </c>
      <c r="Q4183" t="s">
        <v>254</v>
      </c>
    </row>
    <row r="4184" spans="1:17" ht="16" x14ac:dyDescent="0.2">
      <c r="A4184">
        <v>271</v>
      </c>
      <c r="B4184" t="s">
        <v>243</v>
      </c>
      <c r="C4184" t="s">
        <v>242</v>
      </c>
      <c r="D4184">
        <v>31</v>
      </c>
      <c r="H4184" s="7">
        <v>1</v>
      </c>
      <c r="I4184" t="s">
        <v>24</v>
      </c>
      <c r="J4184">
        <v>0.11111111111111112</v>
      </c>
      <c r="K4184">
        <v>7.7</v>
      </c>
      <c r="L4184">
        <v>2.97</v>
      </c>
      <c r="M4184">
        <v>29.7</v>
      </c>
      <c r="N4184">
        <v>0</v>
      </c>
      <c r="O4184">
        <v>63.925748782408299</v>
      </c>
      <c r="P4184">
        <v>0.87507655516346305</v>
      </c>
      <c r="Q4184" t="s">
        <v>254</v>
      </c>
    </row>
    <row r="4185" spans="1:17" ht="16" x14ac:dyDescent="0.2">
      <c r="A4185">
        <v>271</v>
      </c>
      <c r="B4185" t="s">
        <v>243</v>
      </c>
      <c r="C4185" t="s">
        <v>242</v>
      </c>
      <c r="D4185">
        <v>31</v>
      </c>
      <c r="H4185" s="7">
        <v>1</v>
      </c>
      <c r="I4185" t="s">
        <v>24</v>
      </c>
      <c r="J4185">
        <v>0.11111111111111112</v>
      </c>
      <c r="K4185">
        <v>7.7</v>
      </c>
      <c r="L4185">
        <v>2.97</v>
      </c>
      <c r="M4185">
        <v>29.7</v>
      </c>
      <c r="N4185">
        <v>0</v>
      </c>
      <c r="O4185">
        <v>71.219633118492794</v>
      </c>
      <c r="P4185">
        <v>0.90154276881798801</v>
      </c>
      <c r="Q4185" t="s">
        <v>254</v>
      </c>
    </row>
    <row r="4186" spans="1:17" ht="16" x14ac:dyDescent="0.2">
      <c r="A4186">
        <v>271</v>
      </c>
      <c r="B4186" t="s">
        <v>243</v>
      </c>
      <c r="C4186" t="s">
        <v>242</v>
      </c>
      <c r="D4186">
        <v>31</v>
      </c>
      <c r="H4186" s="7">
        <v>1</v>
      </c>
      <c r="I4186" t="s">
        <v>24</v>
      </c>
      <c r="J4186">
        <v>0.11111111111111112</v>
      </c>
      <c r="K4186">
        <v>7.7</v>
      </c>
      <c r="L4186">
        <v>2.97</v>
      </c>
      <c r="M4186">
        <v>29.7</v>
      </c>
      <c r="N4186">
        <v>0</v>
      </c>
      <c r="O4186">
        <v>77.712969173787499</v>
      </c>
      <c r="P4186">
        <v>0.894616349266528</v>
      </c>
      <c r="Q4186" t="s">
        <v>254</v>
      </c>
    </row>
    <row r="4187" spans="1:17" ht="16" x14ac:dyDescent="0.2">
      <c r="A4187">
        <v>271</v>
      </c>
      <c r="B4187" t="s">
        <v>243</v>
      </c>
      <c r="C4187" t="s">
        <v>242</v>
      </c>
      <c r="D4187">
        <v>31</v>
      </c>
      <c r="H4187" s="7">
        <v>1</v>
      </c>
      <c r="I4187" t="s">
        <v>24</v>
      </c>
      <c r="J4187">
        <v>0.11111111111111112</v>
      </c>
      <c r="K4187">
        <v>7.7</v>
      </c>
      <c r="L4187">
        <v>2.97</v>
      </c>
      <c r="M4187">
        <v>29.7</v>
      </c>
      <c r="N4187">
        <v>0</v>
      </c>
      <c r="O4187">
        <v>85.002478929102594</v>
      </c>
      <c r="P4187">
        <v>0.90997112776692202</v>
      </c>
      <c r="Q4187" t="s">
        <v>254</v>
      </c>
    </row>
    <row r="4188" spans="1:17" ht="16" x14ac:dyDescent="0.2">
      <c r="A4188">
        <v>271</v>
      </c>
      <c r="B4188" t="s">
        <v>243</v>
      </c>
      <c r="C4188" t="s">
        <v>242</v>
      </c>
      <c r="D4188">
        <v>31</v>
      </c>
      <c r="H4188" s="7">
        <v>1</v>
      </c>
      <c r="I4188" t="s">
        <v>24</v>
      </c>
      <c r="J4188">
        <v>0.11111111111111112</v>
      </c>
      <c r="K4188">
        <v>7.7</v>
      </c>
      <c r="L4188">
        <v>2.97</v>
      </c>
      <c r="M4188">
        <v>29.7</v>
      </c>
      <c r="N4188">
        <v>0</v>
      </c>
      <c r="O4188">
        <v>91.892443640817703</v>
      </c>
      <c r="P4188">
        <v>0.91048149552334501</v>
      </c>
      <c r="Q4188" t="s">
        <v>254</v>
      </c>
    </row>
    <row r="4189" spans="1:17" ht="16" x14ac:dyDescent="0.2">
      <c r="A4189">
        <v>272</v>
      </c>
      <c r="B4189" t="s">
        <v>8</v>
      </c>
      <c r="C4189" s="10" t="s">
        <v>7</v>
      </c>
      <c r="F4189">
        <v>60</v>
      </c>
      <c r="H4189" s="7">
        <v>1</v>
      </c>
      <c r="I4189" t="s">
        <v>9</v>
      </c>
      <c r="J4189">
        <f>100/1000</f>
        <v>0.1</v>
      </c>
      <c r="K4189">
        <v>40</v>
      </c>
      <c r="L4189">
        <f>M4189*(100/(100+1000))</f>
        <v>4.7363636363636363</v>
      </c>
      <c r="M4189">
        <v>52.1</v>
      </c>
      <c r="N4189">
        <v>0</v>
      </c>
      <c r="O4189">
        <v>0</v>
      </c>
      <c r="P4189">
        <v>0</v>
      </c>
      <c r="Q4189" t="s">
        <v>255</v>
      </c>
    </row>
    <row r="4190" spans="1:17" ht="16" x14ac:dyDescent="0.2">
      <c r="A4190">
        <v>272</v>
      </c>
      <c r="B4190" t="s">
        <v>8</v>
      </c>
      <c r="C4190" s="10" t="s">
        <v>7</v>
      </c>
      <c r="F4190">
        <v>60</v>
      </c>
      <c r="H4190" s="7">
        <v>1</v>
      </c>
      <c r="I4190" t="s">
        <v>9</v>
      </c>
      <c r="J4190">
        <v>0.1</v>
      </c>
      <c r="K4190">
        <v>40</v>
      </c>
      <c r="L4190">
        <v>4.7363636363636363</v>
      </c>
      <c r="M4190">
        <v>52.1</v>
      </c>
      <c r="N4190">
        <v>0</v>
      </c>
      <c r="O4190">
        <v>0.31142805560570402</v>
      </c>
      <c r="P4190">
        <v>1.8089907925618199E-2</v>
      </c>
      <c r="Q4190" t="s">
        <v>255</v>
      </c>
    </row>
    <row r="4191" spans="1:17" ht="16" x14ac:dyDescent="0.2">
      <c r="A4191">
        <v>272</v>
      </c>
      <c r="B4191" t="s">
        <v>8</v>
      </c>
      <c r="C4191" s="10" t="s">
        <v>7</v>
      </c>
      <c r="F4191">
        <v>60</v>
      </c>
      <c r="H4191" s="7">
        <v>1</v>
      </c>
      <c r="I4191" t="s">
        <v>9</v>
      </c>
      <c r="J4191">
        <v>0.1</v>
      </c>
      <c r="K4191">
        <v>40</v>
      </c>
      <c r="L4191">
        <v>4.7363636363636363</v>
      </c>
      <c r="M4191">
        <v>52.1</v>
      </c>
      <c r="N4191">
        <v>0</v>
      </c>
      <c r="O4191">
        <v>0.465517241379309</v>
      </c>
      <c r="P4191">
        <v>4.3970030691460299E-2</v>
      </c>
      <c r="Q4191" t="s">
        <v>255</v>
      </c>
    </row>
    <row r="4192" spans="1:17" ht="16" x14ac:dyDescent="0.2">
      <c r="A4192">
        <v>272</v>
      </c>
      <c r="B4192" t="s">
        <v>8</v>
      </c>
      <c r="C4192" s="10" t="s">
        <v>7</v>
      </c>
      <c r="F4192">
        <v>60</v>
      </c>
      <c r="H4192" s="7">
        <v>1</v>
      </c>
      <c r="I4192" t="s">
        <v>9</v>
      </c>
      <c r="J4192">
        <v>0.1</v>
      </c>
      <c r="K4192">
        <v>40</v>
      </c>
      <c r="L4192">
        <v>4.7363636363636363</v>
      </c>
      <c r="M4192">
        <v>52.1</v>
      </c>
      <c r="N4192">
        <v>0</v>
      </c>
      <c r="O4192">
        <v>0.66510200397183505</v>
      </c>
      <c r="P4192">
        <v>0.134609135222964</v>
      </c>
      <c r="Q4192" t="s">
        <v>255</v>
      </c>
    </row>
    <row r="4193" spans="1:17" ht="16" x14ac:dyDescent="0.2">
      <c r="A4193">
        <v>272</v>
      </c>
      <c r="B4193" t="s">
        <v>8</v>
      </c>
      <c r="C4193" s="10" t="s">
        <v>7</v>
      </c>
      <c r="F4193">
        <v>60</v>
      </c>
      <c r="H4193" s="7">
        <v>1</v>
      </c>
      <c r="I4193" t="s">
        <v>9</v>
      </c>
      <c r="J4193">
        <v>0.1</v>
      </c>
      <c r="K4193">
        <v>40</v>
      </c>
      <c r="L4193">
        <v>4.7363636363636363</v>
      </c>
      <c r="M4193">
        <v>52.1</v>
      </c>
      <c r="N4193">
        <v>0</v>
      </c>
      <c r="O4193">
        <v>1.1143708250586699</v>
      </c>
      <c r="P4193">
        <v>0.336604080158873</v>
      </c>
      <c r="Q4193" t="s">
        <v>255</v>
      </c>
    </row>
    <row r="4194" spans="1:17" ht="16" x14ac:dyDescent="0.2">
      <c r="A4194">
        <v>272</v>
      </c>
      <c r="B4194" t="s">
        <v>8</v>
      </c>
      <c r="C4194" s="10" t="s">
        <v>7</v>
      </c>
      <c r="F4194">
        <v>60</v>
      </c>
      <c r="H4194" s="7">
        <v>1</v>
      </c>
      <c r="I4194" t="s">
        <v>9</v>
      </c>
      <c r="J4194">
        <v>0.1</v>
      </c>
      <c r="K4194">
        <v>40</v>
      </c>
      <c r="L4194">
        <v>4.7363636363636363</v>
      </c>
      <c r="M4194">
        <v>52.1</v>
      </c>
      <c r="N4194">
        <v>0</v>
      </c>
      <c r="O4194">
        <v>2.15020761870373</v>
      </c>
      <c r="P4194">
        <v>0.42709875428777699</v>
      </c>
      <c r="Q4194" t="s">
        <v>255</v>
      </c>
    </row>
    <row r="4195" spans="1:17" ht="16" x14ac:dyDescent="0.2">
      <c r="A4195">
        <v>272</v>
      </c>
      <c r="B4195" t="s">
        <v>8</v>
      </c>
      <c r="C4195" s="10" t="s">
        <v>7</v>
      </c>
      <c r="F4195">
        <v>60</v>
      </c>
      <c r="H4195" s="7">
        <v>1</v>
      </c>
      <c r="I4195" t="s">
        <v>9</v>
      </c>
      <c r="J4195">
        <v>0.1</v>
      </c>
      <c r="K4195">
        <v>40</v>
      </c>
      <c r="L4195">
        <v>4.7363636363636363</v>
      </c>
      <c r="M4195">
        <v>52.1</v>
      </c>
      <c r="N4195">
        <v>0</v>
      </c>
      <c r="O4195">
        <v>3.0912619606427101</v>
      </c>
      <c r="P4195">
        <v>0.42434554973821897</v>
      </c>
      <c r="Q4195" t="s">
        <v>255</v>
      </c>
    </row>
    <row r="4196" spans="1:17" ht="16" x14ac:dyDescent="0.2">
      <c r="A4196">
        <v>272</v>
      </c>
      <c r="B4196" t="s">
        <v>8</v>
      </c>
      <c r="C4196" s="10" t="s">
        <v>7</v>
      </c>
      <c r="F4196">
        <v>60</v>
      </c>
      <c r="H4196" s="7">
        <v>1</v>
      </c>
      <c r="I4196" t="s">
        <v>9</v>
      </c>
      <c r="J4196">
        <v>0.1</v>
      </c>
      <c r="K4196">
        <v>40</v>
      </c>
      <c r="L4196">
        <v>4.7363636363636363</v>
      </c>
      <c r="M4196">
        <v>52.1</v>
      </c>
      <c r="N4196">
        <v>0</v>
      </c>
      <c r="O4196">
        <v>7.0474814948546598</v>
      </c>
      <c r="P4196">
        <v>0.57651200577721595</v>
      </c>
      <c r="Q4196" t="s">
        <v>255</v>
      </c>
    </row>
    <row r="4197" spans="1:17" ht="16" x14ac:dyDescent="0.2">
      <c r="A4197">
        <v>272</v>
      </c>
      <c r="B4197" t="s">
        <v>8</v>
      </c>
      <c r="C4197" s="10" t="s">
        <v>7</v>
      </c>
      <c r="F4197">
        <v>60</v>
      </c>
      <c r="H4197" s="7">
        <v>1</v>
      </c>
      <c r="I4197" t="s">
        <v>9</v>
      </c>
      <c r="J4197">
        <v>0.1</v>
      </c>
      <c r="K4197">
        <v>40</v>
      </c>
      <c r="L4197">
        <v>4.7363636363636363</v>
      </c>
      <c r="M4197">
        <v>52.1</v>
      </c>
      <c r="N4197">
        <v>0</v>
      </c>
      <c r="O4197">
        <v>14.1006499368116</v>
      </c>
      <c r="P4197">
        <v>0.60120057772160995</v>
      </c>
      <c r="Q4197" t="s">
        <v>255</v>
      </c>
    </row>
    <row r="4198" spans="1:17" ht="16" x14ac:dyDescent="0.2">
      <c r="A4198">
        <v>272</v>
      </c>
      <c r="B4198" t="s">
        <v>8</v>
      </c>
      <c r="C4198" s="10" t="s">
        <v>7</v>
      </c>
      <c r="F4198">
        <v>60</v>
      </c>
      <c r="H4198" s="7">
        <v>1</v>
      </c>
      <c r="I4198" t="s">
        <v>9</v>
      </c>
      <c r="J4198">
        <v>0.1</v>
      </c>
      <c r="K4198">
        <v>40</v>
      </c>
      <c r="L4198">
        <v>4.7363636363636363</v>
      </c>
      <c r="M4198">
        <v>52.1</v>
      </c>
      <c r="N4198">
        <v>0</v>
      </c>
      <c r="O4198">
        <v>16.082415598483401</v>
      </c>
      <c r="P4198">
        <v>0.64230908106156304</v>
      </c>
      <c r="Q4198" t="s">
        <v>255</v>
      </c>
    </row>
    <row r="4199" spans="1:17" ht="16" x14ac:dyDescent="0.2">
      <c r="A4199">
        <v>272</v>
      </c>
      <c r="B4199" t="s">
        <v>8</v>
      </c>
      <c r="C4199" s="10" t="s">
        <v>7</v>
      </c>
      <c r="F4199">
        <v>60</v>
      </c>
      <c r="H4199" s="7">
        <v>1</v>
      </c>
      <c r="I4199" t="s">
        <v>9</v>
      </c>
      <c r="J4199">
        <v>0.1</v>
      </c>
      <c r="K4199">
        <v>40</v>
      </c>
      <c r="L4199">
        <v>4.7363636363636363</v>
      </c>
      <c r="M4199">
        <v>52.1</v>
      </c>
      <c r="N4199">
        <v>0</v>
      </c>
      <c r="O4199">
        <v>24.9424083769633</v>
      </c>
      <c r="P4199">
        <v>0.88171150027080603</v>
      </c>
      <c r="Q4199" t="s">
        <v>255</v>
      </c>
    </row>
    <row r="4200" spans="1:17" ht="16" x14ac:dyDescent="0.2">
      <c r="A4200">
        <v>272</v>
      </c>
      <c r="B4200" t="s">
        <v>8</v>
      </c>
      <c r="C4200" s="10" t="s">
        <v>7</v>
      </c>
      <c r="F4200">
        <v>60</v>
      </c>
      <c r="H4200" s="7">
        <v>1</v>
      </c>
      <c r="I4200" t="s">
        <v>9</v>
      </c>
      <c r="J4200">
        <v>0.1</v>
      </c>
      <c r="K4200">
        <v>40</v>
      </c>
      <c r="L4200">
        <v>4.7363636363636363</v>
      </c>
      <c r="M4200">
        <v>52.1</v>
      </c>
      <c r="N4200">
        <v>0</v>
      </c>
      <c r="O4200">
        <v>28.0198591803574</v>
      </c>
      <c r="P4200">
        <v>0.940765481133778</v>
      </c>
      <c r="Q4200" t="s">
        <v>255</v>
      </c>
    </row>
    <row r="4201" spans="1:17" ht="16" x14ac:dyDescent="0.2">
      <c r="A4201">
        <v>273</v>
      </c>
      <c r="B4201" t="s">
        <v>127</v>
      </c>
      <c r="C4201" t="s">
        <v>126</v>
      </c>
      <c r="D4201">
        <v>10</v>
      </c>
      <c r="H4201" s="7">
        <v>3</v>
      </c>
      <c r="I4201" t="s">
        <v>5</v>
      </c>
      <c r="J4201">
        <f>75/1000</f>
        <v>7.4999999999999997E-2</v>
      </c>
      <c r="K4201">
        <v>1.35</v>
      </c>
      <c r="L4201">
        <f>M4201*(75/(75+1000))</f>
        <v>4.7023255813953488</v>
      </c>
      <c r="M4201">
        <v>67.400000000000006</v>
      </c>
      <c r="N4201">
        <v>0</v>
      </c>
      <c r="O4201">
        <v>0</v>
      </c>
      <c r="P4201">
        <v>0</v>
      </c>
      <c r="Q4201" t="s">
        <v>256</v>
      </c>
    </row>
    <row r="4202" spans="1:17" ht="16" x14ac:dyDescent="0.2">
      <c r="A4202">
        <v>273</v>
      </c>
      <c r="B4202" t="s">
        <v>127</v>
      </c>
      <c r="C4202" t="s">
        <v>126</v>
      </c>
      <c r="D4202">
        <v>10</v>
      </c>
      <c r="H4202" s="7">
        <v>3</v>
      </c>
      <c r="I4202" t="s">
        <v>5</v>
      </c>
      <c r="J4202">
        <v>7.4999999999999997E-2</v>
      </c>
      <c r="K4202">
        <v>1.35</v>
      </c>
      <c r="L4202">
        <v>4.7023255813953488</v>
      </c>
      <c r="M4202">
        <v>67.400000000000006</v>
      </c>
      <c r="N4202">
        <v>0</v>
      </c>
      <c r="O4202">
        <v>0.96385542168674598</v>
      </c>
      <c r="P4202">
        <v>0.56922487638414898</v>
      </c>
      <c r="Q4202" t="s">
        <v>256</v>
      </c>
    </row>
    <row r="4203" spans="1:17" ht="16" x14ac:dyDescent="0.2">
      <c r="A4203">
        <v>273</v>
      </c>
      <c r="B4203" t="s">
        <v>127</v>
      </c>
      <c r="C4203" t="s">
        <v>126</v>
      </c>
      <c r="D4203">
        <v>10</v>
      </c>
      <c r="H4203" s="7">
        <v>3</v>
      </c>
      <c r="I4203" t="s">
        <v>5</v>
      </c>
      <c r="J4203">
        <v>7.4999999999999997E-2</v>
      </c>
      <c r="K4203">
        <v>1.35</v>
      </c>
      <c r="L4203">
        <v>4.7023255813953488</v>
      </c>
      <c r="M4203">
        <v>67.400000000000006</v>
      </c>
      <c r="N4203">
        <v>0</v>
      </c>
      <c r="O4203">
        <v>1.96787148594377</v>
      </c>
      <c r="P4203">
        <v>0.70491793764653998</v>
      </c>
      <c r="Q4203" t="s">
        <v>256</v>
      </c>
    </row>
    <row r="4204" spans="1:17" ht="16" x14ac:dyDescent="0.2">
      <c r="A4204">
        <v>273</v>
      </c>
      <c r="B4204" t="s">
        <v>127</v>
      </c>
      <c r="C4204" t="s">
        <v>126</v>
      </c>
      <c r="D4204">
        <v>10</v>
      </c>
      <c r="H4204" s="7">
        <v>3</v>
      </c>
      <c r="I4204" t="s">
        <v>5</v>
      </c>
      <c r="J4204">
        <v>7.4999999999999997E-2</v>
      </c>
      <c r="K4204">
        <v>1.35</v>
      </c>
      <c r="L4204">
        <v>4.7023255813953488</v>
      </c>
      <c r="M4204">
        <v>67.400000000000006</v>
      </c>
      <c r="N4204">
        <v>0</v>
      </c>
      <c r="O4204">
        <v>3.0923694779116402</v>
      </c>
      <c r="P4204">
        <v>0.75677855932400095</v>
      </c>
      <c r="Q4204" t="s">
        <v>256</v>
      </c>
    </row>
    <row r="4205" spans="1:17" ht="16" x14ac:dyDescent="0.2">
      <c r="A4205">
        <v>273</v>
      </c>
      <c r="B4205" t="s">
        <v>127</v>
      </c>
      <c r="C4205" t="s">
        <v>126</v>
      </c>
      <c r="D4205">
        <v>10</v>
      </c>
      <c r="H4205" s="7">
        <v>3</v>
      </c>
      <c r="I4205" t="s">
        <v>5</v>
      </c>
      <c r="J4205">
        <v>7.4999999999999997E-2</v>
      </c>
      <c r="K4205">
        <v>1.35</v>
      </c>
      <c r="L4205">
        <v>4.7023255813953488</v>
      </c>
      <c r="M4205">
        <v>67.400000000000006</v>
      </c>
      <c r="N4205">
        <v>0</v>
      </c>
      <c r="O4205">
        <v>3.8955823293172598</v>
      </c>
      <c r="P4205">
        <v>0.79423474243796</v>
      </c>
      <c r="Q4205" t="s">
        <v>256</v>
      </c>
    </row>
    <row r="4206" spans="1:17" ht="16" x14ac:dyDescent="0.2">
      <c r="A4206">
        <v>273</v>
      </c>
      <c r="B4206" t="s">
        <v>127</v>
      </c>
      <c r="C4206" t="s">
        <v>126</v>
      </c>
      <c r="D4206">
        <v>10</v>
      </c>
      <c r="H4206" s="7">
        <v>3</v>
      </c>
      <c r="I4206" t="s">
        <v>5</v>
      </c>
      <c r="J4206">
        <v>7.4999999999999997E-2</v>
      </c>
      <c r="K4206">
        <v>1.35</v>
      </c>
      <c r="L4206">
        <v>4.7023255813953488</v>
      </c>
      <c r="M4206">
        <v>67.400000000000006</v>
      </c>
      <c r="N4206">
        <v>0</v>
      </c>
      <c r="O4206">
        <v>5.22088353413654</v>
      </c>
      <c r="P4206">
        <v>0.82872530584766801</v>
      </c>
      <c r="Q4206" t="s">
        <v>256</v>
      </c>
    </row>
    <row r="4207" spans="1:17" ht="16" x14ac:dyDescent="0.2">
      <c r="A4207">
        <v>273</v>
      </c>
      <c r="B4207" t="s">
        <v>127</v>
      </c>
      <c r="C4207" t="s">
        <v>126</v>
      </c>
      <c r="D4207">
        <v>10</v>
      </c>
      <c r="H4207" s="7">
        <v>3</v>
      </c>
      <c r="I4207" t="s">
        <v>5</v>
      </c>
      <c r="J4207">
        <v>7.4999999999999997E-2</v>
      </c>
      <c r="K4207">
        <v>1.35</v>
      </c>
      <c r="L4207">
        <v>4.7023255813953488</v>
      </c>
      <c r="M4207">
        <v>67.400000000000006</v>
      </c>
      <c r="N4207">
        <v>0</v>
      </c>
      <c r="O4207">
        <v>6.1044176706827296</v>
      </c>
      <c r="P4207">
        <v>0.85171901478747303</v>
      </c>
      <c r="Q4207" t="s">
        <v>256</v>
      </c>
    </row>
    <row r="4208" spans="1:17" ht="16" x14ac:dyDescent="0.2">
      <c r="A4208">
        <v>273</v>
      </c>
      <c r="B4208" t="s">
        <v>127</v>
      </c>
      <c r="C4208" t="s">
        <v>126</v>
      </c>
      <c r="D4208">
        <v>10</v>
      </c>
      <c r="H4208" s="7">
        <v>3</v>
      </c>
      <c r="I4208" t="s">
        <v>5</v>
      </c>
      <c r="J4208">
        <v>7.4999999999999997E-2</v>
      </c>
      <c r="K4208">
        <v>1.35</v>
      </c>
      <c r="L4208">
        <v>4.7023255813953488</v>
      </c>
      <c r="M4208">
        <v>67.400000000000006</v>
      </c>
      <c r="N4208">
        <v>0</v>
      </c>
      <c r="O4208">
        <v>7.2690763052208798</v>
      </c>
      <c r="P4208">
        <v>0.87178192538941901</v>
      </c>
      <c r="Q4208" t="s">
        <v>256</v>
      </c>
    </row>
    <row r="4209" spans="1:17" ht="16" x14ac:dyDescent="0.2">
      <c r="A4209">
        <v>273</v>
      </c>
      <c r="B4209" t="s">
        <v>127</v>
      </c>
      <c r="C4209" t="s">
        <v>126</v>
      </c>
      <c r="D4209">
        <v>10</v>
      </c>
      <c r="H4209" s="7">
        <v>3</v>
      </c>
      <c r="I4209" t="s">
        <v>5</v>
      </c>
      <c r="J4209">
        <v>7.4999999999999997E-2</v>
      </c>
      <c r="K4209">
        <v>1.35</v>
      </c>
      <c r="L4209">
        <v>4.7023255813953488</v>
      </c>
      <c r="M4209">
        <v>67.400000000000006</v>
      </c>
      <c r="N4209">
        <v>0</v>
      </c>
      <c r="O4209">
        <v>8.0722891566264998</v>
      </c>
      <c r="P4209">
        <v>0.88611672122013996</v>
      </c>
      <c r="Q4209" t="s">
        <v>256</v>
      </c>
    </row>
    <row r="4210" spans="1:17" ht="16" x14ac:dyDescent="0.2">
      <c r="A4210">
        <v>273</v>
      </c>
      <c r="B4210" t="s">
        <v>127</v>
      </c>
      <c r="C4210" t="s">
        <v>126</v>
      </c>
      <c r="D4210">
        <v>10</v>
      </c>
      <c r="H4210" s="7">
        <v>3</v>
      </c>
      <c r="I4210" t="s">
        <v>5</v>
      </c>
      <c r="J4210">
        <v>7.4999999999999997E-2</v>
      </c>
      <c r="K4210">
        <v>1.35</v>
      </c>
      <c r="L4210">
        <v>4.7023255813953488</v>
      </c>
      <c r="M4210">
        <v>67.400000000000006</v>
      </c>
      <c r="N4210">
        <v>0</v>
      </c>
      <c r="O4210">
        <v>9.0361445783132499</v>
      </c>
      <c r="P4210">
        <v>0.88886760916498297</v>
      </c>
      <c r="Q4210" t="s">
        <v>256</v>
      </c>
    </row>
    <row r="4211" spans="1:17" ht="16" x14ac:dyDescent="0.2">
      <c r="A4211">
        <v>273</v>
      </c>
      <c r="B4211" t="s">
        <v>127</v>
      </c>
      <c r="C4211" t="s">
        <v>126</v>
      </c>
      <c r="D4211">
        <v>10</v>
      </c>
      <c r="H4211" s="7">
        <v>3</v>
      </c>
      <c r="I4211" t="s">
        <v>5</v>
      </c>
      <c r="J4211">
        <v>7.4999999999999997E-2</v>
      </c>
      <c r="K4211">
        <v>1.35</v>
      </c>
      <c r="L4211">
        <v>4.7023255813953488</v>
      </c>
      <c r="M4211">
        <v>67.400000000000006</v>
      </c>
      <c r="N4211">
        <v>0</v>
      </c>
      <c r="O4211">
        <v>10</v>
      </c>
      <c r="P4211">
        <v>0.90028901734104005</v>
      </c>
      <c r="Q4211" t="s">
        <v>256</v>
      </c>
    </row>
    <row r="4212" spans="1:17" ht="16" x14ac:dyDescent="0.2">
      <c r="A4212">
        <v>273</v>
      </c>
      <c r="B4212" t="s">
        <v>127</v>
      </c>
      <c r="C4212" t="s">
        <v>126</v>
      </c>
      <c r="D4212">
        <v>10</v>
      </c>
      <c r="H4212" s="7">
        <v>3</v>
      </c>
      <c r="I4212" t="s">
        <v>5</v>
      </c>
      <c r="J4212">
        <v>7.4999999999999997E-2</v>
      </c>
      <c r="K4212">
        <v>1.35</v>
      </c>
      <c r="L4212">
        <v>4.7023255813953488</v>
      </c>
      <c r="M4212">
        <v>67.400000000000006</v>
      </c>
      <c r="N4212">
        <v>0</v>
      </c>
      <c r="O4212">
        <v>11.044176706827299</v>
      </c>
      <c r="P4212">
        <v>0.90302829816375296</v>
      </c>
      <c r="Q4212" t="s">
        <v>256</v>
      </c>
    </row>
    <row r="4213" spans="1:17" ht="16" x14ac:dyDescent="0.2">
      <c r="A4213">
        <v>273</v>
      </c>
      <c r="B4213" t="s">
        <v>127</v>
      </c>
      <c r="C4213" t="s">
        <v>126</v>
      </c>
      <c r="D4213">
        <v>10</v>
      </c>
      <c r="H4213" s="7">
        <v>3</v>
      </c>
      <c r="I4213" t="s">
        <v>5</v>
      </c>
      <c r="J4213">
        <v>7.4999999999999997E-2</v>
      </c>
      <c r="K4213">
        <v>1.35</v>
      </c>
      <c r="L4213">
        <v>4.7023255813953488</v>
      </c>
      <c r="M4213">
        <v>67.400000000000006</v>
      </c>
      <c r="N4213">
        <v>0</v>
      </c>
      <c r="O4213">
        <v>12.048192771084301</v>
      </c>
      <c r="P4213">
        <v>0.91155372936834</v>
      </c>
      <c r="Q4213" t="s">
        <v>256</v>
      </c>
    </row>
    <row r="4214" spans="1:17" ht="16" x14ac:dyDescent="0.2">
      <c r="A4214">
        <v>273</v>
      </c>
      <c r="B4214" t="s">
        <v>127</v>
      </c>
      <c r="C4214" t="s">
        <v>126</v>
      </c>
      <c r="D4214">
        <v>10</v>
      </c>
      <c r="H4214" s="7">
        <v>3</v>
      </c>
      <c r="I4214" t="s">
        <v>5</v>
      </c>
      <c r="J4214">
        <v>7.4999999999999997E-2</v>
      </c>
      <c r="K4214">
        <v>1.35</v>
      </c>
      <c r="L4214">
        <v>4.7023255813953488</v>
      </c>
      <c r="M4214">
        <v>67.400000000000006</v>
      </c>
      <c r="N4214">
        <v>0</v>
      </c>
      <c r="O4214">
        <v>13.012048192770999</v>
      </c>
      <c r="P4214">
        <v>0.91141444390277804</v>
      </c>
      <c r="Q4214" t="s">
        <v>256</v>
      </c>
    </row>
    <row r="4215" spans="1:17" ht="16" x14ac:dyDescent="0.2">
      <c r="A4215">
        <v>273</v>
      </c>
      <c r="B4215" t="s">
        <v>127</v>
      </c>
      <c r="C4215" t="s">
        <v>126</v>
      </c>
      <c r="D4215">
        <v>10</v>
      </c>
      <c r="H4215" s="7">
        <v>3</v>
      </c>
      <c r="I4215" t="s">
        <v>5</v>
      </c>
      <c r="J4215">
        <v>7.4999999999999997E-2</v>
      </c>
      <c r="K4215">
        <v>1.35</v>
      </c>
      <c r="L4215">
        <v>4.7023255813953488</v>
      </c>
      <c r="M4215">
        <v>67.400000000000006</v>
      </c>
      <c r="N4215">
        <v>0</v>
      </c>
      <c r="O4215">
        <v>14.0562248995983</v>
      </c>
      <c r="P4215">
        <v>0.91126355131508696</v>
      </c>
      <c r="Q4215" t="s">
        <v>256</v>
      </c>
    </row>
    <row r="4216" spans="1:17" ht="16" x14ac:dyDescent="0.2">
      <c r="A4216">
        <v>273</v>
      </c>
      <c r="B4216" t="s">
        <v>127</v>
      </c>
      <c r="C4216" t="s">
        <v>126</v>
      </c>
      <c r="D4216">
        <v>10</v>
      </c>
      <c r="H4216" s="7">
        <v>3</v>
      </c>
      <c r="I4216" t="s">
        <v>5</v>
      </c>
      <c r="J4216">
        <v>7.4999999999999997E-2</v>
      </c>
      <c r="K4216">
        <v>1.35</v>
      </c>
      <c r="L4216">
        <v>4.7023255813953488</v>
      </c>
      <c r="M4216">
        <v>67.400000000000006</v>
      </c>
      <c r="N4216">
        <v>0</v>
      </c>
      <c r="O4216">
        <v>14.939759036144499</v>
      </c>
      <c r="P4216">
        <v>0.91113587297165499</v>
      </c>
      <c r="Q4216" t="s">
        <v>256</v>
      </c>
    </row>
    <row r="4217" spans="1:17" ht="16" x14ac:dyDescent="0.2">
      <c r="A4217">
        <v>273</v>
      </c>
      <c r="B4217" t="s">
        <v>127</v>
      </c>
      <c r="C4217" t="s">
        <v>126</v>
      </c>
      <c r="D4217">
        <v>10</v>
      </c>
      <c r="H4217" s="7">
        <v>3</v>
      </c>
      <c r="I4217" t="s">
        <v>5</v>
      </c>
      <c r="J4217">
        <v>7.4999999999999997E-2</v>
      </c>
      <c r="K4217">
        <v>1.35</v>
      </c>
      <c r="L4217">
        <v>4.7023255813953488</v>
      </c>
      <c r="M4217">
        <v>67.400000000000006</v>
      </c>
      <c r="N4217">
        <v>0</v>
      </c>
      <c r="O4217">
        <v>16.064257028112401</v>
      </c>
      <c r="P4217">
        <v>0.91097337326183303</v>
      </c>
      <c r="Q4217" t="s">
        <v>256</v>
      </c>
    </row>
    <row r="4218" spans="1:17" ht="16" x14ac:dyDescent="0.2">
      <c r="A4218">
        <v>273</v>
      </c>
      <c r="B4218" t="s">
        <v>127</v>
      </c>
      <c r="C4218" t="s">
        <v>126</v>
      </c>
      <c r="D4218">
        <v>10</v>
      </c>
      <c r="H4218" s="7">
        <v>3</v>
      </c>
      <c r="I4218" t="s">
        <v>5</v>
      </c>
      <c r="J4218">
        <v>7.4999999999999997E-2</v>
      </c>
      <c r="K4218">
        <v>1.35</v>
      </c>
      <c r="L4218">
        <v>4.7023255813953488</v>
      </c>
      <c r="M4218">
        <v>67.400000000000006</v>
      </c>
      <c r="N4218">
        <v>0</v>
      </c>
      <c r="O4218">
        <v>16.827309236947698</v>
      </c>
      <c r="P4218">
        <v>0.910863105601597</v>
      </c>
      <c r="Q4218" t="s">
        <v>256</v>
      </c>
    </row>
    <row r="4219" spans="1:17" ht="16" x14ac:dyDescent="0.2">
      <c r="A4219">
        <v>273</v>
      </c>
      <c r="B4219" t="s">
        <v>127</v>
      </c>
      <c r="C4219" t="s">
        <v>126</v>
      </c>
      <c r="D4219">
        <v>10</v>
      </c>
      <c r="H4219" s="7">
        <v>3</v>
      </c>
      <c r="I4219" t="s">
        <v>5</v>
      </c>
      <c r="J4219">
        <v>7.4999999999999997E-2</v>
      </c>
      <c r="K4219">
        <v>1.35</v>
      </c>
      <c r="L4219">
        <v>4.7023255813953488</v>
      </c>
      <c r="M4219">
        <v>67.400000000000006</v>
      </c>
      <c r="N4219">
        <v>0</v>
      </c>
      <c r="O4219">
        <v>18.0321285140562</v>
      </c>
      <c r="P4219">
        <v>0.91068899876964504</v>
      </c>
      <c r="Q4219" t="s">
        <v>256</v>
      </c>
    </row>
    <row r="4220" spans="1:17" ht="16" x14ac:dyDescent="0.2">
      <c r="A4220">
        <v>273</v>
      </c>
      <c r="B4220" t="s">
        <v>127</v>
      </c>
      <c r="C4220" t="s">
        <v>126</v>
      </c>
      <c r="D4220">
        <v>10</v>
      </c>
      <c r="H4220" s="7">
        <v>3</v>
      </c>
      <c r="I4220" t="s">
        <v>5</v>
      </c>
      <c r="J4220">
        <v>7.4999999999999997E-2</v>
      </c>
      <c r="K4220">
        <v>1.35</v>
      </c>
      <c r="L4220">
        <v>4.7023255813953488</v>
      </c>
      <c r="M4220">
        <v>67.400000000000006</v>
      </c>
      <c r="N4220">
        <v>0</v>
      </c>
      <c r="O4220">
        <v>19.076305220883501</v>
      </c>
      <c r="P4220">
        <v>0.91342827959235795</v>
      </c>
      <c r="Q4220" t="s">
        <v>256</v>
      </c>
    </row>
    <row r="4221" spans="1:17" ht="16" x14ac:dyDescent="0.2">
      <c r="A4221">
        <v>273</v>
      </c>
      <c r="B4221" t="s">
        <v>127</v>
      </c>
      <c r="C4221" t="s">
        <v>126</v>
      </c>
      <c r="D4221">
        <v>10</v>
      </c>
      <c r="H4221" s="7">
        <v>3</v>
      </c>
      <c r="I4221" t="s">
        <v>5</v>
      </c>
      <c r="J4221">
        <v>7.4999999999999997E-2</v>
      </c>
      <c r="K4221">
        <v>1.35</v>
      </c>
      <c r="L4221">
        <v>4.7023255813953488</v>
      </c>
      <c r="M4221">
        <v>67.400000000000006</v>
      </c>
      <c r="N4221">
        <v>0</v>
      </c>
      <c r="O4221">
        <v>20.120481927710799</v>
      </c>
      <c r="P4221">
        <v>0.910387213594261</v>
      </c>
      <c r="Q4221" t="s">
        <v>256</v>
      </c>
    </row>
    <row r="4222" spans="1:17" ht="16" x14ac:dyDescent="0.2">
      <c r="A4222">
        <v>274</v>
      </c>
      <c r="B4222" t="s">
        <v>127</v>
      </c>
      <c r="C4222" t="s">
        <v>126</v>
      </c>
      <c r="D4222">
        <v>10</v>
      </c>
      <c r="H4222" s="7">
        <v>3</v>
      </c>
      <c r="I4222" t="s">
        <v>5</v>
      </c>
      <c r="J4222">
        <f>75/1000</f>
        <v>7.4999999999999997E-2</v>
      </c>
      <c r="K4222">
        <v>2.2000000000000002</v>
      </c>
      <c r="L4222">
        <f>M4222*(75/(75+1000))</f>
        <v>3.5093023255813951</v>
      </c>
      <c r="M4222">
        <v>50.3</v>
      </c>
      <c r="N4222">
        <v>0</v>
      </c>
      <c r="O4222">
        <v>0</v>
      </c>
      <c r="P4222">
        <v>0</v>
      </c>
      <c r="Q4222" t="s">
        <v>256</v>
      </c>
    </row>
    <row r="4223" spans="1:17" ht="16" x14ac:dyDescent="0.2">
      <c r="A4223">
        <v>274</v>
      </c>
      <c r="B4223" t="s">
        <v>127</v>
      </c>
      <c r="C4223" t="s">
        <v>126</v>
      </c>
      <c r="D4223">
        <v>10</v>
      </c>
      <c r="H4223" s="7">
        <v>3</v>
      </c>
      <c r="I4223" t="s">
        <v>5</v>
      </c>
      <c r="J4223">
        <v>7.4999999999999997E-2</v>
      </c>
      <c r="K4223">
        <v>2.2000000000000002</v>
      </c>
      <c r="L4223">
        <v>3.5093023255813951</v>
      </c>
      <c r="M4223">
        <v>50.3</v>
      </c>
      <c r="N4223">
        <v>0</v>
      </c>
      <c r="O4223">
        <v>0.96385542168674598</v>
      </c>
      <c r="P4223">
        <v>0.566334702973744</v>
      </c>
      <c r="Q4223" t="s">
        <v>256</v>
      </c>
    </row>
    <row r="4224" spans="1:17" ht="16" x14ac:dyDescent="0.2">
      <c r="A4224">
        <v>274</v>
      </c>
      <c r="B4224" t="s">
        <v>127</v>
      </c>
      <c r="C4224" t="s">
        <v>126</v>
      </c>
      <c r="D4224">
        <v>10</v>
      </c>
      <c r="H4224" s="7">
        <v>3</v>
      </c>
      <c r="I4224" t="s">
        <v>5</v>
      </c>
      <c r="J4224">
        <v>7.4999999999999997E-2</v>
      </c>
      <c r="K4224">
        <v>2.2000000000000002</v>
      </c>
      <c r="L4224">
        <v>3.5093023255813951</v>
      </c>
      <c r="M4224">
        <v>50.3</v>
      </c>
      <c r="N4224">
        <v>0</v>
      </c>
      <c r="O4224">
        <v>1.96787148594377</v>
      </c>
      <c r="P4224">
        <v>0.681796550363303</v>
      </c>
      <c r="Q4224" t="s">
        <v>256</v>
      </c>
    </row>
    <row r="4225" spans="1:17" ht="16" x14ac:dyDescent="0.2">
      <c r="A4225">
        <v>274</v>
      </c>
      <c r="B4225" t="s">
        <v>127</v>
      </c>
      <c r="C4225" t="s">
        <v>126</v>
      </c>
      <c r="D4225">
        <v>10</v>
      </c>
      <c r="H4225" s="7">
        <v>3</v>
      </c>
      <c r="I4225" t="s">
        <v>5</v>
      </c>
      <c r="J4225">
        <v>7.4999999999999997E-2</v>
      </c>
      <c r="K4225">
        <v>2.2000000000000002</v>
      </c>
      <c r="L4225">
        <v>3.5093023255813951</v>
      </c>
      <c r="M4225">
        <v>50.3</v>
      </c>
      <c r="N4225">
        <v>0</v>
      </c>
      <c r="O4225">
        <v>2.9718875502008002</v>
      </c>
      <c r="P4225">
        <v>0.74234510295517298</v>
      </c>
      <c r="Q4225" t="s">
        <v>256</v>
      </c>
    </row>
    <row r="4226" spans="1:17" ht="16" x14ac:dyDescent="0.2">
      <c r="A4226">
        <v>274</v>
      </c>
      <c r="B4226" t="s">
        <v>127</v>
      </c>
      <c r="C4226" t="s">
        <v>126</v>
      </c>
      <c r="D4226">
        <v>10</v>
      </c>
      <c r="H4226" s="7">
        <v>3</v>
      </c>
      <c r="I4226" t="s">
        <v>5</v>
      </c>
      <c r="J4226">
        <v>7.4999999999999997E-2</v>
      </c>
      <c r="K4226">
        <v>2.2000000000000002</v>
      </c>
      <c r="L4226">
        <v>3.5093023255813951</v>
      </c>
      <c r="M4226">
        <v>50.3</v>
      </c>
      <c r="N4226">
        <v>0</v>
      </c>
      <c r="O4226">
        <v>3.9357429718875498</v>
      </c>
      <c r="P4226">
        <v>0.77977807182487102</v>
      </c>
      <c r="Q4226" t="s">
        <v>256</v>
      </c>
    </row>
    <row r="4227" spans="1:17" ht="16" x14ac:dyDescent="0.2">
      <c r="A4227">
        <v>274</v>
      </c>
      <c r="B4227" t="s">
        <v>127</v>
      </c>
      <c r="C4227" t="s">
        <v>126</v>
      </c>
      <c r="D4227">
        <v>10</v>
      </c>
      <c r="H4227" s="7">
        <v>3</v>
      </c>
      <c r="I4227" t="s">
        <v>5</v>
      </c>
      <c r="J4227">
        <v>7.4999999999999997E-2</v>
      </c>
      <c r="K4227">
        <v>2.2000000000000002</v>
      </c>
      <c r="L4227">
        <v>3.5093023255813951</v>
      </c>
      <c r="M4227">
        <v>50.3</v>
      </c>
      <c r="N4227">
        <v>0</v>
      </c>
      <c r="O4227">
        <v>5.0200803212851399</v>
      </c>
      <c r="P4227">
        <v>0.81719363001137502</v>
      </c>
      <c r="Q4227" t="s">
        <v>256</v>
      </c>
    </row>
    <row r="4228" spans="1:17" ht="16" x14ac:dyDescent="0.2">
      <c r="A4228">
        <v>274</v>
      </c>
      <c r="B4228" t="s">
        <v>127</v>
      </c>
      <c r="C4228" t="s">
        <v>126</v>
      </c>
      <c r="D4228">
        <v>10</v>
      </c>
      <c r="H4228" s="7">
        <v>3</v>
      </c>
      <c r="I4228" t="s">
        <v>5</v>
      </c>
      <c r="J4228">
        <v>7.4999999999999997E-2</v>
      </c>
      <c r="K4228">
        <v>2.2000000000000002</v>
      </c>
      <c r="L4228">
        <v>3.5093023255813951</v>
      </c>
      <c r="M4228">
        <v>50.3</v>
      </c>
      <c r="N4228">
        <v>0</v>
      </c>
      <c r="O4228">
        <v>6.0240963855421699</v>
      </c>
      <c r="P4228">
        <v>0.84016992826798498</v>
      </c>
      <c r="Q4228" t="s">
        <v>256</v>
      </c>
    </row>
    <row r="4229" spans="1:17" ht="16" x14ac:dyDescent="0.2">
      <c r="A4229">
        <v>274</v>
      </c>
      <c r="B4229" t="s">
        <v>127</v>
      </c>
      <c r="C4229" t="s">
        <v>126</v>
      </c>
      <c r="D4229">
        <v>10</v>
      </c>
      <c r="H4229" s="7">
        <v>3</v>
      </c>
      <c r="I4229" t="s">
        <v>5</v>
      </c>
      <c r="J4229">
        <v>7.4999999999999997E-2</v>
      </c>
      <c r="K4229">
        <v>2.2000000000000002</v>
      </c>
      <c r="L4229">
        <v>3.5093023255813951</v>
      </c>
      <c r="M4229">
        <v>50.3</v>
      </c>
      <c r="N4229">
        <v>0</v>
      </c>
      <c r="O4229">
        <v>7.02811244979919</v>
      </c>
      <c r="P4229">
        <v>0.86314622652459505</v>
      </c>
      <c r="Q4229" t="s">
        <v>256</v>
      </c>
    </row>
    <row r="4230" spans="1:17" ht="16" x14ac:dyDescent="0.2">
      <c r="A4230">
        <v>274</v>
      </c>
      <c r="B4230" t="s">
        <v>127</v>
      </c>
      <c r="C4230" t="s">
        <v>126</v>
      </c>
      <c r="D4230">
        <v>10</v>
      </c>
      <c r="H4230" s="7">
        <v>3</v>
      </c>
      <c r="I4230" t="s">
        <v>5</v>
      </c>
      <c r="J4230">
        <v>7.4999999999999997E-2</v>
      </c>
      <c r="K4230">
        <v>2.2000000000000002</v>
      </c>
      <c r="L4230">
        <v>3.5093023255813951</v>
      </c>
      <c r="M4230">
        <v>50.3</v>
      </c>
      <c r="N4230">
        <v>0</v>
      </c>
      <c r="O4230">
        <v>8.03212851405622</v>
      </c>
      <c r="P4230">
        <v>0.88323235137080103</v>
      </c>
      <c r="Q4230" t="s">
        <v>256</v>
      </c>
    </row>
    <row r="4231" spans="1:17" ht="16" x14ac:dyDescent="0.2">
      <c r="A4231">
        <v>274</v>
      </c>
      <c r="B4231" t="s">
        <v>127</v>
      </c>
      <c r="C4231" t="s">
        <v>126</v>
      </c>
      <c r="D4231">
        <v>10</v>
      </c>
      <c r="H4231" s="7">
        <v>3</v>
      </c>
      <c r="I4231" t="s">
        <v>5</v>
      </c>
      <c r="J4231">
        <v>7.4999999999999997E-2</v>
      </c>
      <c r="K4231">
        <v>2.2000000000000002</v>
      </c>
      <c r="L4231">
        <v>3.5093023255813951</v>
      </c>
      <c r="M4231">
        <v>50.3</v>
      </c>
      <c r="N4231">
        <v>0</v>
      </c>
      <c r="O4231">
        <v>9.1164658634538096</v>
      </c>
      <c r="P4231">
        <v>0.89463634886366195</v>
      </c>
      <c r="Q4231" t="s">
        <v>256</v>
      </c>
    </row>
    <row r="4232" spans="1:17" ht="16" x14ac:dyDescent="0.2">
      <c r="A4232">
        <v>274</v>
      </c>
      <c r="B4232" t="s">
        <v>127</v>
      </c>
      <c r="C4232" t="s">
        <v>126</v>
      </c>
      <c r="D4232">
        <v>10</v>
      </c>
      <c r="H4232" s="7">
        <v>3</v>
      </c>
      <c r="I4232" t="s">
        <v>5</v>
      </c>
      <c r="J4232">
        <v>7.4999999999999997E-2</v>
      </c>
      <c r="K4232">
        <v>2.2000000000000002</v>
      </c>
      <c r="L4232">
        <v>3.5093023255813951</v>
      </c>
      <c r="M4232">
        <v>50.3</v>
      </c>
      <c r="N4232">
        <v>0</v>
      </c>
      <c r="O4232">
        <v>10.0401606425702</v>
      </c>
      <c r="P4232">
        <v>0.89739304036957002</v>
      </c>
      <c r="Q4232" t="s">
        <v>256</v>
      </c>
    </row>
    <row r="4233" spans="1:17" ht="16" x14ac:dyDescent="0.2">
      <c r="A4233">
        <v>274</v>
      </c>
      <c r="B4233" t="s">
        <v>127</v>
      </c>
      <c r="C4233" t="s">
        <v>126</v>
      </c>
      <c r="D4233">
        <v>10</v>
      </c>
      <c r="H4233" s="7">
        <v>3</v>
      </c>
      <c r="I4233" t="s">
        <v>5</v>
      </c>
      <c r="J4233">
        <v>7.4999999999999997E-2</v>
      </c>
      <c r="K4233">
        <v>2.2000000000000002</v>
      </c>
      <c r="L4233">
        <v>3.5093023255813951</v>
      </c>
      <c r="M4233">
        <v>50.3</v>
      </c>
      <c r="N4233">
        <v>0</v>
      </c>
      <c r="O4233">
        <v>11.1244979919678</v>
      </c>
      <c r="P4233">
        <v>0.90301669104162297</v>
      </c>
      <c r="Q4233" t="s">
        <v>256</v>
      </c>
    </row>
    <row r="4234" spans="1:17" ht="16" x14ac:dyDescent="0.2">
      <c r="A4234">
        <v>274</v>
      </c>
      <c r="B4234" t="s">
        <v>127</v>
      </c>
      <c r="C4234" t="s">
        <v>126</v>
      </c>
      <c r="D4234">
        <v>10</v>
      </c>
      <c r="H4234" s="7">
        <v>3</v>
      </c>
      <c r="I4234" t="s">
        <v>5</v>
      </c>
      <c r="J4234">
        <v>7.4999999999999997E-2</v>
      </c>
      <c r="K4234">
        <v>2.2000000000000002</v>
      </c>
      <c r="L4234">
        <v>3.5093023255813951</v>
      </c>
      <c r="M4234">
        <v>50.3</v>
      </c>
      <c r="N4234">
        <v>0</v>
      </c>
      <c r="O4234">
        <v>12.008032128513999</v>
      </c>
      <c r="P4234">
        <v>0.90866935951900096</v>
      </c>
      <c r="Q4234" t="s">
        <v>256</v>
      </c>
    </row>
    <row r="4235" spans="1:17" ht="16" x14ac:dyDescent="0.2">
      <c r="A4235">
        <v>274</v>
      </c>
      <c r="B4235" t="s">
        <v>127</v>
      </c>
      <c r="C4235" t="s">
        <v>126</v>
      </c>
      <c r="D4235">
        <v>10</v>
      </c>
      <c r="H4235" s="7">
        <v>3</v>
      </c>
      <c r="I4235" t="s">
        <v>5</v>
      </c>
      <c r="J4235">
        <v>7.4999999999999997E-2</v>
      </c>
      <c r="K4235">
        <v>2.2000000000000002</v>
      </c>
      <c r="L4235">
        <v>3.5093023255813951</v>
      </c>
      <c r="M4235">
        <v>50.3</v>
      </c>
      <c r="N4235">
        <v>0</v>
      </c>
      <c r="O4235">
        <v>12.971887550200799</v>
      </c>
      <c r="P4235">
        <v>0.91142024746384298</v>
      </c>
      <c r="Q4235" t="s">
        <v>256</v>
      </c>
    </row>
    <row r="4236" spans="1:17" ht="16" x14ac:dyDescent="0.2">
      <c r="A4236">
        <v>274</v>
      </c>
      <c r="B4236" t="s">
        <v>127</v>
      </c>
      <c r="C4236" t="s">
        <v>126</v>
      </c>
      <c r="D4236">
        <v>10</v>
      </c>
      <c r="H4236" s="7">
        <v>3</v>
      </c>
      <c r="I4236" t="s">
        <v>5</v>
      </c>
      <c r="J4236">
        <v>7.4999999999999997E-2</v>
      </c>
      <c r="K4236">
        <v>2.2000000000000002</v>
      </c>
      <c r="L4236">
        <v>3.5093023255813951</v>
      </c>
      <c r="M4236">
        <v>50.3</v>
      </c>
      <c r="N4236">
        <v>0</v>
      </c>
      <c r="O4236">
        <v>13.8955823293172</v>
      </c>
      <c r="P4236">
        <v>0.90839659214894197</v>
      </c>
      <c r="Q4236" t="s">
        <v>256</v>
      </c>
    </row>
    <row r="4237" spans="1:17" ht="16" x14ac:dyDescent="0.2">
      <c r="A4237">
        <v>274</v>
      </c>
      <c r="B4237" t="s">
        <v>127</v>
      </c>
      <c r="C4237" t="s">
        <v>126</v>
      </c>
      <c r="D4237">
        <v>10</v>
      </c>
      <c r="H4237" s="7">
        <v>3</v>
      </c>
      <c r="I4237" t="s">
        <v>5</v>
      </c>
      <c r="J4237">
        <v>7.4999999999999997E-2</v>
      </c>
      <c r="K4237">
        <v>2.2000000000000002</v>
      </c>
      <c r="L4237">
        <v>3.5093023255813951</v>
      </c>
      <c r="M4237">
        <v>50.3</v>
      </c>
      <c r="N4237">
        <v>0</v>
      </c>
      <c r="O4237">
        <v>15.1405622489959</v>
      </c>
      <c r="P4237">
        <v>0.91110685516633005</v>
      </c>
      <c r="Q4237" t="s">
        <v>256</v>
      </c>
    </row>
    <row r="4238" spans="1:17" ht="16" x14ac:dyDescent="0.2">
      <c r="A4238">
        <v>274</v>
      </c>
      <c r="B4238" t="s">
        <v>127</v>
      </c>
      <c r="C4238" t="s">
        <v>126</v>
      </c>
      <c r="D4238">
        <v>10</v>
      </c>
      <c r="H4238" s="7">
        <v>3</v>
      </c>
      <c r="I4238" t="s">
        <v>5</v>
      </c>
      <c r="J4238">
        <v>7.4999999999999997E-2</v>
      </c>
      <c r="K4238">
        <v>2.2000000000000002</v>
      </c>
      <c r="L4238">
        <v>3.5093023255813951</v>
      </c>
      <c r="M4238">
        <v>50.3</v>
      </c>
      <c r="N4238">
        <v>0</v>
      </c>
      <c r="O4238">
        <v>16.024096385542101</v>
      </c>
      <c r="P4238">
        <v>0.91386935023330296</v>
      </c>
      <c r="Q4238" t="s">
        <v>256</v>
      </c>
    </row>
    <row r="4239" spans="1:17" ht="16" x14ac:dyDescent="0.2">
      <c r="A4239">
        <v>274</v>
      </c>
      <c r="B4239" t="s">
        <v>127</v>
      </c>
      <c r="C4239" t="s">
        <v>126</v>
      </c>
      <c r="D4239">
        <v>10</v>
      </c>
      <c r="H4239" s="7">
        <v>3</v>
      </c>
      <c r="I4239" t="s">
        <v>5</v>
      </c>
      <c r="J4239">
        <v>7.4999999999999997E-2</v>
      </c>
      <c r="K4239">
        <v>2.2000000000000002</v>
      </c>
      <c r="L4239">
        <v>3.5093023255813951</v>
      </c>
      <c r="M4239">
        <v>50.3</v>
      </c>
      <c r="N4239">
        <v>0</v>
      </c>
      <c r="O4239">
        <v>16.9477911646586</v>
      </c>
      <c r="P4239">
        <v>0.90795552150799697</v>
      </c>
      <c r="Q4239" t="s">
        <v>256</v>
      </c>
    </row>
    <row r="4240" spans="1:17" ht="16" x14ac:dyDescent="0.2">
      <c r="A4240">
        <v>274</v>
      </c>
      <c r="B4240" t="s">
        <v>127</v>
      </c>
      <c r="C4240" t="s">
        <v>126</v>
      </c>
      <c r="D4240">
        <v>10</v>
      </c>
      <c r="H4240" s="7">
        <v>3</v>
      </c>
      <c r="I4240" t="s">
        <v>5</v>
      </c>
      <c r="J4240">
        <v>7.4999999999999997E-2</v>
      </c>
      <c r="K4240">
        <v>2.2000000000000002</v>
      </c>
      <c r="L4240">
        <v>3.5093023255813951</v>
      </c>
      <c r="M4240">
        <v>50.3</v>
      </c>
      <c r="N4240">
        <v>0</v>
      </c>
      <c r="O4240">
        <v>18.0321285140562</v>
      </c>
      <c r="P4240">
        <v>0.90779882535923995</v>
      </c>
      <c r="Q4240" t="s">
        <v>256</v>
      </c>
    </row>
    <row r="4241" spans="1:17" ht="16" x14ac:dyDescent="0.2">
      <c r="A4241">
        <v>274</v>
      </c>
      <c r="B4241" t="s">
        <v>127</v>
      </c>
      <c r="C4241" t="s">
        <v>126</v>
      </c>
      <c r="D4241">
        <v>10</v>
      </c>
      <c r="H4241" s="7">
        <v>3</v>
      </c>
      <c r="I4241" t="s">
        <v>5</v>
      </c>
      <c r="J4241">
        <v>7.4999999999999997E-2</v>
      </c>
      <c r="K4241">
        <v>2.2000000000000002</v>
      </c>
      <c r="L4241">
        <v>3.5093023255813951</v>
      </c>
      <c r="M4241">
        <v>50.3</v>
      </c>
      <c r="N4241">
        <v>0</v>
      </c>
      <c r="O4241">
        <v>18.995983935742899</v>
      </c>
      <c r="P4241">
        <v>0.91343988671448795</v>
      </c>
      <c r="Q4241" t="s">
        <v>256</v>
      </c>
    </row>
    <row r="4242" spans="1:17" ht="16" x14ac:dyDescent="0.2">
      <c r="A4242">
        <v>274</v>
      </c>
      <c r="B4242" t="s">
        <v>127</v>
      </c>
      <c r="C4242" t="s">
        <v>126</v>
      </c>
      <c r="D4242">
        <v>10</v>
      </c>
      <c r="H4242" s="7">
        <v>3</v>
      </c>
      <c r="I4242" t="s">
        <v>5</v>
      </c>
      <c r="J4242">
        <v>7.4999999999999997E-2</v>
      </c>
      <c r="K4242">
        <v>2.2000000000000002</v>
      </c>
      <c r="L4242">
        <v>3.5093023255813951</v>
      </c>
      <c r="M4242">
        <v>50.3</v>
      </c>
      <c r="N4242">
        <v>0</v>
      </c>
      <c r="O4242">
        <v>20.120481927710799</v>
      </c>
      <c r="P4242">
        <v>0.91327738700466599</v>
      </c>
      <c r="Q4242" t="s">
        <v>256</v>
      </c>
    </row>
    <row r="4243" spans="1:17" ht="16" x14ac:dyDescent="0.2">
      <c r="A4243">
        <v>275</v>
      </c>
      <c r="B4243" t="s">
        <v>127</v>
      </c>
      <c r="C4243" t="s">
        <v>126</v>
      </c>
      <c r="D4243">
        <v>10</v>
      </c>
      <c r="H4243" s="7">
        <v>3</v>
      </c>
      <c r="I4243" t="s">
        <v>5</v>
      </c>
      <c r="J4243">
        <f>75/1000</f>
        <v>7.4999999999999997E-2</v>
      </c>
      <c r="K4243">
        <v>5.2</v>
      </c>
      <c r="L4243">
        <f>M4243*(75/(75+1000))</f>
        <v>4.3325581395348838</v>
      </c>
      <c r="M4243">
        <v>62.1</v>
      </c>
      <c r="N4243">
        <v>0</v>
      </c>
      <c r="O4243">
        <v>0</v>
      </c>
      <c r="P4243">
        <v>0</v>
      </c>
      <c r="Q4243" t="s">
        <v>256</v>
      </c>
    </row>
    <row r="4244" spans="1:17" ht="16" x14ac:dyDescent="0.2">
      <c r="A4244">
        <v>275</v>
      </c>
      <c r="B4244" t="s">
        <v>127</v>
      </c>
      <c r="C4244" t="s">
        <v>126</v>
      </c>
      <c r="D4244">
        <v>10</v>
      </c>
      <c r="H4244" s="7">
        <v>3</v>
      </c>
      <c r="I4244" t="s">
        <v>5</v>
      </c>
      <c r="J4244">
        <v>7.4999999999999997E-2</v>
      </c>
      <c r="K4244">
        <v>5.2</v>
      </c>
      <c r="L4244">
        <v>4.3325581395348838</v>
      </c>
      <c r="M4244">
        <v>62.1</v>
      </c>
      <c r="N4244">
        <v>0</v>
      </c>
      <c r="O4244">
        <v>0.92369477911646503</v>
      </c>
      <c r="P4244">
        <v>0.314895419829607</v>
      </c>
      <c r="Q4244" t="s">
        <v>256</v>
      </c>
    </row>
    <row r="4245" spans="1:17" ht="16" x14ac:dyDescent="0.2">
      <c r="A4245">
        <v>275</v>
      </c>
      <c r="B4245" t="s">
        <v>127</v>
      </c>
      <c r="C4245" t="s">
        <v>126</v>
      </c>
      <c r="D4245">
        <v>10</v>
      </c>
      <c r="H4245" s="7">
        <v>3</v>
      </c>
      <c r="I4245" t="s">
        <v>5</v>
      </c>
      <c r="J4245">
        <v>7.4999999999999997E-2</v>
      </c>
      <c r="K4245">
        <v>5.2</v>
      </c>
      <c r="L4245">
        <v>4.3325581395348838</v>
      </c>
      <c r="M4245">
        <v>62.1</v>
      </c>
      <c r="N4245">
        <v>0</v>
      </c>
      <c r="O4245">
        <v>1.8875502008032099</v>
      </c>
      <c r="P4245">
        <v>0.40435151008658898</v>
      </c>
      <c r="Q4245" t="s">
        <v>256</v>
      </c>
    </row>
    <row r="4246" spans="1:17" ht="16" x14ac:dyDescent="0.2">
      <c r="A4246">
        <v>275</v>
      </c>
      <c r="B4246" t="s">
        <v>127</v>
      </c>
      <c r="C4246" t="s">
        <v>126</v>
      </c>
      <c r="D4246">
        <v>10</v>
      </c>
      <c r="H4246" s="7">
        <v>3</v>
      </c>
      <c r="I4246" t="s">
        <v>5</v>
      </c>
      <c r="J4246">
        <v>7.4999999999999997E-2</v>
      </c>
      <c r="K4246">
        <v>5.2</v>
      </c>
      <c r="L4246">
        <v>4.3325581395348838</v>
      </c>
      <c r="M4246">
        <v>62.1</v>
      </c>
      <c r="N4246">
        <v>0</v>
      </c>
      <c r="O4246">
        <v>3.01204819277108</v>
      </c>
      <c r="P4246">
        <v>0.427310397660004</v>
      </c>
      <c r="Q4246" t="s">
        <v>256</v>
      </c>
    </row>
    <row r="4247" spans="1:17" ht="16" x14ac:dyDescent="0.2">
      <c r="A4247">
        <v>275</v>
      </c>
      <c r="B4247" t="s">
        <v>127</v>
      </c>
      <c r="C4247" t="s">
        <v>126</v>
      </c>
      <c r="D4247">
        <v>10</v>
      </c>
      <c r="H4247" s="7">
        <v>3</v>
      </c>
      <c r="I4247" t="s">
        <v>5</v>
      </c>
      <c r="J4247">
        <v>7.4999999999999997E-2</v>
      </c>
      <c r="K4247">
        <v>5.2</v>
      </c>
      <c r="L4247">
        <v>4.3325581395348838</v>
      </c>
      <c r="M4247">
        <v>62.1</v>
      </c>
      <c r="N4247">
        <v>0</v>
      </c>
      <c r="O4247">
        <v>3.8955823293172598</v>
      </c>
      <c r="P4247">
        <v>0.47053532047264202</v>
      </c>
      <c r="Q4247" t="s">
        <v>256</v>
      </c>
    </row>
    <row r="4248" spans="1:17" ht="16" x14ac:dyDescent="0.2">
      <c r="A4248">
        <v>275</v>
      </c>
      <c r="B4248" t="s">
        <v>127</v>
      </c>
      <c r="C4248" t="s">
        <v>126</v>
      </c>
      <c r="D4248">
        <v>10</v>
      </c>
      <c r="H4248" s="7">
        <v>3</v>
      </c>
      <c r="I4248" t="s">
        <v>5</v>
      </c>
      <c r="J4248">
        <v>7.4999999999999997E-2</v>
      </c>
      <c r="K4248">
        <v>5.2</v>
      </c>
      <c r="L4248">
        <v>4.3325581395348838</v>
      </c>
      <c r="M4248">
        <v>62.1</v>
      </c>
      <c r="N4248">
        <v>0</v>
      </c>
      <c r="O4248">
        <v>4.9799196787148601</v>
      </c>
      <c r="P4248">
        <v>0.50795087865914501</v>
      </c>
      <c r="Q4248" t="s">
        <v>256</v>
      </c>
    </row>
    <row r="4249" spans="1:17" ht="16" x14ac:dyDescent="0.2">
      <c r="A4249">
        <v>275</v>
      </c>
      <c r="B4249" t="s">
        <v>127</v>
      </c>
      <c r="C4249" t="s">
        <v>126</v>
      </c>
      <c r="D4249">
        <v>10</v>
      </c>
      <c r="H4249" s="7">
        <v>3</v>
      </c>
      <c r="I4249" t="s">
        <v>5</v>
      </c>
      <c r="J4249">
        <v>7.4999999999999997E-2</v>
      </c>
      <c r="K4249">
        <v>5.2</v>
      </c>
      <c r="L4249">
        <v>4.3325581395348838</v>
      </c>
      <c r="M4249">
        <v>62.1</v>
      </c>
      <c r="N4249">
        <v>0</v>
      </c>
      <c r="O4249">
        <v>6.1445783132530103</v>
      </c>
      <c r="P4249">
        <v>0.52801378926108999</v>
      </c>
      <c r="Q4249" t="s">
        <v>256</v>
      </c>
    </row>
    <row r="4250" spans="1:17" ht="16" x14ac:dyDescent="0.2">
      <c r="A4250">
        <v>275</v>
      </c>
      <c r="B4250" t="s">
        <v>127</v>
      </c>
      <c r="C4250" t="s">
        <v>126</v>
      </c>
      <c r="D4250">
        <v>10</v>
      </c>
      <c r="H4250" s="7">
        <v>3</v>
      </c>
      <c r="I4250" t="s">
        <v>5</v>
      </c>
      <c r="J4250">
        <v>7.4999999999999997E-2</v>
      </c>
      <c r="K4250">
        <v>5.2</v>
      </c>
      <c r="L4250">
        <v>4.3325581395348838</v>
      </c>
      <c r="M4250">
        <v>62.1</v>
      </c>
      <c r="N4250">
        <v>0</v>
      </c>
      <c r="O4250">
        <v>7.02811244979919</v>
      </c>
      <c r="P4250">
        <v>0.54811732479049102</v>
      </c>
      <c r="Q4250" t="s">
        <v>256</v>
      </c>
    </row>
    <row r="4251" spans="1:17" ht="16" x14ac:dyDescent="0.2">
      <c r="A4251">
        <v>275</v>
      </c>
      <c r="B4251" t="s">
        <v>127</v>
      </c>
      <c r="C4251" t="s">
        <v>126</v>
      </c>
      <c r="D4251">
        <v>10</v>
      </c>
      <c r="H4251" s="7">
        <v>3</v>
      </c>
      <c r="I4251" t="s">
        <v>5</v>
      </c>
      <c r="J4251">
        <v>7.4999999999999997E-2</v>
      </c>
      <c r="K4251">
        <v>5.2</v>
      </c>
      <c r="L4251">
        <v>4.3325581395348838</v>
      </c>
      <c r="M4251">
        <v>62.1</v>
      </c>
      <c r="N4251">
        <v>0</v>
      </c>
      <c r="O4251">
        <v>7.8714859437750997</v>
      </c>
      <c r="P4251">
        <v>0.57400701070176596</v>
      </c>
      <c r="Q4251" t="s">
        <v>256</v>
      </c>
    </row>
    <row r="4252" spans="1:17" ht="16" x14ac:dyDescent="0.2">
      <c r="A4252">
        <v>275</v>
      </c>
      <c r="B4252" t="s">
        <v>127</v>
      </c>
      <c r="C4252" t="s">
        <v>126</v>
      </c>
      <c r="D4252">
        <v>10</v>
      </c>
      <c r="H4252" s="7">
        <v>3</v>
      </c>
      <c r="I4252" t="s">
        <v>5</v>
      </c>
      <c r="J4252">
        <v>7.4999999999999997E-2</v>
      </c>
      <c r="K4252">
        <v>5.2</v>
      </c>
      <c r="L4252">
        <v>4.3325581395348838</v>
      </c>
      <c r="M4252">
        <v>62.1</v>
      </c>
      <c r="N4252">
        <v>0</v>
      </c>
      <c r="O4252">
        <v>9.0763052208835298</v>
      </c>
      <c r="P4252">
        <v>0.58828377092183703</v>
      </c>
      <c r="Q4252" t="s">
        <v>256</v>
      </c>
    </row>
    <row r="4253" spans="1:17" ht="16" x14ac:dyDescent="0.2">
      <c r="A4253">
        <v>275</v>
      </c>
      <c r="B4253" t="s">
        <v>127</v>
      </c>
      <c r="C4253" t="s">
        <v>126</v>
      </c>
      <c r="D4253">
        <v>10</v>
      </c>
      <c r="H4253" s="7">
        <v>3</v>
      </c>
      <c r="I4253" t="s">
        <v>5</v>
      </c>
      <c r="J4253">
        <v>7.4999999999999997E-2</v>
      </c>
      <c r="K4253">
        <v>5.2</v>
      </c>
      <c r="L4253">
        <v>4.3325581395348838</v>
      </c>
      <c r="M4253">
        <v>62.1</v>
      </c>
      <c r="N4253">
        <v>0</v>
      </c>
      <c r="O4253">
        <v>10.080321285140499</v>
      </c>
      <c r="P4253">
        <v>0.60547972235763803</v>
      </c>
      <c r="Q4253" t="s">
        <v>256</v>
      </c>
    </row>
    <row r="4254" spans="1:17" ht="16" x14ac:dyDescent="0.2">
      <c r="A4254">
        <v>275</v>
      </c>
      <c r="B4254" t="s">
        <v>127</v>
      </c>
      <c r="C4254" t="s">
        <v>126</v>
      </c>
      <c r="D4254">
        <v>10</v>
      </c>
      <c r="H4254" s="7">
        <v>3</v>
      </c>
      <c r="I4254" t="s">
        <v>5</v>
      </c>
      <c r="J4254">
        <v>7.4999999999999997E-2</v>
      </c>
      <c r="K4254">
        <v>5.2</v>
      </c>
      <c r="L4254">
        <v>4.3325581395348838</v>
      </c>
      <c r="M4254">
        <v>62.1</v>
      </c>
      <c r="N4254">
        <v>0</v>
      </c>
      <c r="O4254">
        <v>10.9638554216867</v>
      </c>
      <c r="P4254">
        <v>0.62558325788703895</v>
      </c>
      <c r="Q4254" t="s">
        <v>256</v>
      </c>
    </row>
    <row r="4255" spans="1:17" ht="16" x14ac:dyDescent="0.2">
      <c r="A4255">
        <v>275</v>
      </c>
      <c r="B4255" t="s">
        <v>127</v>
      </c>
      <c r="C4255" t="s">
        <v>126</v>
      </c>
      <c r="D4255">
        <v>10</v>
      </c>
      <c r="H4255" s="7">
        <v>3</v>
      </c>
      <c r="I4255" t="s">
        <v>5</v>
      </c>
      <c r="J4255">
        <v>7.4999999999999997E-2</v>
      </c>
      <c r="K4255">
        <v>5.2</v>
      </c>
      <c r="L4255">
        <v>4.3325581395348838</v>
      </c>
      <c r="M4255">
        <v>62.1</v>
      </c>
      <c r="N4255">
        <v>0</v>
      </c>
      <c r="O4255">
        <v>11.8473895582329</v>
      </c>
      <c r="P4255">
        <v>0.63701627318522602</v>
      </c>
      <c r="Q4255" t="s">
        <v>256</v>
      </c>
    </row>
    <row r="4256" spans="1:17" ht="16" x14ac:dyDescent="0.2">
      <c r="A4256">
        <v>275</v>
      </c>
      <c r="B4256" t="s">
        <v>127</v>
      </c>
      <c r="C4256" t="s">
        <v>126</v>
      </c>
      <c r="D4256">
        <v>10</v>
      </c>
      <c r="H4256" s="7">
        <v>3</v>
      </c>
      <c r="I4256" t="s">
        <v>5</v>
      </c>
      <c r="J4256">
        <v>7.4999999999999997E-2</v>
      </c>
      <c r="K4256">
        <v>5.2</v>
      </c>
      <c r="L4256">
        <v>4.3325581395348838</v>
      </c>
      <c r="M4256">
        <v>62.1</v>
      </c>
      <c r="N4256">
        <v>0</v>
      </c>
      <c r="O4256">
        <v>12.8112449799196</v>
      </c>
      <c r="P4256">
        <v>0.65132785477168798</v>
      </c>
      <c r="Q4256" t="s">
        <v>256</v>
      </c>
    </row>
    <row r="4257" spans="1:17" ht="16" x14ac:dyDescent="0.2">
      <c r="A4257">
        <v>275</v>
      </c>
      <c r="B4257" t="s">
        <v>127</v>
      </c>
      <c r="C4257" t="s">
        <v>126</v>
      </c>
      <c r="D4257">
        <v>10</v>
      </c>
      <c r="H4257" s="7">
        <v>3</v>
      </c>
      <c r="I4257" t="s">
        <v>5</v>
      </c>
      <c r="J4257">
        <v>7.4999999999999997E-2</v>
      </c>
      <c r="K4257">
        <v>5.2</v>
      </c>
      <c r="L4257">
        <v>4.3325581395348838</v>
      </c>
      <c r="M4257">
        <v>62.1</v>
      </c>
      <c r="N4257">
        <v>0</v>
      </c>
      <c r="O4257">
        <v>14.0160642570281</v>
      </c>
      <c r="P4257">
        <v>0.67138496181256802</v>
      </c>
      <c r="Q4257" t="s">
        <v>256</v>
      </c>
    </row>
    <row r="4258" spans="1:17" ht="16" x14ac:dyDescent="0.2">
      <c r="A4258">
        <v>275</v>
      </c>
      <c r="B4258" t="s">
        <v>127</v>
      </c>
      <c r="C4258" t="s">
        <v>126</v>
      </c>
      <c r="D4258">
        <v>10</v>
      </c>
      <c r="H4258" s="7">
        <v>3</v>
      </c>
      <c r="I4258" t="s">
        <v>5</v>
      </c>
      <c r="J4258">
        <v>7.4999999999999997E-2</v>
      </c>
      <c r="K4258">
        <v>5.2</v>
      </c>
      <c r="L4258">
        <v>4.3325581395348838</v>
      </c>
      <c r="M4258">
        <v>62.1</v>
      </c>
      <c r="N4258">
        <v>0</v>
      </c>
      <c r="O4258">
        <v>15.1807228915662</v>
      </c>
      <c r="P4258">
        <v>0.68277735218329905</v>
      </c>
      <c r="Q4258" t="s">
        <v>256</v>
      </c>
    </row>
    <row r="4259" spans="1:17" ht="16" x14ac:dyDescent="0.2">
      <c r="A4259">
        <v>275</v>
      </c>
      <c r="B4259" t="s">
        <v>127</v>
      </c>
      <c r="C4259" t="s">
        <v>126</v>
      </c>
      <c r="D4259">
        <v>10</v>
      </c>
      <c r="H4259" s="7">
        <v>3</v>
      </c>
      <c r="I4259" t="s">
        <v>5</v>
      </c>
      <c r="J4259">
        <v>7.4999999999999997E-2</v>
      </c>
      <c r="K4259">
        <v>5.2</v>
      </c>
      <c r="L4259">
        <v>4.3325581395348838</v>
      </c>
      <c r="M4259">
        <v>62.1</v>
      </c>
      <c r="N4259">
        <v>0</v>
      </c>
      <c r="O4259">
        <v>16.1044176706827</v>
      </c>
      <c r="P4259">
        <v>0.68842421709961199</v>
      </c>
      <c r="Q4259" t="s">
        <v>256</v>
      </c>
    </row>
    <row r="4260" spans="1:17" ht="16" x14ac:dyDescent="0.2">
      <c r="A4260">
        <v>275</v>
      </c>
      <c r="B4260" t="s">
        <v>127</v>
      </c>
      <c r="C4260" t="s">
        <v>126</v>
      </c>
      <c r="D4260">
        <v>10</v>
      </c>
      <c r="H4260" s="7">
        <v>3</v>
      </c>
      <c r="I4260" t="s">
        <v>5</v>
      </c>
      <c r="J4260">
        <v>7.4999999999999997E-2</v>
      </c>
      <c r="K4260">
        <v>5.2</v>
      </c>
      <c r="L4260">
        <v>4.3325581395348838</v>
      </c>
      <c r="M4260">
        <v>62.1</v>
      </c>
      <c r="N4260">
        <v>0</v>
      </c>
      <c r="O4260">
        <v>16.9879518072289</v>
      </c>
      <c r="P4260">
        <v>0.69696705898739397</v>
      </c>
      <c r="Q4260" t="s">
        <v>256</v>
      </c>
    </row>
    <row r="4261" spans="1:17" ht="16" x14ac:dyDescent="0.2">
      <c r="A4261">
        <v>275</v>
      </c>
      <c r="B4261" t="s">
        <v>127</v>
      </c>
      <c r="C4261" t="s">
        <v>126</v>
      </c>
      <c r="D4261">
        <v>10</v>
      </c>
      <c r="H4261" s="7">
        <v>3</v>
      </c>
      <c r="I4261" t="s">
        <v>5</v>
      </c>
      <c r="J4261">
        <v>7.4999999999999997E-2</v>
      </c>
      <c r="K4261">
        <v>5.2</v>
      </c>
      <c r="L4261">
        <v>4.3325581395348838</v>
      </c>
      <c r="M4261">
        <v>62.1</v>
      </c>
      <c r="N4261">
        <v>0</v>
      </c>
      <c r="O4261">
        <v>18.0722891566265</v>
      </c>
      <c r="P4261">
        <v>0.708371056480256</v>
      </c>
      <c r="Q4261" t="s">
        <v>256</v>
      </c>
    </row>
    <row r="4262" spans="1:17" ht="16" x14ac:dyDescent="0.2">
      <c r="A4262">
        <v>275</v>
      </c>
      <c r="B4262" t="s">
        <v>127</v>
      </c>
      <c r="C4262" t="s">
        <v>126</v>
      </c>
      <c r="D4262">
        <v>10</v>
      </c>
      <c r="H4262" s="7">
        <v>3</v>
      </c>
      <c r="I4262" t="s">
        <v>5</v>
      </c>
      <c r="J4262">
        <v>7.4999999999999997E-2</v>
      </c>
      <c r="K4262">
        <v>5.2</v>
      </c>
      <c r="L4262">
        <v>4.3325581395348838</v>
      </c>
      <c r="M4262">
        <v>62.1</v>
      </c>
      <c r="N4262">
        <v>0</v>
      </c>
      <c r="O4262">
        <v>19.156626506024001</v>
      </c>
      <c r="P4262">
        <v>0.71110453374190397</v>
      </c>
      <c r="Q4262" t="s">
        <v>256</v>
      </c>
    </row>
    <row r="4263" spans="1:17" ht="16" x14ac:dyDescent="0.2">
      <c r="A4263">
        <v>275</v>
      </c>
      <c r="B4263" t="s">
        <v>127</v>
      </c>
      <c r="C4263" t="s">
        <v>126</v>
      </c>
      <c r="D4263">
        <v>10</v>
      </c>
      <c r="H4263" s="7">
        <v>3</v>
      </c>
      <c r="I4263" t="s">
        <v>5</v>
      </c>
      <c r="J4263">
        <v>7.4999999999999997E-2</v>
      </c>
      <c r="K4263">
        <v>5.2</v>
      </c>
      <c r="L4263">
        <v>4.3325581395348838</v>
      </c>
      <c r="M4263">
        <v>62.1</v>
      </c>
      <c r="N4263">
        <v>0</v>
      </c>
      <c r="O4263">
        <v>20.080321285140499</v>
      </c>
      <c r="P4263">
        <v>0.71386122524781204</v>
      </c>
      <c r="Q4263" t="s">
        <v>256</v>
      </c>
    </row>
    <row r="4264" spans="1:17" ht="16" x14ac:dyDescent="0.2">
      <c r="A4264">
        <v>276</v>
      </c>
      <c r="B4264" t="s">
        <v>127</v>
      </c>
      <c r="C4264" t="s">
        <v>126</v>
      </c>
      <c r="D4264">
        <v>10</v>
      </c>
      <c r="H4264" s="7">
        <v>3</v>
      </c>
      <c r="I4264" t="s">
        <v>5</v>
      </c>
      <c r="J4264">
        <f>75/1000</f>
        <v>7.4999999999999997E-2</v>
      </c>
      <c r="K4264">
        <v>9</v>
      </c>
      <c r="L4264">
        <f>M4264*(75/(75+1000))</f>
        <v>3.9767441860465116</v>
      </c>
      <c r="M4264">
        <v>57</v>
      </c>
      <c r="N4264">
        <v>0</v>
      </c>
      <c r="O4264">
        <v>0</v>
      </c>
      <c r="P4264">
        <v>0</v>
      </c>
      <c r="Q4264" t="s">
        <v>256</v>
      </c>
    </row>
    <row r="4265" spans="1:17" ht="16" x14ac:dyDescent="0.2">
      <c r="A4265">
        <v>276</v>
      </c>
      <c r="B4265" t="s">
        <v>127</v>
      </c>
      <c r="C4265" t="s">
        <v>126</v>
      </c>
      <c r="D4265">
        <v>10</v>
      </c>
      <c r="H4265" s="7">
        <v>3</v>
      </c>
      <c r="I4265" t="s">
        <v>5</v>
      </c>
      <c r="J4265">
        <v>7.4999999999999997E-2</v>
      </c>
      <c r="K4265">
        <v>9</v>
      </c>
      <c r="L4265">
        <v>3.9767441860465116</v>
      </c>
      <c r="M4265">
        <v>57</v>
      </c>
      <c r="N4265">
        <v>0</v>
      </c>
      <c r="O4265">
        <v>0.92369477911646503</v>
      </c>
      <c r="P4265">
        <v>0.37847923485850898</v>
      </c>
      <c r="Q4265" t="s">
        <v>256</v>
      </c>
    </row>
    <row r="4266" spans="1:17" ht="16" x14ac:dyDescent="0.2">
      <c r="A4266">
        <v>276</v>
      </c>
      <c r="B4266" t="s">
        <v>127</v>
      </c>
      <c r="C4266" t="s">
        <v>126</v>
      </c>
      <c r="D4266">
        <v>10</v>
      </c>
      <c r="H4266" s="7">
        <v>3</v>
      </c>
      <c r="I4266" t="s">
        <v>5</v>
      </c>
      <c r="J4266">
        <v>7.4999999999999997E-2</v>
      </c>
      <c r="K4266">
        <v>9</v>
      </c>
      <c r="L4266">
        <v>3.9767441860465116</v>
      </c>
      <c r="M4266">
        <v>57</v>
      </c>
      <c r="N4266">
        <v>0</v>
      </c>
      <c r="O4266">
        <v>1.8473895582329301</v>
      </c>
      <c r="P4266">
        <v>0.38412609977482098</v>
      </c>
      <c r="Q4266" t="s">
        <v>256</v>
      </c>
    </row>
    <row r="4267" spans="1:17" ht="16" x14ac:dyDescent="0.2">
      <c r="A4267">
        <v>276</v>
      </c>
      <c r="B4267" t="s">
        <v>127</v>
      </c>
      <c r="C4267" t="s">
        <v>126</v>
      </c>
      <c r="D4267">
        <v>10</v>
      </c>
      <c r="H4267" s="7">
        <v>3</v>
      </c>
      <c r="I4267" t="s">
        <v>5</v>
      </c>
      <c r="J4267">
        <v>7.4999999999999997E-2</v>
      </c>
      <c r="K4267">
        <v>9</v>
      </c>
      <c r="L4267">
        <v>3.9767441860465116</v>
      </c>
      <c r="M4267">
        <v>57</v>
      </c>
      <c r="N4267">
        <v>0</v>
      </c>
      <c r="O4267">
        <v>2.9317269076305199</v>
      </c>
      <c r="P4267">
        <v>0.43888269842375199</v>
      </c>
      <c r="Q4267" t="s">
        <v>256</v>
      </c>
    </row>
    <row r="4268" spans="1:17" ht="16" x14ac:dyDescent="0.2">
      <c r="A4268">
        <v>276</v>
      </c>
      <c r="B4268" t="s">
        <v>127</v>
      </c>
      <c r="C4268" t="s">
        <v>126</v>
      </c>
      <c r="D4268">
        <v>10</v>
      </c>
      <c r="H4268" s="7">
        <v>3</v>
      </c>
      <c r="I4268" t="s">
        <v>5</v>
      </c>
      <c r="J4268">
        <v>7.4999999999999997E-2</v>
      </c>
      <c r="K4268">
        <v>9</v>
      </c>
      <c r="L4268">
        <v>3.9767441860465116</v>
      </c>
      <c r="M4268">
        <v>57</v>
      </c>
      <c r="N4268">
        <v>0</v>
      </c>
      <c r="O4268">
        <v>3.9357429718875498</v>
      </c>
      <c r="P4268">
        <v>0.48209021055319501</v>
      </c>
      <c r="Q4268" t="s">
        <v>256</v>
      </c>
    </row>
    <row r="4269" spans="1:17" ht="16" x14ac:dyDescent="0.2">
      <c r="A4269">
        <v>276</v>
      </c>
      <c r="B4269" t="s">
        <v>127</v>
      </c>
      <c r="C4269" t="s">
        <v>126</v>
      </c>
      <c r="D4269">
        <v>10</v>
      </c>
      <c r="H4269" s="7">
        <v>3</v>
      </c>
      <c r="I4269" t="s">
        <v>5</v>
      </c>
      <c r="J4269">
        <v>7.4999999999999997E-2</v>
      </c>
      <c r="K4269">
        <v>9</v>
      </c>
      <c r="L4269">
        <v>3.9767441860465116</v>
      </c>
      <c r="M4269">
        <v>57</v>
      </c>
      <c r="N4269">
        <v>0</v>
      </c>
      <c r="O4269">
        <v>5.0200803212851399</v>
      </c>
      <c r="P4269">
        <v>0.52239594215010299</v>
      </c>
      <c r="Q4269" t="s">
        <v>256</v>
      </c>
    </row>
    <row r="4270" spans="1:17" ht="16" x14ac:dyDescent="0.2">
      <c r="A4270">
        <v>276</v>
      </c>
      <c r="B4270" t="s">
        <v>127</v>
      </c>
      <c r="C4270" t="s">
        <v>126</v>
      </c>
      <c r="D4270">
        <v>10</v>
      </c>
      <c r="H4270" s="7">
        <v>3</v>
      </c>
      <c r="I4270" t="s">
        <v>5</v>
      </c>
      <c r="J4270">
        <v>7.4999999999999997E-2</v>
      </c>
      <c r="K4270">
        <v>9</v>
      </c>
      <c r="L4270">
        <v>3.9767441860465116</v>
      </c>
      <c r="M4270">
        <v>57</v>
      </c>
      <c r="N4270">
        <v>0</v>
      </c>
      <c r="O4270">
        <v>5.82329317269076</v>
      </c>
      <c r="P4270">
        <v>0.55407177844325195</v>
      </c>
      <c r="Q4270" t="s">
        <v>256</v>
      </c>
    </row>
    <row r="4271" spans="1:17" ht="16" x14ac:dyDescent="0.2">
      <c r="A4271">
        <v>276</v>
      </c>
      <c r="B4271" t="s">
        <v>127</v>
      </c>
      <c r="C4271" t="s">
        <v>126</v>
      </c>
      <c r="D4271">
        <v>10</v>
      </c>
      <c r="H4271" s="7">
        <v>3</v>
      </c>
      <c r="I4271" t="s">
        <v>5</v>
      </c>
      <c r="J4271">
        <v>7.4999999999999997E-2</v>
      </c>
      <c r="K4271">
        <v>9</v>
      </c>
      <c r="L4271">
        <v>3.9767441860465116</v>
      </c>
      <c r="M4271">
        <v>57</v>
      </c>
      <c r="N4271">
        <v>0</v>
      </c>
      <c r="O4271">
        <v>7.0682730923694796</v>
      </c>
      <c r="P4271">
        <v>0.58568377556468598</v>
      </c>
      <c r="Q4271" t="s">
        <v>256</v>
      </c>
    </row>
    <row r="4272" spans="1:17" ht="16" x14ac:dyDescent="0.2">
      <c r="A4272">
        <v>276</v>
      </c>
      <c r="B4272" t="s">
        <v>127</v>
      </c>
      <c r="C4272" t="s">
        <v>126</v>
      </c>
      <c r="D4272">
        <v>10</v>
      </c>
      <c r="H4272" s="7">
        <v>3</v>
      </c>
      <c r="I4272" t="s">
        <v>5</v>
      </c>
      <c r="J4272">
        <v>7.4999999999999997E-2</v>
      </c>
      <c r="K4272">
        <v>9</v>
      </c>
      <c r="L4272">
        <v>3.9767441860465116</v>
      </c>
      <c r="M4272">
        <v>57</v>
      </c>
      <c r="N4272">
        <v>0</v>
      </c>
      <c r="O4272">
        <v>7.9919678714859401</v>
      </c>
      <c r="P4272">
        <v>0.60578150753302196</v>
      </c>
      <c r="Q4272" t="s">
        <v>256</v>
      </c>
    </row>
    <row r="4273" spans="1:17" ht="16" x14ac:dyDescent="0.2">
      <c r="A4273">
        <v>276</v>
      </c>
      <c r="B4273" t="s">
        <v>127</v>
      </c>
      <c r="C4273" t="s">
        <v>126</v>
      </c>
      <c r="D4273">
        <v>10</v>
      </c>
      <c r="H4273" s="7">
        <v>3</v>
      </c>
      <c r="I4273" t="s">
        <v>5</v>
      </c>
      <c r="J4273">
        <v>7.4999999999999997E-2</v>
      </c>
      <c r="K4273">
        <v>9</v>
      </c>
      <c r="L4273">
        <v>3.9767441860465116</v>
      </c>
      <c r="M4273">
        <v>57</v>
      </c>
      <c r="N4273">
        <v>0</v>
      </c>
      <c r="O4273">
        <v>8.9558232931726902</v>
      </c>
      <c r="P4273">
        <v>0.62009308911948302</v>
      </c>
      <c r="Q4273" t="s">
        <v>256</v>
      </c>
    </row>
    <row r="4274" spans="1:17" ht="16" x14ac:dyDescent="0.2">
      <c r="A4274">
        <v>276</v>
      </c>
      <c r="B4274" t="s">
        <v>127</v>
      </c>
      <c r="C4274" t="s">
        <v>126</v>
      </c>
      <c r="D4274">
        <v>10</v>
      </c>
      <c r="H4274" s="7">
        <v>3</v>
      </c>
      <c r="I4274" t="s">
        <v>5</v>
      </c>
      <c r="J4274">
        <v>7.4999999999999997E-2</v>
      </c>
      <c r="K4274">
        <v>9</v>
      </c>
      <c r="L4274">
        <v>3.9767441860465116</v>
      </c>
      <c r="M4274">
        <v>57</v>
      </c>
      <c r="N4274">
        <v>0</v>
      </c>
      <c r="O4274">
        <v>9.9196787148594296</v>
      </c>
      <c r="P4274">
        <v>0.64018501752675405</v>
      </c>
      <c r="Q4274" t="s">
        <v>256</v>
      </c>
    </row>
    <row r="4275" spans="1:17" ht="16" x14ac:dyDescent="0.2">
      <c r="A4275">
        <v>276</v>
      </c>
      <c r="B4275" t="s">
        <v>127</v>
      </c>
      <c r="C4275" t="s">
        <v>126</v>
      </c>
      <c r="D4275">
        <v>10</v>
      </c>
      <c r="H4275" s="7">
        <v>3</v>
      </c>
      <c r="I4275" t="s">
        <v>5</v>
      </c>
      <c r="J4275">
        <v>7.4999999999999997E-2</v>
      </c>
      <c r="K4275">
        <v>9</v>
      </c>
      <c r="L4275">
        <v>3.9767441860465116</v>
      </c>
      <c r="M4275">
        <v>57</v>
      </c>
      <c r="N4275">
        <v>0</v>
      </c>
      <c r="O4275">
        <v>11.044176706827299</v>
      </c>
      <c r="P4275">
        <v>0.65736355827935999</v>
      </c>
      <c r="Q4275" t="s">
        <v>256</v>
      </c>
    </row>
    <row r="4276" spans="1:17" ht="16" x14ac:dyDescent="0.2">
      <c r="A4276">
        <v>276</v>
      </c>
      <c r="B4276" t="s">
        <v>127</v>
      </c>
      <c r="C4276" t="s">
        <v>126</v>
      </c>
      <c r="D4276">
        <v>10</v>
      </c>
      <c r="H4276" s="7">
        <v>3</v>
      </c>
      <c r="I4276" t="s">
        <v>5</v>
      </c>
      <c r="J4276">
        <v>7.4999999999999997E-2</v>
      </c>
      <c r="K4276">
        <v>9</v>
      </c>
      <c r="L4276">
        <v>3.9767441860465116</v>
      </c>
      <c r="M4276">
        <v>57</v>
      </c>
      <c r="N4276">
        <v>0</v>
      </c>
      <c r="O4276">
        <v>11.927710843373401</v>
      </c>
      <c r="P4276">
        <v>0.66590640016714198</v>
      </c>
      <c r="Q4276" t="s">
        <v>256</v>
      </c>
    </row>
    <row r="4277" spans="1:17" ht="16" x14ac:dyDescent="0.2">
      <c r="A4277">
        <v>276</v>
      </c>
      <c r="B4277" t="s">
        <v>127</v>
      </c>
      <c r="C4277" t="s">
        <v>126</v>
      </c>
      <c r="D4277">
        <v>10</v>
      </c>
      <c r="H4277" s="7">
        <v>3</v>
      </c>
      <c r="I4277" t="s">
        <v>5</v>
      </c>
      <c r="J4277">
        <v>7.4999999999999997E-2</v>
      </c>
      <c r="K4277">
        <v>9</v>
      </c>
      <c r="L4277">
        <v>3.9767441860465116</v>
      </c>
      <c r="M4277">
        <v>57</v>
      </c>
      <c r="N4277">
        <v>0</v>
      </c>
      <c r="O4277">
        <v>12.891566265060201</v>
      </c>
      <c r="P4277">
        <v>0.69466884880562696</v>
      </c>
      <c r="Q4277" t="s">
        <v>256</v>
      </c>
    </row>
    <row r="4278" spans="1:17" ht="16" x14ac:dyDescent="0.2">
      <c r="A4278">
        <v>276</v>
      </c>
      <c r="B4278" t="s">
        <v>127</v>
      </c>
      <c r="C4278" t="s">
        <v>126</v>
      </c>
      <c r="D4278">
        <v>10</v>
      </c>
      <c r="H4278" s="7">
        <v>3</v>
      </c>
      <c r="I4278" t="s">
        <v>5</v>
      </c>
      <c r="J4278">
        <v>7.4999999999999997E-2</v>
      </c>
      <c r="K4278">
        <v>9</v>
      </c>
      <c r="L4278">
        <v>3.9767441860465116</v>
      </c>
      <c r="M4278">
        <v>57</v>
      </c>
      <c r="N4278">
        <v>0</v>
      </c>
      <c r="O4278">
        <v>14.0160642570281</v>
      </c>
      <c r="P4278">
        <v>0.70606704273742305</v>
      </c>
      <c r="Q4278" t="s">
        <v>256</v>
      </c>
    </row>
    <row r="4279" spans="1:17" ht="16" x14ac:dyDescent="0.2">
      <c r="A4279">
        <v>276</v>
      </c>
      <c r="B4279" t="s">
        <v>127</v>
      </c>
      <c r="C4279" t="s">
        <v>126</v>
      </c>
      <c r="D4279">
        <v>10</v>
      </c>
      <c r="H4279" s="7">
        <v>3</v>
      </c>
      <c r="I4279" t="s">
        <v>5</v>
      </c>
      <c r="J4279">
        <v>7.4999999999999997E-2</v>
      </c>
      <c r="K4279">
        <v>9</v>
      </c>
      <c r="L4279">
        <v>3.9767441860465116</v>
      </c>
      <c r="M4279">
        <v>57</v>
      </c>
      <c r="N4279">
        <v>0</v>
      </c>
      <c r="O4279">
        <v>15.100401606425701</v>
      </c>
      <c r="P4279">
        <v>0.70880051999907101</v>
      </c>
      <c r="Q4279" t="s">
        <v>256</v>
      </c>
    </row>
    <row r="4280" spans="1:17" ht="16" x14ac:dyDescent="0.2">
      <c r="A4280">
        <v>276</v>
      </c>
      <c r="B4280" t="s">
        <v>127</v>
      </c>
      <c r="C4280" t="s">
        <v>126</v>
      </c>
      <c r="D4280">
        <v>10</v>
      </c>
      <c r="H4280" s="7">
        <v>3</v>
      </c>
      <c r="I4280" t="s">
        <v>5</v>
      </c>
      <c r="J4280">
        <v>7.4999999999999997E-2</v>
      </c>
      <c r="K4280">
        <v>9</v>
      </c>
      <c r="L4280">
        <v>3.9767441860465116</v>
      </c>
      <c r="M4280">
        <v>57</v>
      </c>
      <c r="N4280">
        <v>0</v>
      </c>
      <c r="O4280">
        <v>15.9437751004016</v>
      </c>
      <c r="P4280">
        <v>0.72312951226872801</v>
      </c>
      <c r="Q4280" t="s">
        <v>256</v>
      </c>
    </row>
    <row r="4281" spans="1:17" ht="16" x14ac:dyDescent="0.2">
      <c r="A4281">
        <v>276</v>
      </c>
      <c r="B4281" t="s">
        <v>127</v>
      </c>
      <c r="C4281" t="s">
        <v>126</v>
      </c>
      <c r="D4281">
        <v>10</v>
      </c>
      <c r="H4281" s="7">
        <v>3</v>
      </c>
      <c r="I4281" t="s">
        <v>5</v>
      </c>
      <c r="J4281">
        <v>7.4999999999999997E-2</v>
      </c>
      <c r="K4281">
        <v>9</v>
      </c>
      <c r="L4281">
        <v>3.9767441860465116</v>
      </c>
      <c r="M4281">
        <v>57</v>
      </c>
      <c r="N4281">
        <v>0</v>
      </c>
      <c r="O4281">
        <v>17.028112449799199</v>
      </c>
      <c r="P4281">
        <v>0.73453350976158904</v>
      </c>
      <c r="Q4281" t="s">
        <v>256</v>
      </c>
    </row>
    <row r="4282" spans="1:17" ht="16" x14ac:dyDescent="0.2">
      <c r="A4282">
        <v>276</v>
      </c>
      <c r="B4282" t="s">
        <v>127</v>
      </c>
      <c r="C4282" t="s">
        <v>126</v>
      </c>
      <c r="D4282">
        <v>10</v>
      </c>
      <c r="H4282" s="7">
        <v>3</v>
      </c>
      <c r="I4282" t="s">
        <v>5</v>
      </c>
      <c r="J4282">
        <v>7.4999999999999997E-2</v>
      </c>
      <c r="K4282">
        <v>9</v>
      </c>
      <c r="L4282">
        <v>3.9767441860465116</v>
      </c>
      <c r="M4282">
        <v>57</v>
      </c>
      <c r="N4282">
        <v>0</v>
      </c>
      <c r="O4282">
        <v>17.911646586345299</v>
      </c>
      <c r="P4282">
        <v>0.74307635164937202</v>
      </c>
      <c r="Q4282" t="s">
        <v>256</v>
      </c>
    </row>
    <row r="4283" spans="1:17" ht="16" x14ac:dyDescent="0.2">
      <c r="A4283">
        <v>276</v>
      </c>
      <c r="B4283" t="s">
        <v>127</v>
      </c>
      <c r="C4283" t="s">
        <v>126</v>
      </c>
      <c r="D4283">
        <v>10</v>
      </c>
      <c r="H4283" s="7">
        <v>3</v>
      </c>
      <c r="I4283" t="s">
        <v>5</v>
      </c>
      <c r="J4283">
        <v>7.4999999999999997E-2</v>
      </c>
      <c r="K4283">
        <v>9</v>
      </c>
      <c r="L4283">
        <v>3.9767441860465116</v>
      </c>
      <c r="M4283">
        <v>57</v>
      </c>
      <c r="N4283">
        <v>0</v>
      </c>
      <c r="O4283">
        <v>18.995983935742899</v>
      </c>
      <c r="P4283">
        <v>0.75159017573182896</v>
      </c>
      <c r="Q4283" t="s">
        <v>256</v>
      </c>
    </row>
    <row r="4284" spans="1:17" ht="16" x14ac:dyDescent="0.2">
      <c r="A4284">
        <v>276</v>
      </c>
      <c r="B4284" t="s">
        <v>127</v>
      </c>
      <c r="C4284" t="s">
        <v>126</v>
      </c>
      <c r="D4284">
        <v>10</v>
      </c>
      <c r="H4284" s="7">
        <v>3</v>
      </c>
      <c r="I4284" t="s">
        <v>5</v>
      </c>
      <c r="J4284">
        <v>7.4999999999999997E-2</v>
      </c>
      <c r="K4284">
        <v>9</v>
      </c>
      <c r="L4284">
        <v>3.9767441860465116</v>
      </c>
      <c r="M4284">
        <v>57</v>
      </c>
      <c r="N4284">
        <v>0</v>
      </c>
      <c r="O4284">
        <v>20.0401606425702</v>
      </c>
      <c r="P4284">
        <v>0.75432945655454198</v>
      </c>
      <c r="Q4284" t="s">
        <v>256</v>
      </c>
    </row>
    <row r="4285" spans="1:17" ht="16" x14ac:dyDescent="0.2">
      <c r="A4285">
        <v>277</v>
      </c>
      <c r="B4285" t="s">
        <v>297</v>
      </c>
      <c r="C4285" t="s">
        <v>257</v>
      </c>
      <c r="D4285">
        <v>104</v>
      </c>
      <c r="H4285" s="7">
        <v>1</v>
      </c>
      <c r="I4285" t="s">
        <v>9</v>
      </c>
      <c r="J4285">
        <f>(4*6)/(5*6)</f>
        <v>0.8</v>
      </c>
      <c r="K4285">
        <v>78.2</v>
      </c>
      <c r="L4285">
        <v>34.700000000000003</v>
      </c>
      <c r="M4285">
        <f>L4285/(24/(24+30))</f>
        <v>78.075000000000017</v>
      </c>
      <c r="N4285">
        <v>0</v>
      </c>
      <c r="O4285">
        <v>0</v>
      </c>
      <c r="P4285">
        <v>0</v>
      </c>
      <c r="Q4285" t="s">
        <v>258</v>
      </c>
    </row>
    <row r="4286" spans="1:17" ht="16" x14ac:dyDescent="0.2">
      <c r="A4286">
        <v>277</v>
      </c>
      <c r="B4286" t="s">
        <v>297</v>
      </c>
      <c r="C4286" t="s">
        <v>257</v>
      </c>
      <c r="D4286">
        <v>104</v>
      </c>
      <c r="H4286" s="7">
        <v>1</v>
      </c>
      <c r="I4286" t="s">
        <v>9</v>
      </c>
      <c r="J4286">
        <v>0.8</v>
      </c>
      <c r="K4286">
        <v>78.2</v>
      </c>
      <c r="L4286">
        <v>34.700000000000003</v>
      </c>
      <c r="M4286">
        <v>78.075000000000017</v>
      </c>
      <c r="N4286">
        <v>0</v>
      </c>
      <c r="O4286">
        <v>0.342282735632362</v>
      </c>
      <c r="P4286">
        <v>0.21818083386826001</v>
      </c>
      <c r="Q4286" t="s">
        <v>258</v>
      </c>
    </row>
    <row r="4287" spans="1:17" ht="16" x14ac:dyDescent="0.2">
      <c r="A4287">
        <v>277</v>
      </c>
      <c r="B4287" t="s">
        <v>297</v>
      </c>
      <c r="C4287" t="s">
        <v>257</v>
      </c>
      <c r="D4287">
        <v>104</v>
      </c>
      <c r="H4287" s="7">
        <v>1</v>
      </c>
      <c r="I4287" t="s">
        <v>9</v>
      </c>
      <c r="J4287">
        <v>0.8</v>
      </c>
      <c r="K4287">
        <v>78.2</v>
      </c>
      <c r="L4287">
        <v>34.700000000000003</v>
      </c>
      <c r="M4287">
        <v>78.075000000000017</v>
      </c>
      <c r="N4287">
        <v>0</v>
      </c>
      <c r="O4287">
        <v>1.0710241993488001</v>
      </c>
      <c r="P4287">
        <v>0.39699615625555801</v>
      </c>
      <c r="Q4287" t="s">
        <v>258</v>
      </c>
    </row>
    <row r="4288" spans="1:17" ht="16" x14ac:dyDescent="0.2">
      <c r="A4288">
        <v>277</v>
      </c>
      <c r="B4288" t="s">
        <v>297</v>
      </c>
      <c r="C4288" t="s">
        <v>257</v>
      </c>
      <c r="D4288">
        <v>104</v>
      </c>
      <c r="H4288" s="7">
        <v>1</v>
      </c>
      <c r="I4288" t="s">
        <v>9</v>
      </c>
      <c r="J4288">
        <v>0.8</v>
      </c>
      <c r="K4288">
        <v>78.2</v>
      </c>
      <c r="L4288">
        <v>34.700000000000003</v>
      </c>
      <c r="M4288">
        <v>78.075000000000017</v>
      </c>
      <c r="N4288">
        <v>0</v>
      </c>
      <c r="O4288">
        <v>2.0450073858670801</v>
      </c>
      <c r="P4288">
        <v>0.56890511287615697</v>
      </c>
      <c r="Q4288" t="s">
        <v>258</v>
      </c>
    </row>
    <row r="4289" spans="1:17" ht="16" x14ac:dyDescent="0.2">
      <c r="A4289">
        <v>277</v>
      </c>
      <c r="B4289" t="s">
        <v>297</v>
      </c>
      <c r="C4289" t="s">
        <v>257</v>
      </c>
      <c r="D4289">
        <v>104</v>
      </c>
      <c r="H4289" s="7">
        <v>1</v>
      </c>
      <c r="I4289" t="s">
        <v>9</v>
      </c>
      <c r="J4289">
        <v>0.8</v>
      </c>
      <c r="K4289">
        <v>78.2</v>
      </c>
      <c r="L4289">
        <v>34.700000000000003</v>
      </c>
      <c r="M4289">
        <v>78.075000000000017</v>
      </c>
      <c r="N4289">
        <v>0</v>
      </c>
      <c r="O4289">
        <v>3.0208583073603399</v>
      </c>
      <c r="P4289">
        <v>0.68745021306873</v>
      </c>
      <c r="Q4289" t="s">
        <v>258</v>
      </c>
    </row>
    <row r="4290" spans="1:17" ht="16" x14ac:dyDescent="0.2">
      <c r="A4290">
        <v>277</v>
      </c>
      <c r="B4290" t="s">
        <v>297</v>
      </c>
      <c r="C4290" t="s">
        <v>257</v>
      </c>
      <c r="D4290">
        <v>104</v>
      </c>
      <c r="H4290" s="7">
        <v>1</v>
      </c>
      <c r="I4290" t="s">
        <v>9</v>
      </c>
      <c r="J4290">
        <v>0.8</v>
      </c>
      <c r="K4290">
        <v>78.2</v>
      </c>
      <c r="L4290">
        <v>34.700000000000003</v>
      </c>
      <c r="M4290">
        <v>78.075000000000017</v>
      </c>
      <c r="N4290">
        <v>0</v>
      </c>
      <c r="O4290">
        <v>3.9983333462231498</v>
      </c>
      <c r="P4290">
        <v>0.75959195984563099</v>
      </c>
      <c r="Q4290" t="s">
        <v>258</v>
      </c>
    </row>
    <row r="4291" spans="1:17" ht="16" x14ac:dyDescent="0.2">
      <c r="A4291">
        <v>277</v>
      </c>
      <c r="B4291" t="s">
        <v>297</v>
      </c>
      <c r="C4291" t="s">
        <v>257</v>
      </c>
      <c r="D4291">
        <v>104</v>
      </c>
      <c r="H4291" s="7">
        <v>1</v>
      </c>
      <c r="I4291" t="s">
        <v>9</v>
      </c>
      <c r="J4291">
        <v>0.8</v>
      </c>
      <c r="K4291">
        <v>78.2</v>
      </c>
      <c r="L4291">
        <v>34.700000000000003</v>
      </c>
      <c r="M4291">
        <v>78.075000000000017</v>
      </c>
      <c r="N4291">
        <v>0</v>
      </c>
      <c r="O4291">
        <v>4.97662044377073</v>
      </c>
      <c r="P4291">
        <v>0.80853202991469497</v>
      </c>
      <c r="Q4291" t="s">
        <v>258</v>
      </c>
    </row>
    <row r="4292" spans="1:17" ht="16" x14ac:dyDescent="0.2">
      <c r="A4292">
        <v>277</v>
      </c>
      <c r="B4292" t="s">
        <v>297</v>
      </c>
      <c r="C4292" t="s">
        <v>257</v>
      </c>
      <c r="D4292">
        <v>104</v>
      </c>
      <c r="H4292" s="7">
        <v>1</v>
      </c>
      <c r="I4292" t="s">
        <v>9</v>
      </c>
      <c r="J4292">
        <v>0.8</v>
      </c>
      <c r="K4292">
        <v>78.2</v>
      </c>
      <c r="L4292">
        <v>34.700000000000003</v>
      </c>
      <c r="M4292">
        <v>78.075000000000017</v>
      </c>
      <c r="N4292">
        <v>0</v>
      </c>
      <c r="O4292">
        <v>5.9901508882375198</v>
      </c>
      <c r="P4292">
        <v>0.85051933086364295</v>
      </c>
      <c r="Q4292" t="s">
        <v>258</v>
      </c>
    </row>
    <row r="4293" spans="1:17" ht="16" x14ac:dyDescent="0.2">
      <c r="A4293">
        <v>277</v>
      </c>
      <c r="B4293" t="s">
        <v>297</v>
      </c>
      <c r="C4293" t="s">
        <v>257</v>
      </c>
      <c r="D4293">
        <v>104</v>
      </c>
      <c r="H4293" s="7">
        <v>1</v>
      </c>
      <c r="I4293" t="s">
        <v>9</v>
      </c>
      <c r="J4293">
        <v>0.8</v>
      </c>
      <c r="K4293">
        <v>78.2</v>
      </c>
      <c r="L4293">
        <v>34.700000000000003</v>
      </c>
      <c r="M4293">
        <v>78.075000000000017</v>
      </c>
      <c r="N4293">
        <v>0</v>
      </c>
      <c r="O4293">
        <v>6.9351435797093597</v>
      </c>
      <c r="P4293">
        <v>0.85072814595401403</v>
      </c>
      <c r="Q4293" t="s">
        <v>258</v>
      </c>
    </row>
    <row r="4294" spans="1:17" ht="16" x14ac:dyDescent="0.2">
      <c r="A4294">
        <v>277</v>
      </c>
      <c r="B4294" t="s">
        <v>297</v>
      </c>
      <c r="C4294" t="s">
        <v>257</v>
      </c>
      <c r="D4294">
        <v>104</v>
      </c>
      <c r="H4294" s="7">
        <v>1</v>
      </c>
      <c r="I4294" t="s">
        <v>9</v>
      </c>
      <c r="J4294">
        <v>0.8</v>
      </c>
      <c r="K4294">
        <v>78.2</v>
      </c>
      <c r="L4294">
        <v>34.700000000000003</v>
      </c>
      <c r="M4294">
        <v>78.075000000000017</v>
      </c>
      <c r="N4294">
        <v>0</v>
      </c>
      <c r="O4294">
        <v>7.9148111770210603</v>
      </c>
      <c r="P4294">
        <v>0.86022536561975504</v>
      </c>
      <c r="Q4294" t="s">
        <v>258</v>
      </c>
    </row>
    <row r="4295" spans="1:17" ht="16" x14ac:dyDescent="0.2">
      <c r="A4295">
        <v>277</v>
      </c>
      <c r="B4295" t="s">
        <v>297</v>
      </c>
      <c r="C4295" t="s">
        <v>257</v>
      </c>
      <c r="D4295">
        <v>104</v>
      </c>
      <c r="H4295" s="7">
        <v>1</v>
      </c>
      <c r="I4295" t="s">
        <v>9</v>
      </c>
      <c r="J4295">
        <v>0.8</v>
      </c>
      <c r="K4295">
        <v>78.2</v>
      </c>
      <c r="L4295">
        <v>34.700000000000003</v>
      </c>
      <c r="M4295">
        <v>78.075000000000017</v>
      </c>
      <c r="N4295">
        <v>0</v>
      </c>
      <c r="O4295">
        <v>8.9987471094577707</v>
      </c>
      <c r="P4295">
        <v>0.89062729599925705</v>
      </c>
      <c r="Q4295" t="s">
        <v>258</v>
      </c>
    </row>
    <row r="4296" spans="1:17" ht="16" x14ac:dyDescent="0.2">
      <c r="A4296">
        <v>277</v>
      </c>
      <c r="B4296" t="s">
        <v>297</v>
      </c>
      <c r="C4296" t="s">
        <v>257</v>
      </c>
      <c r="D4296">
        <v>104</v>
      </c>
      <c r="H4296" s="7">
        <v>1</v>
      </c>
      <c r="I4296" t="s">
        <v>9</v>
      </c>
      <c r="J4296">
        <v>0.8</v>
      </c>
      <c r="K4296">
        <v>78.2</v>
      </c>
      <c r="L4296">
        <v>34.700000000000003</v>
      </c>
      <c r="M4296">
        <v>78.075000000000017</v>
      </c>
      <c r="N4296">
        <v>0</v>
      </c>
      <c r="O4296">
        <v>10.048495371265499</v>
      </c>
      <c r="P4296">
        <v>0.89781981577868697</v>
      </c>
      <c r="Q4296" t="s">
        <v>258</v>
      </c>
    </row>
    <row r="4297" spans="1:17" ht="16" x14ac:dyDescent="0.2">
      <c r="A4297">
        <v>277</v>
      </c>
      <c r="B4297" t="s">
        <v>297</v>
      </c>
      <c r="C4297" t="s">
        <v>257</v>
      </c>
      <c r="D4297">
        <v>104</v>
      </c>
      <c r="H4297" s="7">
        <v>1</v>
      </c>
      <c r="I4297" t="s">
        <v>9</v>
      </c>
      <c r="J4297">
        <v>0.8</v>
      </c>
      <c r="K4297">
        <v>78.2</v>
      </c>
      <c r="L4297">
        <v>34.700000000000003</v>
      </c>
      <c r="M4297">
        <v>78.075000000000017</v>
      </c>
      <c r="N4297">
        <v>0</v>
      </c>
      <c r="O4297">
        <v>10.9932444451319</v>
      </c>
      <c r="P4297">
        <v>0.904989133881408</v>
      </c>
      <c r="Q4297" t="s">
        <v>258</v>
      </c>
    </row>
    <row r="4298" spans="1:17" ht="16" x14ac:dyDescent="0.2">
      <c r="A4298">
        <v>277</v>
      </c>
      <c r="B4298" t="s">
        <v>297</v>
      </c>
      <c r="C4298" t="s">
        <v>257</v>
      </c>
      <c r="D4298">
        <v>104</v>
      </c>
      <c r="H4298" s="7">
        <v>1</v>
      </c>
      <c r="I4298" t="s">
        <v>9</v>
      </c>
      <c r="J4298">
        <v>0.8</v>
      </c>
      <c r="K4298">
        <v>78.2</v>
      </c>
      <c r="L4298">
        <v>34.700000000000003</v>
      </c>
      <c r="M4298">
        <v>78.075000000000017</v>
      </c>
      <c r="N4298">
        <v>0</v>
      </c>
      <c r="O4298">
        <v>11.972099983758801</v>
      </c>
      <c r="P4298">
        <v>0.93768803025498604</v>
      </c>
      <c r="Q4298" t="s">
        <v>258</v>
      </c>
    </row>
    <row r="4299" spans="1:17" ht="16" x14ac:dyDescent="0.2">
      <c r="A4299">
        <v>277</v>
      </c>
      <c r="B4299" t="s">
        <v>297</v>
      </c>
      <c r="C4299" t="s">
        <v>257</v>
      </c>
      <c r="D4299">
        <v>104</v>
      </c>
      <c r="H4299" s="7">
        <v>1</v>
      </c>
      <c r="I4299" t="s">
        <v>9</v>
      </c>
      <c r="J4299">
        <v>0.8</v>
      </c>
      <c r="K4299">
        <v>78.2</v>
      </c>
      <c r="L4299">
        <v>34.700000000000003</v>
      </c>
      <c r="M4299">
        <v>78.075000000000017</v>
      </c>
      <c r="N4299">
        <v>0</v>
      </c>
      <c r="O4299">
        <v>13.022579098382799</v>
      </c>
      <c r="P4299">
        <v>0.92399904099736196</v>
      </c>
      <c r="Q4299" t="s">
        <v>258</v>
      </c>
    </row>
    <row r="4300" spans="1:17" ht="16" x14ac:dyDescent="0.2">
      <c r="A4300">
        <v>277</v>
      </c>
      <c r="B4300" t="s">
        <v>297</v>
      </c>
      <c r="C4300" t="s">
        <v>257</v>
      </c>
      <c r="D4300">
        <v>104</v>
      </c>
      <c r="H4300" s="7">
        <v>1</v>
      </c>
      <c r="I4300" t="s">
        <v>9</v>
      </c>
      <c r="J4300">
        <v>0.8</v>
      </c>
      <c r="K4300">
        <v>78.2</v>
      </c>
      <c r="L4300">
        <v>34.700000000000003</v>
      </c>
      <c r="M4300">
        <v>78.075000000000017</v>
      </c>
      <c r="N4300">
        <v>0</v>
      </c>
      <c r="O4300">
        <v>14.002084283957499</v>
      </c>
      <c r="P4300">
        <v>0.93813659600467103</v>
      </c>
      <c r="Q4300" t="s">
        <v>258</v>
      </c>
    </row>
    <row r="4301" spans="1:17" ht="16" x14ac:dyDescent="0.2">
      <c r="A4301">
        <v>277</v>
      </c>
      <c r="B4301" t="s">
        <v>297</v>
      </c>
      <c r="C4301" t="s">
        <v>257</v>
      </c>
      <c r="D4301">
        <v>104</v>
      </c>
      <c r="H4301" s="7">
        <v>1</v>
      </c>
      <c r="I4301" t="s">
        <v>9</v>
      </c>
      <c r="J4301">
        <v>0.8</v>
      </c>
      <c r="K4301">
        <v>78.2</v>
      </c>
      <c r="L4301">
        <v>34.700000000000003</v>
      </c>
      <c r="M4301">
        <v>78.075000000000017</v>
      </c>
      <c r="N4301">
        <v>0</v>
      </c>
      <c r="O4301">
        <v>15.01691402232</v>
      </c>
      <c r="P4301">
        <v>0.94300121422108096</v>
      </c>
      <c r="Q4301" t="s">
        <v>258</v>
      </c>
    </row>
    <row r="4302" spans="1:17" ht="16" x14ac:dyDescent="0.2">
      <c r="A4302">
        <v>277</v>
      </c>
      <c r="B4302" t="s">
        <v>297</v>
      </c>
      <c r="C4302" t="s">
        <v>257</v>
      </c>
      <c r="D4302">
        <v>104</v>
      </c>
      <c r="H4302" s="7">
        <v>1</v>
      </c>
      <c r="I4302" t="s">
        <v>9</v>
      </c>
      <c r="J4302">
        <v>0.8</v>
      </c>
      <c r="K4302">
        <v>78.2</v>
      </c>
      <c r="L4302">
        <v>34.700000000000003</v>
      </c>
      <c r="M4302">
        <v>78.075000000000017</v>
      </c>
      <c r="N4302">
        <v>0</v>
      </c>
      <c r="O4302">
        <v>15.926582161004101</v>
      </c>
      <c r="P4302">
        <v>0.95248296610234995</v>
      </c>
      <c r="Q4302" t="s">
        <v>258</v>
      </c>
    </row>
    <row r="4303" spans="1:17" ht="16" x14ac:dyDescent="0.2">
      <c r="A4303">
        <v>277</v>
      </c>
      <c r="B4303" t="s">
        <v>297</v>
      </c>
      <c r="C4303" t="s">
        <v>257</v>
      </c>
      <c r="D4303">
        <v>104</v>
      </c>
      <c r="H4303" s="7">
        <v>1</v>
      </c>
      <c r="I4303" t="s">
        <v>9</v>
      </c>
      <c r="J4303">
        <v>0.8</v>
      </c>
      <c r="K4303">
        <v>78.2</v>
      </c>
      <c r="L4303">
        <v>34.700000000000003</v>
      </c>
      <c r="M4303">
        <v>78.075000000000017</v>
      </c>
      <c r="N4303">
        <v>0</v>
      </c>
      <c r="O4303">
        <v>17.0811671990162</v>
      </c>
      <c r="P4303">
        <v>0.96433902290005402</v>
      </c>
      <c r="Q4303" t="s">
        <v>258</v>
      </c>
    </row>
    <row r="4304" spans="1:17" ht="16" x14ac:dyDescent="0.2">
      <c r="A4304">
        <v>277</v>
      </c>
      <c r="B4304" t="s">
        <v>297</v>
      </c>
      <c r="C4304" t="s">
        <v>257</v>
      </c>
      <c r="D4304">
        <v>104</v>
      </c>
      <c r="H4304" s="7">
        <v>1</v>
      </c>
      <c r="I4304" t="s">
        <v>9</v>
      </c>
      <c r="J4304">
        <v>0.8</v>
      </c>
      <c r="K4304">
        <v>78.2</v>
      </c>
      <c r="L4304">
        <v>34.700000000000003</v>
      </c>
      <c r="M4304">
        <v>78.075000000000017</v>
      </c>
      <c r="N4304">
        <v>0</v>
      </c>
      <c r="O4304">
        <v>17.920917084941301</v>
      </c>
      <c r="P4304">
        <v>0.97148513932606795</v>
      </c>
      <c r="Q4304" t="s">
        <v>258</v>
      </c>
    </row>
    <row r="4305" spans="1:17" ht="16" x14ac:dyDescent="0.2">
      <c r="A4305">
        <v>277</v>
      </c>
      <c r="B4305" t="s">
        <v>297</v>
      </c>
      <c r="C4305" t="s">
        <v>257</v>
      </c>
      <c r="D4305">
        <v>104</v>
      </c>
      <c r="H4305" s="7">
        <v>1</v>
      </c>
      <c r="I4305" t="s">
        <v>9</v>
      </c>
      <c r="J4305">
        <v>0.8</v>
      </c>
      <c r="K4305">
        <v>78.2</v>
      </c>
      <c r="L4305">
        <v>34.700000000000003</v>
      </c>
      <c r="M4305">
        <v>78.075000000000017</v>
      </c>
      <c r="N4305">
        <v>0</v>
      </c>
      <c r="O4305">
        <v>18.969934493932701</v>
      </c>
      <c r="P4305">
        <v>0.99955916814255097</v>
      </c>
      <c r="Q4305" t="s">
        <v>258</v>
      </c>
    </row>
    <row r="4306" spans="1:17" ht="16" x14ac:dyDescent="0.2">
      <c r="A4306">
        <v>277</v>
      </c>
      <c r="B4306" t="s">
        <v>297</v>
      </c>
      <c r="C4306" t="s">
        <v>257</v>
      </c>
      <c r="D4306">
        <v>104</v>
      </c>
      <c r="H4306" s="7">
        <v>1</v>
      </c>
      <c r="I4306" t="s">
        <v>9</v>
      </c>
      <c r="J4306">
        <v>0.8</v>
      </c>
      <c r="K4306">
        <v>78.2</v>
      </c>
      <c r="L4306">
        <v>34.700000000000003</v>
      </c>
      <c r="M4306">
        <v>78.075000000000017</v>
      </c>
      <c r="N4306">
        <v>0</v>
      </c>
      <c r="O4306">
        <v>19.9148459795361</v>
      </c>
      <c r="P4306">
        <v>1.0020881509037001</v>
      </c>
      <c r="Q4306" t="s">
        <v>258</v>
      </c>
    </row>
    <row r="4307" spans="1:17" ht="16" x14ac:dyDescent="0.2">
      <c r="A4307">
        <v>277</v>
      </c>
      <c r="B4307" t="s">
        <v>297</v>
      </c>
      <c r="C4307" t="s">
        <v>257</v>
      </c>
      <c r="D4307">
        <v>104</v>
      </c>
      <c r="H4307" s="7">
        <v>1</v>
      </c>
      <c r="I4307" t="s">
        <v>9</v>
      </c>
      <c r="J4307">
        <v>0.8</v>
      </c>
      <c r="K4307">
        <v>78.2</v>
      </c>
      <c r="L4307">
        <v>34.700000000000003</v>
      </c>
      <c r="M4307">
        <v>78.075000000000017</v>
      </c>
      <c r="N4307">
        <v>0</v>
      </c>
      <c r="O4307">
        <v>20.92959451203</v>
      </c>
      <c r="P4307">
        <v>1.0092729367908899</v>
      </c>
      <c r="Q4307" t="s">
        <v>258</v>
      </c>
    </row>
    <row r="4308" spans="1:17" ht="16" x14ac:dyDescent="0.2">
      <c r="A4308">
        <v>278</v>
      </c>
      <c r="B4308" t="s">
        <v>297</v>
      </c>
      <c r="C4308" t="s">
        <v>257</v>
      </c>
      <c r="D4308">
        <v>104</v>
      </c>
      <c r="H4308" s="7">
        <v>1</v>
      </c>
      <c r="I4308" t="s">
        <v>9</v>
      </c>
      <c r="J4308">
        <f t="shared" ref="J4308:J4400" si="39">(4*6)/(5*6)</f>
        <v>0.8</v>
      </c>
      <c r="K4308">
        <v>65.099999999999994</v>
      </c>
      <c r="L4308">
        <v>31.9</v>
      </c>
      <c r="M4308">
        <f t="shared" ref="M4308:M4400" si="40">L4308/(24/(24+30))</f>
        <v>71.775000000000006</v>
      </c>
      <c r="N4308">
        <v>0</v>
      </c>
      <c r="O4308">
        <v>0</v>
      </c>
      <c r="P4308">
        <v>0</v>
      </c>
      <c r="Q4308" t="s">
        <v>258</v>
      </c>
    </row>
    <row r="4309" spans="1:17" ht="16" x14ac:dyDescent="0.2">
      <c r="A4309">
        <v>278</v>
      </c>
      <c r="B4309" t="s">
        <v>297</v>
      </c>
      <c r="C4309" t="s">
        <v>257</v>
      </c>
      <c r="D4309">
        <v>104</v>
      </c>
      <c r="H4309" s="7">
        <v>1</v>
      </c>
      <c r="I4309" t="s">
        <v>9</v>
      </c>
      <c r="J4309">
        <v>0.8</v>
      </c>
      <c r="K4309">
        <v>65.099999999999994</v>
      </c>
      <c r="L4309">
        <v>31.9</v>
      </c>
      <c r="M4309">
        <v>71.775000000000006</v>
      </c>
      <c r="N4309">
        <v>0</v>
      </c>
      <c r="O4309">
        <v>0.30906953542509302</v>
      </c>
      <c r="P4309">
        <v>0.167129411218784</v>
      </c>
      <c r="Q4309" t="s">
        <v>258</v>
      </c>
    </row>
    <row r="4310" spans="1:17" ht="16" x14ac:dyDescent="0.2">
      <c r="A4310">
        <v>278</v>
      </c>
      <c r="B4310" t="s">
        <v>297</v>
      </c>
      <c r="C4310" t="s">
        <v>257</v>
      </c>
      <c r="D4310">
        <v>104</v>
      </c>
      <c r="H4310" s="7">
        <v>1</v>
      </c>
      <c r="I4310" t="s">
        <v>9</v>
      </c>
      <c r="J4310">
        <v>0.8</v>
      </c>
      <c r="K4310">
        <v>65.099999999999994</v>
      </c>
      <c r="L4310">
        <v>31.9</v>
      </c>
      <c r="M4310">
        <v>71.775000000000006</v>
      </c>
      <c r="N4310">
        <v>0</v>
      </c>
      <c r="O4310">
        <v>1.0391102930371701</v>
      </c>
      <c r="P4310">
        <v>0.30882205087354297</v>
      </c>
      <c r="Q4310" t="s">
        <v>258</v>
      </c>
    </row>
    <row r="4311" spans="1:17" ht="16" x14ac:dyDescent="0.2">
      <c r="A4311">
        <v>278</v>
      </c>
      <c r="B4311" t="s">
        <v>297</v>
      </c>
      <c r="C4311" t="s">
        <v>257</v>
      </c>
      <c r="D4311">
        <v>104</v>
      </c>
      <c r="H4311" s="7">
        <v>1</v>
      </c>
      <c r="I4311" t="s">
        <v>9</v>
      </c>
      <c r="J4311">
        <v>0.8</v>
      </c>
      <c r="K4311">
        <v>65.099999999999994</v>
      </c>
      <c r="L4311">
        <v>31.9</v>
      </c>
      <c r="M4311">
        <v>71.775000000000006</v>
      </c>
      <c r="N4311">
        <v>0</v>
      </c>
      <c r="O4311">
        <v>1.97760651503082</v>
      </c>
      <c r="P4311">
        <v>0.49464427962660701</v>
      </c>
      <c r="Q4311" t="s">
        <v>258</v>
      </c>
    </row>
    <row r="4312" spans="1:17" ht="16" x14ac:dyDescent="0.2">
      <c r="A4312">
        <v>278</v>
      </c>
      <c r="B4312" t="s">
        <v>297</v>
      </c>
      <c r="C4312" t="s">
        <v>257</v>
      </c>
      <c r="D4312">
        <v>104</v>
      </c>
      <c r="H4312" s="7">
        <v>1</v>
      </c>
      <c r="I4312" t="s">
        <v>9</v>
      </c>
      <c r="J4312">
        <v>0.8</v>
      </c>
      <c r="K4312">
        <v>65.099999999999994</v>
      </c>
      <c r="L4312">
        <v>31.9</v>
      </c>
      <c r="M4312">
        <v>71.775000000000006</v>
      </c>
      <c r="N4312">
        <v>0</v>
      </c>
      <c r="O4312">
        <v>2.9541882893403701</v>
      </c>
      <c r="P4312">
        <v>0.59230787078212799</v>
      </c>
      <c r="Q4312" t="s">
        <v>258</v>
      </c>
    </row>
    <row r="4313" spans="1:17" ht="16" x14ac:dyDescent="0.2">
      <c r="A4313">
        <v>278</v>
      </c>
      <c r="B4313" t="s">
        <v>297</v>
      </c>
      <c r="C4313" t="s">
        <v>257</v>
      </c>
      <c r="D4313">
        <v>104</v>
      </c>
      <c r="H4313" s="7">
        <v>1</v>
      </c>
      <c r="I4313" t="s">
        <v>9</v>
      </c>
      <c r="J4313">
        <v>0.8</v>
      </c>
      <c r="K4313">
        <v>65.099999999999994</v>
      </c>
      <c r="L4313">
        <v>31.9</v>
      </c>
      <c r="M4313">
        <v>71.775000000000006</v>
      </c>
      <c r="N4313">
        <v>0</v>
      </c>
      <c r="O4313">
        <v>3.9669878809908599</v>
      </c>
      <c r="P4313">
        <v>0.65517668076812996</v>
      </c>
      <c r="Q4313" t="s">
        <v>258</v>
      </c>
    </row>
    <row r="4314" spans="1:17" ht="16" x14ac:dyDescent="0.2">
      <c r="A4314">
        <v>278</v>
      </c>
      <c r="B4314" t="s">
        <v>297</v>
      </c>
      <c r="C4314" t="s">
        <v>257</v>
      </c>
      <c r="D4314">
        <v>104</v>
      </c>
      <c r="H4314" s="7">
        <v>1</v>
      </c>
      <c r="I4314" t="s">
        <v>9</v>
      </c>
      <c r="J4314">
        <v>0.8</v>
      </c>
      <c r="K4314">
        <v>65.099999999999994</v>
      </c>
      <c r="L4314">
        <v>31.9</v>
      </c>
      <c r="M4314">
        <v>71.775000000000006</v>
      </c>
      <c r="N4314">
        <v>0</v>
      </c>
      <c r="O4314">
        <v>5.0161677017192403</v>
      </c>
      <c r="P4314">
        <v>0.67861037424304504</v>
      </c>
      <c r="Q4314" t="s">
        <v>258</v>
      </c>
    </row>
    <row r="4315" spans="1:17" ht="16" x14ac:dyDescent="0.2">
      <c r="A4315">
        <v>278</v>
      </c>
      <c r="B4315" t="s">
        <v>297</v>
      </c>
      <c r="C4315" t="s">
        <v>257</v>
      </c>
      <c r="D4315">
        <v>104</v>
      </c>
      <c r="H4315" s="7">
        <v>1</v>
      </c>
      <c r="I4315" t="s">
        <v>9</v>
      </c>
      <c r="J4315">
        <v>0.8</v>
      </c>
      <c r="K4315">
        <v>65.099999999999994</v>
      </c>
      <c r="L4315">
        <v>31.9</v>
      </c>
      <c r="M4315">
        <v>71.775000000000006</v>
      </c>
      <c r="N4315">
        <v>0</v>
      </c>
      <c r="O4315">
        <v>6.0302665872653698</v>
      </c>
      <c r="P4315">
        <v>0.70435650149650797</v>
      </c>
      <c r="Q4315" t="s">
        <v>258</v>
      </c>
    </row>
    <row r="4316" spans="1:17" ht="16" x14ac:dyDescent="0.2">
      <c r="A4316">
        <v>278</v>
      </c>
      <c r="B4316" t="s">
        <v>297</v>
      </c>
      <c r="C4316" t="s">
        <v>257</v>
      </c>
      <c r="D4316">
        <v>104</v>
      </c>
      <c r="H4316" s="7">
        <v>1</v>
      </c>
      <c r="I4316" t="s">
        <v>9</v>
      </c>
      <c r="J4316">
        <v>0.8</v>
      </c>
      <c r="K4316">
        <v>65.099999999999994</v>
      </c>
      <c r="L4316">
        <v>31.9</v>
      </c>
      <c r="M4316">
        <v>71.775000000000006</v>
      </c>
      <c r="N4316">
        <v>0</v>
      </c>
      <c r="O4316">
        <v>6.9747720435263396</v>
      </c>
      <c r="P4316">
        <v>0.71848632261157996</v>
      </c>
      <c r="Q4316" t="s">
        <v>258</v>
      </c>
    </row>
    <row r="4317" spans="1:17" ht="16" x14ac:dyDescent="0.2">
      <c r="A4317">
        <v>278</v>
      </c>
      <c r="B4317" t="s">
        <v>297</v>
      </c>
      <c r="C4317" t="s">
        <v>257</v>
      </c>
      <c r="D4317">
        <v>104</v>
      </c>
      <c r="H4317" s="7">
        <v>1</v>
      </c>
      <c r="I4317" t="s">
        <v>9</v>
      </c>
      <c r="J4317">
        <v>0.8</v>
      </c>
      <c r="K4317">
        <v>65.099999999999994</v>
      </c>
      <c r="L4317">
        <v>31.9</v>
      </c>
      <c r="M4317">
        <v>71.775000000000006</v>
      </c>
      <c r="N4317">
        <v>0</v>
      </c>
      <c r="O4317">
        <v>8.0244390994655799</v>
      </c>
      <c r="P4317">
        <v>0.72799901006179302</v>
      </c>
      <c r="Q4317" t="s">
        <v>258</v>
      </c>
    </row>
    <row r="4318" spans="1:17" ht="16" x14ac:dyDescent="0.2">
      <c r="A4318">
        <v>278</v>
      </c>
      <c r="B4318" t="s">
        <v>297</v>
      </c>
      <c r="C4318" t="s">
        <v>257</v>
      </c>
      <c r="D4318">
        <v>104</v>
      </c>
      <c r="H4318" s="7">
        <v>1</v>
      </c>
      <c r="I4318" t="s">
        <v>9</v>
      </c>
      <c r="J4318">
        <v>0.8</v>
      </c>
      <c r="K4318">
        <v>65.099999999999994</v>
      </c>
      <c r="L4318">
        <v>31.9</v>
      </c>
      <c r="M4318">
        <v>71.775000000000006</v>
      </c>
      <c r="N4318">
        <v>0</v>
      </c>
      <c r="O4318">
        <v>8.9680512911733103</v>
      </c>
      <c r="P4318">
        <v>0.76765067555548605</v>
      </c>
      <c r="Q4318" t="s">
        <v>258</v>
      </c>
    </row>
    <row r="4319" spans="1:17" ht="16" x14ac:dyDescent="0.2">
      <c r="A4319">
        <v>278</v>
      </c>
      <c r="B4319" t="s">
        <v>297</v>
      </c>
      <c r="C4319" t="s">
        <v>257</v>
      </c>
      <c r="D4319">
        <v>104</v>
      </c>
      <c r="H4319" s="7">
        <v>1</v>
      </c>
      <c r="I4319" t="s">
        <v>9</v>
      </c>
      <c r="J4319">
        <v>0.8</v>
      </c>
      <c r="K4319">
        <v>65.099999999999994</v>
      </c>
      <c r="L4319">
        <v>31.9</v>
      </c>
      <c r="M4319">
        <v>71.775000000000006</v>
      </c>
      <c r="N4319">
        <v>0</v>
      </c>
      <c r="O4319">
        <v>9.9826374119303001</v>
      </c>
      <c r="P4319">
        <v>0.77947579678424705</v>
      </c>
      <c r="Q4319" t="s">
        <v>258</v>
      </c>
    </row>
    <row r="4320" spans="1:17" ht="16" x14ac:dyDescent="0.2">
      <c r="A4320">
        <v>278</v>
      </c>
      <c r="B4320" t="s">
        <v>297</v>
      </c>
      <c r="C4320" t="s">
        <v>257</v>
      </c>
      <c r="D4320">
        <v>104</v>
      </c>
      <c r="H4320" s="7">
        <v>1</v>
      </c>
      <c r="I4320" t="s">
        <v>9</v>
      </c>
      <c r="J4320">
        <v>0.8</v>
      </c>
      <c r="K4320">
        <v>65.099999999999994</v>
      </c>
      <c r="L4320">
        <v>31.9</v>
      </c>
      <c r="M4320">
        <v>71.775000000000006</v>
      </c>
      <c r="N4320">
        <v>0</v>
      </c>
      <c r="O4320">
        <v>10.9969799150818</v>
      </c>
      <c r="P4320">
        <v>0.79826142102535902</v>
      </c>
      <c r="Q4320" t="s">
        <v>258</v>
      </c>
    </row>
    <row r="4321" spans="1:17" ht="16" x14ac:dyDescent="0.2">
      <c r="A4321">
        <v>278</v>
      </c>
      <c r="B4321" t="s">
        <v>297</v>
      </c>
      <c r="C4321" t="s">
        <v>257</v>
      </c>
      <c r="D4321">
        <v>104</v>
      </c>
      <c r="H4321" s="7">
        <v>1</v>
      </c>
      <c r="I4321" t="s">
        <v>9</v>
      </c>
      <c r="J4321">
        <v>0.8</v>
      </c>
      <c r="K4321">
        <v>65.099999999999994</v>
      </c>
      <c r="L4321">
        <v>31.9</v>
      </c>
      <c r="M4321">
        <v>71.775000000000006</v>
      </c>
      <c r="N4321">
        <v>0</v>
      </c>
      <c r="O4321">
        <v>11.940835724395001</v>
      </c>
      <c r="P4321">
        <v>0.83095258350670098</v>
      </c>
      <c r="Q4321" t="s">
        <v>258</v>
      </c>
    </row>
    <row r="4322" spans="1:17" ht="16" x14ac:dyDescent="0.2">
      <c r="A4322">
        <v>278</v>
      </c>
      <c r="B4322" t="s">
        <v>297</v>
      </c>
      <c r="C4322" t="s">
        <v>257</v>
      </c>
      <c r="D4322">
        <v>104</v>
      </c>
      <c r="H4322" s="7">
        <v>1</v>
      </c>
      <c r="I4322" t="s">
        <v>9</v>
      </c>
      <c r="J4322">
        <v>0.8</v>
      </c>
      <c r="K4322">
        <v>65.099999999999994</v>
      </c>
      <c r="L4322">
        <v>31.9</v>
      </c>
      <c r="M4322">
        <v>71.775000000000006</v>
      </c>
      <c r="N4322">
        <v>0</v>
      </c>
      <c r="O4322">
        <v>12.955909080362799</v>
      </c>
      <c r="P4322">
        <v>0.82885669871075995</v>
      </c>
      <c r="Q4322" t="s">
        <v>258</v>
      </c>
    </row>
    <row r="4323" spans="1:17" ht="16" x14ac:dyDescent="0.2">
      <c r="A4323">
        <v>278</v>
      </c>
      <c r="B4323" t="s">
        <v>297</v>
      </c>
      <c r="C4323" t="s">
        <v>257</v>
      </c>
      <c r="D4323">
        <v>104</v>
      </c>
      <c r="H4323" s="7">
        <v>1</v>
      </c>
      <c r="I4323" t="s">
        <v>9</v>
      </c>
      <c r="J4323">
        <v>0.8</v>
      </c>
      <c r="K4323">
        <v>65.099999999999994</v>
      </c>
      <c r="L4323">
        <v>31.9</v>
      </c>
      <c r="M4323">
        <v>71.775000000000006</v>
      </c>
      <c r="N4323">
        <v>0</v>
      </c>
      <c r="O4323">
        <v>14.0050076952227</v>
      </c>
      <c r="P4323">
        <v>0.85461055985645795</v>
      </c>
      <c r="Q4323" t="s">
        <v>258</v>
      </c>
    </row>
    <row r="4324" spans="1:17" ht="16" x14ac:dyDescent="0.2">
      <c r="A4324">
        <v>278</v>
      </c>
      <c r="B4324" t="s">
        <v>297</v>
      </c>
      <c r="C4324" t="s">
        <v>257</v>
      </c>
      <c r="D4324">
        <v>104</v>
      </c>
      <c r="H4324" s="7">
        <v>1</v>
      </c>
      <c r="I4324" t="s">
        <v>9</v>
      </c>
      <c r="J4324">
        <v>0.8</v>
      </c>
      <c r="K4324">
        <v>65.099999999999994</v>
      </c>
      <c r="L4324">
        <v>31.9</v>
      </c>
      <c r="M4324">
        <v>71.775000000000006</v>
      </c>
      <c r="N4324">
        <v>0</v>
      </c>
      <c r="O4324">
        <v>15.0195126101112</v>
      </c>
      <c r="P4324">
        <v>0.86875584875600298</v>
      </c>
      <c r="Q4324" t="s">
        <v>258</v>
      </c>
    </row>
    <row r="4325" spans="1:17" ht="16" x14ac:dyDescent="0.2">
      <c r="A4325">
        <v>278</v>
      </c>
      <c r="B4325" t="s">
        <v>297</v>
      </c>
      <c r="C4325" t="s">
        <v>257</v>
      </c>
      <c r="D4325">
        <v>104</v>
      </c>
      <c r="H4325" s="7">
        <v>1</v>
      </c>
      <c r="I4325" t="s">
        <v>9</v>
      </c>
      <c r="J4325">
        <v>0.8</v>
      </c>
      <c r="K4325">
        <v>65.099999999999994</v>
      </c>
      <c r="L4325">
        <v>31.9</v>
      </c>
      <c r="M4325">
        <v>71.775000000000006</v>
      </c>
      <c r="N4325">
        <v>0</v>
      </c>
      <c r="O4325">
        <v>15.963936860503701</v>
      </c>
      <c r="P4325">
        <v>0.885205837541859</v>
      </c>
      <c r="Q4325" t="s">
        <v>258</v>
      </c>
    </row>
    <row r="4326" spans="1:17" ht="16" x14ac:dyDescent="0.2">
      <c r="A4326">
        <v>278</v>
      </c>
      <c r="B4326" t="s">
        <v>297</v>
      </c>
      <c r="C4326" t="s">
        <v>257</v>
      </c>
      <c r="D4326">
        <v>104</v>
      </c>
      <c r="H4326" s="7">
        <v>1</v>
      </c>
      <c r="I4326" t="s">
        <v>9</v>
      </c>
      <c r="J4326">
        <v>0.8</v>
      </c>
      <c r="K4326">
        <v>65.099999999999994</v>
      </c>
      <c r="L4326">
        <v>31.9</v>
      </c>
      <c r="M4326">
        <v>71.775000000000006</v>
      </c>
      <c r="N4326">
        <v>0</v>
      </c>
      <c r="O4326">
        <v>17.117466222225602</v>
      </c>
      <c r="P4326">
        <v>0.92722407405975205</v>
      </c>
      <c r="Q4326" t="s">
        <v>258</v>
      </c>
    </row>
    <row r="4327" spans="1:17" ht="16" x14ac:dyDescent="0.2">
      <c r="A4327">
        <v>278</v>
      </c>
      <c r="B4327" t="s">
        <v>297</v>
      </c>
      <c r="C4327" t="s">
        <v>257</v>
      </c>
      <c r="D4327">
        <v>104</v>
      </c>
      <c r="H4327" s="7">
        <v>1</v>
      </c>
      <c r="I4327" t="s">
        <v>9</v>
      </c>
      <c r="J4327">
        <v>0.8</v>
      </c>
      <c r="K4327">
        <v>65.099999999999994</v>
      </c>
      <c r="L4327">
        <v>31.9</v>
      </c>
      <c r="M4327">
        <v>71.775000000000006</v>
      </c>
      <c r="N4327">
        <v>0</v>
      </c>
      <c r="O4327">
        <v>17.955998020123499</v>
      </c>
      <c r="P4327">
        <v>0.96917270554752</v>
      </c>
      <c r="Q4327" t="s">
        <v>258</v>
      </c>
    </row>
    <row r="4328" spans="1:17" ht="16" x14ac:dyDescent="0.2">
      <c r="A4328">
        <v>278</v>
      </c>
      <c r="B4328" t="s">
        <v>297</v>
      </c>
      <c r="C4328" t="s">
        <v>257</v>
      </c>
      <c r="D4328">
        <v>104</v>
      </c>
      <c r="H4328" s="7">
        <v>1</v>
      </c>
      <c r="I4328" t="s">
        <v>9</v>
      </c>
      <c r="J4328">
        <v>0.8</v>
      </c>
      <c r="K4328">
        <v>65.099999999999994</v>
      </c>
      <c r="L4328">
        <v>31.9</v>
      </c>
      <c r="M4328">
        <v>71.775000000000006</v>
      </c>
      <c r="N4328">
        <v>0</v>
      </c>
      <c r="O4328">
        <v>18.899935035305202</v>
      </c>
      <c r="P4328">
        <v>0.99954370035807905</v>
      </c>
      <c r="Q4328" t="s">
        <v>258</v>
      </c>
    </row>
    <row r="4329" spans="1:17" ht="16" x14ac:dyDescent="0.2">
      <c r="A4329">
        <v>278</v>
      </c>
      <c r="B4329" t="s">
        <v>297</v>
      </c>
      <c r="C4329" t="s">
        <v>257</v>
      </c>
      <c r="D4329">
        <v>104</v>
      </c>
      <c r="H4329" s="7">
        <v>1</v>
      </c>
      <c r="I4329" t="s">
        <v>9</v>
      </c>
      <c r="J4329">
        <v>0.8</v>
      </c>
      <c r="K4329">
        <v>65.099999999999994</v>
      </c>
      <c r="L4329">
        <v>31.9</v>
      </c>
      <c r="M4329">
        <v>71.775000000000006</v>
      </c>
      <c r="N4329">
        <v>0</v>
      </c>
      <c r="O4329">
        <v>19.9495208853759</v>
      </c>
      <c r="P4329">
        <v>1.0113765554790699</v>
      </c>
      <c r="Q4329" t="s">
        <v>258</v>
      </c>
    </row>
    <row r="4330" spans="1:17" ht="16" x14ac:dyDescent="0.2">
      <c r="A4330">
        <v>278</v>
      </c>
      <c r="B4330" t="s">
        <v>297</v>
      </c>
      <c r="C4330" t="s">
        <v>257</v>
      </c>
      <c r="D4330">
        <v>104</v>
      </c>
      <c r="H4330" s="7">
        <v>1</v>
      </c>
      <c r="I4330" t="s">
        <v>9</v>
      </c>
      <c r="J4330">
        <v>0.8</v>
      </c>
      <c r="K4330">
        <v>65.099999999999994</v>
      </c>
      <c r="L4330">
        <v>31.9</v>
      </c>
      <c r="M4330">
        <v>71.775000000000006</v>
      </c>
      <c r="N4330">
        <v>0</v>
      </c>
      <c r="O4330">
        <v>20.9642694178699</v>
      </c>
      <c r="P4330">
        <v>1.01856134136626</v>
      </c>
      <c r="Q4330" t="s">
        <v>258</v>
      </c>
    </row>
    <row r="4331" spans="1:17" ht="16" x14ac:dyDescent="0.2">
      <c r="A4331">
        <v>279</v>
      </c>
      <c r="B4331" t="s">
        <v>297</v>
      </c>
      <c r="C4331" t="s">
        <v>257</v>
      </c>
      <c r="D4331">
        <v>104</v>
      </c>
      <c r="H4331" s="7">
        <v>1</v>
      </c>
      <c r="I4331" t="s">
        <v>9</v>
      </c>
      <c r="J4331">
        <f t="shared" si="39"/>
        <v>0.8</v>
      </c>
      <c r="K4331">
        <v>50.9</v>
      </c>
      <c r="L4331">
        <v>26.8</v>
      </c>
      <c r="M4331">
        <f t="shared" si="40"/>
        <v>60.300000000000004</v>
      </c>
      <c r="N4331">
        <v>0</v>
      </c>
      <c r="O4331">
        <v>0</v>
      </c>
      <c r="P4331">
        <v>0</v>
      </c>
      <c r="Q4331" t="s">
        <v>258</v>
      </c>
    </row>
    <row r="4332" spans="1:17" ht="16" x14ac:dyDescent="0.2">
      <c r="A4332">
        <v>279</v>
      </c>
      <c r="B4332" t="s">
        <v>297</v>
      </c>
      <c r="C4332" t="s">
        <v>257</v>
      </c>
      <c r="D4332">
        <v>104</v>
      </c>
      <c r="H4332" s="7">
        <v>1</v>
      </c>
      <c r="I4332" t="s">
        <v>9</v>
      </c>
      <c r="J4332">
        <v>0.8</v>
      </c>
      <c r="K4332">
        <v>50.9</v>
      </c>
      <c r="L4332">
        <v>26.8</v>
      </c>
      <c r="M4332">
        <v>60.300000000000004</v>
      </c>
      <c r="N4332">
        <v>0</v>
      </c>
      <c r="O4332">
        <v>1.0758153455889701</v>
      </c>
      <c r="P4332">
        <v>0.26010626367932099</v>
      </c>
      <c r="Q4332" t="s">
        <v>258</v>
      </c>
    </row>
    <row r="4333" spans="1:17" ht="16" x14ac:dyDescent="0.2">
      <c r="A4333">
        <v>279</v>
      </c>
      <c r="B4333" t="s">
        <v>297</v>
      </c>
      <c r="C4333" t="s">
        <v>257</v>
      </c>
      <c r="D4333">
        <v>104</v>
      </c>
      <c r="H4333" s="7">
        <v>1</v>
      </c>
      <c r="I4333" t="s">
        <v>9</v>
      </c>
      <c r="J4333">
        <v>0.8</v>
      </c>
      <c r="K4333">
        <v>50.9</v>
      </c>
      <c r="L4333">
        <v>26.8</v>
      </c>
      <c r="M4333">
        <v>60.300000000000004</v>
      </c>
      <c r="N4333">
        <v>0</v>
      </c>
      <c r="O4333">
        <v>3.0621108885468802</v>
      </c>
      <c r="P4333">
        <v>0.50880503631062302</v>
      </c>
      <c r="Q4333" t="s">
        <v>258</v>
      </c>
    </row>
    <row r="4334" spans="1:17" ht="16" x14ac:dyDescent="0.2">
      <c r="A4334">
        <v>279</v>
      </c>
      <c r="B4334" t="s">
        <v>297</v>
      </c>
      <c r="C4334" t="s">
        <v>257</v>
      </c>
      <c r="D4334">
        <v>104</v>
      </c>
      <c r="H4334" s="7">
        <v>1</v>
      </c>
      <c r="I4334" t="s">
        <v>9</v>
      </c>
      <c r="J4334">
        <v>0.8</v>
      </c>
      <c r="K4334">
        <v>50.9</v>
      </c>
      <c r="L4334">
        <v>26.8</v>
      </c>
      <c r="M4334">
        <v>60.300000000000004</v>
      </c>
      <c r="N4334">
        <v>0</v>
      </c>
      <c r="O4334">
        <v>4.04064160369989</v>
      </c>
      <c r="P4334">
        <v>0.55078460336733603</v>
      </c>
      <c r="Q4334" t="s">
        <v>258</v>
      </c>
    </row>
    <row r="4335" spans="1:17" ht="16" x14ac:dyDescent="0.2">
      <c r="A4335">
        <v>279</v>
      </c>
      <c r="B4335" t="s">
        <v>297</v>
      </c>
      <c r="C4335" t="s">
        <v>257</v>
      </c>
      <c r="D4335">
        <v>104</v>
      </c>
      <c r="H4335" s="7">
        <v>1</v>
      </c>
      <c r="I4335" t="s">
        <v>9</v>
      </c>
      <c r="J4335">
        <v>0.8</v>
      </c>
      <c r="K4335">
        <v>50.9</v>
      </c>
      <c r="L4335">
        <v>26.8</v>
      </c>
      <c r="M4335">
        <v>60.300000000000004</v>
      </c>
      <c r="N4335">
        <v>0</v>
      </c>
      <c r="O4335">
        <v>5.0194971423268102</v>
      </c>
      <c r="P4335">
        <v>0.58348349974091396</v>
      </c>
      <c r="Q4335" t="s">
        <v>258</v>
      </c>
    </row>
    <row r="4336" spans="1:17" ht="16" x14ac:dyDescent="0.2">
      <c r="A4336">
        <v>279</v>
      </c>
      <c r="B4336" t="s">
        <v>297</v>
      </c>
      <c r="C4336" t="s">
        <v>257</v>
      </c>
      <c r="D4336">
        <v>104</v>
      </c>
      <c r="H4336" s="7">
        <v>1</v>
      </c>
      <c r="I4336" t="s">
        <v>9</v>
      </c>
      <c r="J4336">
        <v>0.8</v>
      </c>
      <c r="K4336">
        <v>50.9</v>
      </c>
      <c r="L4336">
        <v>26.8</v>
      </c>
      <c r="M4336">
        <v>60.300000000000004</v>
      </c>
      <c r="N4336">
        <v>0</v>
      </c>
      <c r="O4336">
        <v>5.9632717457714897</v>
      </c>
      <c r="P4336">
        <v>0.61849482989304005</v>
      </c>
      <c r="Q4336" t="s">
        <v>258</v>
      </c>
    </row>
    <row r="4337" spans="1:17" ht="16" x14ac:dyDescent="0.2">
      <c r="A4337">
        <v>279</v>
      </c>
      <c r="B4337" t="s">
        <v>297</v>
      </c>
      <c r="C4337" t="s">
        <v>257</v>
      </c>
      <c r="D4337">
        <v>104</v>
      </c>
      <c r="H4337" s="7">
        <v>1</v>
      </c>
      <c r="I4337" t="s">
        <v>9</v>
      </c>
      <c r="J4337">
        <v>0.8</v>
      </c>
      <c r="K4337">
        <v>50.9</v>
      </c>
      <c r="L4337">
        <v>26.8</v>
      </c>
      <c r="M4337">
        <v>60.300000000000004</v>
      </c>
      <c r="N4337">
        <v>0</v>
      </c>
      <c r="O4337">
        <v>7.0128575958422603</v>
      </c>
      <c r="P4337">
        <v>0.63032768501403602</v>
      </c>
      <c r="Q4337" t="s">
        <v>258</v>
      </c>
    </row>
    <row r="4338" spans="1:17" ht="16" x14ac:dyDescent="0.2">
      <c r="A4338">
        <v>279</v>
      </c>
      <c r="B4338" t="s">
        <v>297</v>
      </c>
      <c r="C4338" t="s">
        <v>257</v>
      </c>
      <c r="D4338">
        <v>104</v>
      </c>
      <c r="H4338" s="7">
        <v>1</v>
      </c>
      <c r="I4338" t="s">
        <v>9</v>
      </c>
      <c r="J4338">
        <v>0.8</v>
      </c>
      <c r="K4338">
        <v>50.9</v>
      </c>
      <c r="L4338">
        <v>26.8</v>
      </c>
      <c r="M4338">
        <v>60.300000000000004</v>
      </c>
      <c r="N4338">
        <v>0</v>
      </c>
      <c r="O4338">
        <v>7.9572006403662696</v>
      </c>
      <c r="P4338">
        <v>0.64909784147067595</v>
      </c>
      <c r="Q4338" t="s">
        <v>258</v>
      </c>
    </row>
    <row r="4339" spans="1:17" ht="16" x14ac:dyDescent="0.2">
      <c r="A4339">
        <v>279</v>
      </c>
      <c r="B4339" t="s">
        <v>297</v>
      </c>
      <c r="C4339" t="s">
        <v>257</v>
      </c>
      <c r="D4339">
        <v>104</v>
      </c>
      <c r="H4339" s="7">
        <v>1</v>
      </c>
      <c r="I4339" t="s">
        <v>9</v>
      </c>
      <c r="J4339">
        <v>0.8</v>
      </c>
      <c r="K4339">
        <v>50.9</v>
      </c>
      <c r="L4339">
        <v>26.8</v>
      </c>
      <c r="M4339">
        <v>60.300000000000004</v>
      </c>
      <c r="N4339">
        <v>0</v>
      </c>
      <c r="O4339">
        <v>9.0060556376207401</v>
      </c>
      <c r="P4339">
        <v>0.68181220562872602</v>
      </c>
      <c r="Q4339" t="s">
        <v>258</v>
      </c>
    </row>
    <row r="4340" spans="1:17" ht="16" x14ac:dyDescent="0.2">
      <c r="A4340">
        <v>279</v>
      </c>
      <c r="B4340" t="s">
        <v>297</v>
      </c>
      <c r="C4340" t="s">
        <v>257</v>
      </c>
      <c r="D4340">
        <v>104</v>
      </c>
      <c r="H4340" s="7">
        <v>1</v>
      </c>
      <c r="I4340" t="s">
        <v>9</v>
      </c>
      <c r="J4340">
        <v>0.8</v>
      </c>
      <c r="K4340">
        <v>50.9</v>
      </c>
      <c r="L4340">
        <v>26.8</v>
      </c>
      <c r="M4340">
        <v>60.300000000000004</v>
      </c>
      <c r="N4340">
        <v>0</v>
      </c>
      <c r="O4340">
        <v>9.9856420290639605</v>
      </c>
      <c r="P4340">
        <v>0.69362959296525095</v>
      </c>
      <c r="Q4340" t="s">
        <v>258</v>
      </c>
    </row>
    <row r="4341" spans="1:17" ht="16" x14ac:dyDescent="0.2">
      <c r="A4341">
        <v>279</v>
      </c>
      <c r="B4341" t="s">
        <v>297</v>
      </c>
      <c r="C4341" t="s">
        <v>257</v>
      </c>
      <c r="D4341">
        <v>104</v>
      </c>
      <c r="H4341" s="7">
        <v>1</v>
      </c>
      <c r="I4341" t="s">
        <v>9</v>
      </c>
      <c r="J4341">
        <v>0.8</v>
      </c>
      <c r="K4341">
        <v>50.9</v>
      </c>
      <c r="L4341">
        <v>26.8</v>
      </c>
      <c r="M4341">
        <v>60.300000000000004</v>
      </c>
      <c r="N4341">
        <v>0</v>
      </c>
      <c r="O4341">
        <v>10.9971423268188</v>
      </c>
      <c r="P4341">
        <v>0.79362108568379197</v>
      </c>
      <c r="Q4341" t="s">
        <v>258</v>
      </c>
    </row>
    <row r="4342" spans="1:17" ht="16" x14ac:dyDescent="0.2">
      <c r="A4342">
        <v>279</v>
      </c>
      <c r="B4342" t="s">
        <v>297</v>
      </c>
      <c r="C4342" t="s">
        <v>257</v>
      </c>
      <c r="D4342">
        <v>104</v>
      </c>
      <c r="H4342" s="7">
        <v>1</v>
      </c>
      <c r="I4342" t="s">
        <v>9</v>
      </c>
      <c r="J4342">
        <v>0.8</v>
      </c>
      <c r="K4342">
        <v>50.9</v>
      </c>
      <c r="L4342">
        <v>26.8</v>
      </c>
      <c r="M4342">
        <v>60.300000000000004</v>
      </c>
      <c r="N4342">
        <v>0</v>
      </c>
      <c r="O4342">
        <v>11.9410793420004</v>
      </c>
      <c r="P4342">
        <v>0.82399208049435002</v>
      </c>
      <c r="Q4342" t="s">
        <v>258</v>
      </c>
    </row>
    <row r="4343" spans="1:17" ht="16" x14ac:dyDescent="0.2">
      <c r="A4343">
        <v>279</v>
      </c>
      <c r="B4343" t="s">
        <v>297</v>
      </c>
      <c r="C4343" t="s">
        <v>257</v>
      </c>
      <c r="D4343">
        <v>104</v>
      </c>
      <c r="H4343" s="7">
        <v>1</v>
      </c>
      <c r="I4343" t="s">
        <v>9</v>
      </c>
      <c r="J4343">
        <v>0.8</v>
      </c>
      <c r="K4343">
        <v>50.9</v>
      </c>
      <c r="L4343">
        <v>26.8</v>
      </c>
      <c r="M4343">
        <v>60.300000000000004</v>
      </c>
      <c r="N4343">
        <v>0</v>
      </c>
      <c r="O4343">
        <v>12.920909351049101</v>
      </c>
      <c r="P4343">
        <v>0.82884896481852399</v>
      </c>
      <c r="Q4343" t="s">
        <v>258</v>
      </c>
    </row>
    <row r="4344" spans="1:17" ht="16" x14ac:dyDescent="0.2">
      <c r="A4344">
        <v>279</v>
      </c>
      <c r="B4344" t="s">
        <v>297</v>
      </c>
      <c r="C4344" t="s">
        <v>257</v>
      </c>
      <c r="D4344">
        <v>104</v>
      </c>
      <c r="H4344" s="7">
        <v>1</v>
      </c>
      <c r="I4344" t="s">
        <v>9</v>
      </c>
      <c r="J4344">
        <v>0.8</v>
      </c>
      <c r="K4344">
        <v>50.9</v>
      </c>
      <c r="L4344">
        <v>26.8</v>
      </c>
      <c r="M4344">
        <v>60.300000000000004</v>
      </c>
      <c r="N4344">
        <v>0</v>
      </c>
      <c r="O4344">
        <v>14.0049264893543</v>
      </c>
      <c r="P4344">
        <v>0.85693072752724198</v>
      </c>
      <c r="Q4344" t="s">
        <v>258</v>
      </c>
    </row>
    <row r="4345" spans="1:17" ht="16" x14ac:dyDescent="0.2">
      <c r="A4345">
        <v>279</v>
      </c>
      <c r="B4345" t="s">
        <v>297</v>
      </c>
      <c r="C4345" t="s">
        <v>257</v>
      </c>
      <c r="D4345">
        <v>104</v>
      </c>
      <c r="H4345" s="7">
        <v>1</v>
      </c>
      <c r="I4345" t="s">
        <v>9</v>
      </c>
      <c r="J4345">
        <v>0.8</v>
      </c>
      <c r="K4345">
        <v>50.9</v>
      </c>
      <c r="L4345">
        <v>26.8</v>
      </c>
      <c r="M4345">
        <v>60.300000000000004</v>
      </c>
      <c r="N4345">
        <v>0</v>
      </c>
      <c r="O4345">
        <v>15.0194314042428</v>
      </c>
      <c r="P4345">
        <v>0.871076016426787</v>
      </c>
      <c r="Q4345" t="s">
        <v>258</v>
      </c>
    </row>
    <row r="4346" spans="1:17" ht="16" x14ac:dyDescent="0.2">
      <c r="A4346">
        <v>279</v>
      </c>
      <c r="B4346" t="s">
        <v>297</v>
      </c>
      <c r="C4346" t="s">
        <v>257</v>
      </c>
      <c r="D4346">
        <v>104</v>
      </c>
      <c r="H4346" s="7">
        <v>1</v>
      </c>
      <c r="I4346" t="s">
        <v>9</v>
      </c>
      <c r="J4346">
        <v>0.8</v>
      </c>
      <c r="K4346">
        <v>50.9</v>
      </c>
      <c r="L4346">
        <v>26.8</v>
      </c>
      <c r="M4346">
        <v>60.300000000000004</v>
      </c>
      <c r="N4346">
        <v>0</v>
      </c>
      <c r="O4346">
        <v>15.963936860503701</v>
      </c>
      <c r="P4346">
        <v>0.885205837541859</v>
      </c>
      <c r="Q4346" t="s">
        <v>258</v>
      </c>
    </row>
    <row r="4347" spans="1:17" ht="16" x14ac:dyDescent="0.2">
      <c r="A4347">
        <v>279</v>
      </c>
      <c r="B4347" t="s">
        <v>297</v>
      </c>
      <c r="C4347" t="s">
        <v>257</v>
      </c>
      <c r="D4347">
        <v>104</v>
      </c>
      <c r="H4347" s="7">
        <v>1</v>
      </c>
      <c r="I4347" t="s">
        <v>9</v>
      </c>
      <c r="J4347">
        <v>0.8</v>
      </c>
      <c r="K4347">
        <v>50.9</v>
      </c>
      <c r="L4347">
        <v>26.8</v>
      </c>
      <c r="M4347">
        <v>60.300000000000004</v>
      </c>
      <c r="N4347">
        <v>0</v>
      </c>
      <c r="O4347">
        <v>17.117547428094099</v>
      </c>
      <c r="P4347">
        <v>0.92490390638896802</v>
      </c>
      <c r="Q4347" t="s">
        <v>258</v>
      </c>
    </row>
    <row r="4348" spans="1:17" ht="16" x14ac:dyDescent="0.2">
      <c r="A4348">
        <v>279</v>
      </c>
      <c r="B4348" t="s">
        <v>297</v>
      </c>
      <c r="C4348" t="s">
        <v>257</v>
      </c>
      <c r="D4348">
        <v>104</v>
      </c>
      <c r="H4348" s="7">
        <v>1</v>
      </c>
      <c r="I4348" t="s">
        <v>9</v>
      </c>
      <c r="J4348">
        <v>0.8</v>
      </c>
      <c r="K4348">
        <v>50.9</v>
      </c>
      <c r="L4348">
        <v>26.8</v>
      </c>
      <c r="M4348">
        <v>60.300000000000004</v>
      </c>
      <c r="N4348">
        <v>0</v>
      </c>
      <c r="O4348">
        <v>17.955998020123499</v>
      </c>
      <c r="P4348">
        <v>0.96917270554752</v>
      </c>
      <c r="Q4348" t="s">
        <v>258</v>
      </c>
    </row>
    <row r="4349" spans="1:17" ht="16" x14ac:dyDescent="0.2">
      <c r="A4349">
        <v>279</v>
      </c>
      <c r="B4349" t="s">
        <v>297</v>
      </c>
      <c r="C4349" t="s">
        <v>257</v>
      </c>
      <c r="D4349">
        <v>104</v>
      </c>
      <c r="H4349" s="7">
        <v>1</v>
      </c>
      <c r="I4349" t="s">
        <v>9</v>
      </c>
      <c r="J4349">
        <v>0.8</v>
      </c>
      <c r="K4349">
        <v>50.9</v>
      </c>
      <c r="L4349">
        <v>26.8</v>
      </c>
      <c r="M4349">
        <v>60.300000000000004</v>
      </c>
      <c r="N4349">
        <v>0</v>
      </c>
      <c r="O4349">
        <v>18.970096905669699</v>
      </c>
      <c r="P4349">
        <v>0.99491883280098303</v>
      </c>
      <c r="Q4349" t="s">
        <v>258</v>
      </c>
    </row>
    <row r="4350" spans="1:17" ht="16" x14ac:dyDescent="0.2">
      <c r="A4350">
        <v>279</v>
      </c>
      <c r="B4350" t="s">
        <v>297</v>
      </c>
      <c r="C4350" t="s">
        <v>257</v>
      </c>
      <c r="D4350">
        <v>104</v>
      </c>
      <c r="H4350" s="7">
        <v>1</v>
      </c>
      <c r="I4350" t="s">
        <v>9</v>
      </c>
      <c r="J4350">
        <v>0.8</v>
      </c>
      <c r="K4350">
        <v>50.9</v>
      </c>
      <c r="L4350">
        <v>26.8</v>
      </c>
      <c r="M4350">
        <v>60.300000000000004</v>
      </c>
      <c r="N4350">
        <v>0</v>
      </c>
      <c r="O4350">
        <v>19.879683838485398</v>
      </c>
      <c r="P4350">
        <v>1.0067207523530299</v>
      </c>
      <c r="Q4350" t="s">
        <v>258</v>
      </c>
    </row>
    <row r="4351" spans="1:17" ht="16" x14ac:dyDescent="0.2">
      <c r="A4351">
        <v>279</v>
      </c>
      <c r="B4351" t="s">
        <v>297</v>
      </c>
      <c r="C4351" t="s">
        <v>257</v>
      </c>
      <c r="D4351">
        <v>104</v>
      </c>
      <c r="H4351" s="7">
        <v>1</v>
      </c>
      <c r="I4351" t="s">
        <v>9</v>
      </c>
      <c r="J4351">
        <v>0.8</v>
      </c>
      <c r="K4351">
        <v>50.9</v>
      </c>
      <c r="L4351">
        <v>26.8</v>
      </c>
      <c r="M4351">
        <v>60.300000000000004</v>
      </c>
      <c r="N4351">
        <v>0</v>
      </c>
      <c r="O4351">
        <v>20.8945947827163</v>
      </c>
      <c r="P4351">
        <v>1.00926520289866</v>
      </c>
      <c r="Q4351" t="s">
        <v>258</v>
      </c>
    </row>
    <row r="4352" spans="1:17" ht="16" x14ac:dyDescent="0.2">
      <c r="A4352">
        <v>280</v>
      </c>
      <c r="B4352" t="s">
        <v>297</v>
      </c>
      <c r="C4352" t="s">
        <v>257</v>
      </c>
      <c r="D4352">
        <v>104</v>
      </c>
      <c r="H4352" s="7">
        <v>1</v>
      </c>
      <c r="I4352" t="s">
        <v>9</v>
      </c>
      <c r="J4352">
        <f t="shared" si="39"/>
        <v>0.8</v>
      </c>
      <c r="K4352">
        <v>39.299999999999997</v>
      </c>
      <c r="L4352">
        <v>24</v>
      </c>
      <c r="M4352">
        <f t="shared" si="40"/>
        <v>54</v>
      </c>
      <c r="N4352">
        <v>0</v>
      </c>
      <c r="O4352">
        <v>0</v>
      </c>
      <c r="P4352">
        <v>0</v>
      </c>
      <c r="Q4352" t="s">
        <v>258</v>
      </c>
    </row>
    <row r="4353" spans="1:17" ht="16" x14ac:dyDescent="0.2">
      <c r="A4353">
        <v>280</v>
      </c>
      <c r="B4353" t="s">
        <v>297</v>
      </c>
      <c r="C4353" t="s">
        <v>257</v>
      </c>
      <c r="D4353">
        <v>104</v>
      </c>
      <c r="H4353" s="7">
        <v>1</v>
      </c>
      <c r="I4353" t="s">
        <v>9</v>
      </c>
      <c r="J4353">
        <v>0.8</v>
      </c>
      <c r="K4353">
        <v>39.299999999999997</v>
      </c>
      <c r="L4353">
        <v>24</v>
      </c>
      <c r="M4353">
        <v>54</v>
      </c>
      <c r="N4353">
        <v>0</v>
      </c>
      <c r="O4353">
        <v>0.41496198791965999</v>
      </c>
      <c r="P4353">
        <v>0.14163076851687101</v>
      </c>
      <c r="Q4353" t="s">
        <v>258</v>
      </c>
    </row>
    <row r="4354" spans="1:17" ht="16" x14ac:dyDescent="0.2">
      <c r="A4354">
        <v>280</v>
      </c>
      <c r="B4354" t="s">
        <v>297</v>
      </c>
      <c r="C4354" t="s">
        <v>257</v>
      </c>
      <c r="D4354">
        <v>104</v>
      </c>
      <c r="H4354" s="7">
        <v>1</v>
      </c>
      <c r="I4354" t="s">
        <v>9</v>
      </c>
      <c r="J4354">
        <v>0.8</v>
      </c>
      <c r="K4354">
        <v>39.299999999999997</v>
      </c>
      <c r="L4354">
        <v>24</v>
      </c>
      <c r="M4354">
        <v>54</v>
      </c>
      <c r="N4354">
        <v>0</v>
      </c>
      <c r="O4354">
        <v>0.93467954617520299</v>
      </c>
      <c r="P4354">
        <v>0.29255767550134898</v>
      </c>
      <c r="Q4354" t="s">
        <v>258</v>
      </c>
    </row>
    <row r="4355" spans="1:17" ht="16" x14ac:dyDescent="0.2">
      <c r="A4355">
        <v>280</v>
      </c>
      <c r="B4355" t="s">
        <v>297</v>
      </c>
      <c r="C4355" t="s">
        <v>257</v>
      </c>
      <c r="D4355">
        <v>104</v>
      </c>
      <c r="H4355" s="7">
        <v>1</v>
      </c>
      <c r="I4355" t="s">
        <v>9</v>
      </c>
      <c r="J4355">
        <v>0.8</v>
      </c>
      <c r="K4355">
        <v>39.299999999999997</v>
      </c>
      <c r="L4355">
        <v>24</v>
      </c>
      <c r="M4355">
        <v>54</v>
      </c>
      <c r="N4355">
        <v>0</v>
      </c>
      <c r="O4355">
        <v>2.0143927734510898</v>
      </c>
      <c r="P4355">
        <v>0.443608324761602</v>
      </c>
      <c r="Q4355" t="s">
        <v>258</v>
      </c>
    </row>
    <row r="4356" spans="1:17" ht="16" x14ac:dyDescent="0.2">
      <c r="A4356">
        <v>280</v>
      </c>
      <c r="B4356" t="s">
        <v>297</v>
      </c>
      <c r="C4356" t="s">
        <v>257</v>
      </c>
      <c r="D4356">
        <v>104</v>
      </c>
      <c r="H4356" s="7">
        <v>1</v>
      </c>
      <c r="I4356" t="s">
        <v>9</v>
      </c>
      <c r="J4356">
        <v>0.8</v>
      </c>
      <c r="K4356">
        <v>39.299999999999997</v>
      </c>
      <c r="L4356">
        <v>24</v>
      </c>
      <c r="M4356">
        <v>54</v>
      </c>
      <c r="N4356">
        <v>0</v>
      </c>
      <c r="O4356">
        <v>2.9571929064740399</v>
      </c>
      <c r="P4356">
        <v>0.506461666963132</v>
      </c>
      <c r="Q4356" t="s">
        <v>258</v>
      </c>
    </row>
    <row r="4357" spans="1:17" ht="16" x14ac:dyDescent="0.2">
      <c r="A4357">
        <v>280</v>
      </c>
      <c r="B4357" t="s">
        <v>297</v>
      </c>
      <c r="C4357" t="s">
        <v>257</v>
      </c>
      <c r="D4357">
        <v>104</v>
      </c>
      <c r="H4357" s="7">
        <v>1</v>
      </c>
      <c r="I4357" t="s">
        <v>9</v>
      </c>
      <c r="J4357">
        <v>0.8</v>
      </c>
      <c r="K4357">
        <v>39.299999999999997</v>
      </c>
      <c r="L4357">
        <v>24</v>
      </c>
      <c r="M4357">
        <v>54</v>
      </c>
      <c r="N4357">
        <v>0</v>
      </c>
      <c r="O4357">
        <v>4.0054794626491601</v>
      </c>
      <c r="P4357">
        <v>0.55541720481666701</v>
      </c>
      <c r="Q4357" t="s">
        <v>258</v>
      </c>
    </row>
    <row r="4358" spans="1:17" ht="16" x14ac:dyDescent="0.2">
      <c r="A4358">
        <v>280</v>
      </c>
      <c r="B4358" t="s">
        <v>297</v>
      </c>
      <c r="C4358" t="s">
        <v>257</v>
      </c>
      <c r="D4358">
        <v>104</v>
      </c>
      <c r="H4358" s="7">
        <v>1</v>
      </c>
      <c r="I4358" t="s">
        <v>9</v>
      </c>
      <c r="J4358">
        <v>0.8</v>
      </c>
      <c r="K4358">
        <v>39.299999999999997</v>
      </c>
      <c r="L4358">
        <v>24</v>
      </c>
      <c r="M4358">
        <v>54</v>
      </c>
      <c r="N4358">
        <v>0</v>
      </c>
      <c r="O4358">
        <v>4.9495788895677499</v>
      </c>
      <c r="P4358">
        <v>0.58114786428565901</v>
      </c>
      <c r="Q4358" t="s">
        <v>258</v>
      </c>
    </row>
    <row r="4359" spans="1:17" ht="16" x14ac:dyDescent="0.2">
      <c r="A4359">
        <v>280</v>
      </c>
      <c r="B4359" t="s">
        <v>297</v>
      </c>
      <c r="C4359" t="s">
        <v>257</v>
      </c>
      <c r="D4359">
        <v>104</v>
      </c>
      <c r="H4359" s="7">
        <v>1</v>
      </c>
      <c r="I4359" t="s">
        <v>9</v>
      </c>
      <c r="J4359">
        <v>0.8</v>
      </c>
      <c r="K4359">
        <v>39.299999999999997</v>
      </c>
      <c r="L4359">
        <v>24</v>
      </c>
      <c r="M4359">
        <v>54</v>
      </c>
      <c r="N4359">
        <v>0</v>
      </c>
      <c r="O4359">
        <v>5.9981090633483101</v>
      </c>
      <c r="P4359">
        <v>0.62314289912684295</v>
      </c>
      <c r="Q4359" t="s">
        <v>258</v>
      </c>
    </row>
    <row r="4360" spans="1:17" ht="16" x14ac:dyDescent="0.2">
      <c r="A4360">
        <v>280</v>
      </c>
      <c r="B4360" t="s">
        <v>297</v>
      </c>
      <c r="C4360" t="s">
        <v>257</v>
      </c>
      <c r="D4360">
        <v>104</v>
      </c>
      <c r="H4360" s="7">
        <v>1</v>
      </c>
      <c r="I4360" t="s">
        <v>9</v>
      </c>
      <c r="J4360">
        <v>0.8</v>
      </c>
      <c r="K4360">
        <v>39.299999999999997</v>
      </c>
      <c r="L4360">
        <v>24</v>
      </c>
      <c r="M4360">
        <v>54</v>
      </c>
      <c r="N4360">
        <v>0</v>
      </c>
      <c r="O4360">
        <v>7.0128575958422603</v>
      </c>
      <c r="P4360">
        <v>0.63032768501403602</v>
      </c>
      <c r="Q4360" t="s">
        <v>258</v>
      </c>
    </row>
    <row r="4361" spans="1:17" ht="16" x14ac:dyDescent="0.2">
      <c r="A4361">
        <v>280</v>
      </c>
      <c r="B4361" t="s">
        <v>297</v>
      </c>
      <c r="C4361" t="s">
        <v>257</v>
      </c>
      <c r="D4361">
        <v>104</v>
      </c>
      <c r="H4361" s="7">
        <v>1</v>
      </c>
      <c r="I4361" t="s">
        <v>9</v>
      </c>
      <c r="J4361">
        <v>0.8</v>
      </c>
      <c r="K4361">
        <v>39.299999999999997</v>
      </c>
      <c r="L4361">
        <v>24</v>
      </c>
      <c r="M4361">
        <v>54</v>
      </c>
      <c r="N4361">
        <v>0</v>
      </c>
      <c r="O4361">
        <v>7.9222009110525002</v>
      </c>
      <c r="P4361">
        <v>0.64909010757844099</v>
      </c>
      <c r="Q4361" t="s">
        <v>258</v>
      </c>
    </row>
    <row r="4362" spans="1:17" ht="16" x14ac:dyDescent="0.2">
      <c r="A4362">
        <v>280</v>
      </c>
      <c r="B4362" t="s">
        <v>297</v>
      </c>
      <c r="C4362" t="s">
        <v>257</v>
      </c>
      <c r="D4362">
        <v>104</v>
      </c>
      <c r="H4362" s="7">
        <v>1</v>
      </c>
      <c r="I4362" t="s">
        <v>9</v>
      </c>
      <c r="J4362">
        <v>0.8</v>
      </c>
      <c r="K4362">
        <v>39.299999999999997</v>
      </c>
      <c r="L4362">
        <v>24</v>
      </c>
      <c r="M4362">
        <v>54</v>
      </c>
      <c r="N4362">
        <v>0</v>
      </c>
      <c r="O4362">
        <v>9.0054059906729194</v>
      </c>
      <c r="P4362">
        <v>0.70037354699499599</v>
      </c>
      <c r="Q4362" t="s">
        <v>258</v>
      </c>
    </row>
    <row r="4363" spans="1:17" ht="16" x14ac:dyDescent="0.2">
      <c r="A4363">
        <v>280</v>
      </c>
      <c r="B4363" t="s">
        <v>297</v>
      </c>
      <c r="C4363" t="s">
        <v>257</v>
      </c>
      <c r="D4363">
        <v>104</v>
      </c>
      <c r="H4363" s="7">
        <v>1</v>
      </c>
      <c r="I4363" t="s">
        <v>9</v>
      </c>
      <c r="J4363">
        <v>0.8</v>
      </c>
      <c r="K4363">
        <v>39.299999999999997</v>
      </c>
      <c r="L4363">
        <v>24</v>
      </c>
      <c r="M4363">
        <v>54</v>
      </c>
      <c r="N4363">
        <v>0</v>
      </c>
      <c r="O4363">
        <v>9.9848299703791898</v>
      </c>
      <c r="P4363">
        <v>0.71683126967308797</v>
      </c>
      <c r="Q4363" t="s">
        <v>258</v>
      </c>
    </row>
    <row r="4364" spans="1:17" ht="16" x14ac:dyDescent="0.2">
      <c r="A4364">
        <v>280</v>
      </c>
      <c r="B4364" t="s">
        <v>297</v>
      </c>
      <c r="C4364" t="s">
        <v>257</v>
      </c>
      <c r="D4364">
        <v>104</v>
      </c>
      <c r="H4364" s="7">
        <v>1</v>
      </c>
      <c r="I4364" t="s">
        <v>9</v>
      </c>
      <c r="J4364">
        <v>0.8</v>
      </c>
      <c r="K4364">
        <v>39.299999999999997</v>
      </c>
      <c r="L4364">
        <v>24</v>
      </c>
      <c r="M4364">
        <v>54</v>
      </c>
      <c r="N4364">
        <v>0</v>
      </c>
      <c r="O4364">
        <v>10.9636043031376</v>
      </c>
      <c r="P4364">
        <v>0.75185033371744903</v>
      </c>
      <c r="Q4364" t="s">
        <v>258</v>
      </c>
    </row>
    <row r="4365" spans="1:17" ht="16" x14ac:dyDescent="0.2">
      <c r="A4365">
        <v>280</v>
      </c>
      <c r="B4365" t="s">
        <v>297</v>
      </c>
      <c r="C4365" t="s">
        <v>257</v>
      </c>
      <c r="D4365">
        <v>104</v>
      </c>
      <c r="H4365" s="7">
        <v>1</v>
      </c>
      <c r="I4365" t="s">
        <v>9</v>
      </c>
      <c r="J4365">
        <v>0.8</v>
      </c>
      <c r="K4365">
        <v>39.299999999999997</v>
      </c>
      <c r="L4365">
        <v>24</v>
      </c>
      <c r="M4365">
        <v>54</v>
      </c>
      <c r="N4365">
        <v>0</v>
      </c>
      <c r="O4365">
        <v>11.978028012157599</v>
      </c>
      <c r="P4365">
        <v>0.76831579028777797</v>
      </c>
      <c r="Q4365" t="s">
        <v>258</v>
      </c>
    </row>
    <row r="4366" spans="1:17" ht="16" x14ac:dyDescent="0.2">
      <c r="A4366">
        <v>280</v>
      </c>
      <c r="B4366" t="s">
        <v>297</v>
      </c>
      <c r="C4366" t="s">
        <v>257</v>
      </c>
      <c r="D4366">
        <v>104</v>
      </c>
      <c r="H4366" s="7">
        <v>1</v>
      </c>
      <c r="I4366" t="s">
        <v>9</v>
      </c>
      <c r="J4366">
        <v>0.8</v>
      </c>
      <c r="K4366">
        <v>39.299999999999997</v>
      </c>
      <c r="L4366">
        <v>24</v>
      </c>
      <c r="M4366">
        <v>54</v>
      </c>
      <c r="N4366">
        <v>0</v>
      </c>
      <c r="O4366">
        <v>12.9924517211777</v>
      </c>
      <c r="P4366">
        <v>0.78478124685810602</v>
      </c>
      <c r="Q4366" t="s">
        <v>258</v>
      </c>
    </row>
    <row r="4367" spans="1:17" ht="16" x14ac:dyDescent="0.2">
      <c r="A4367">
        <v>280</v>
      </c>
      <c r="B4367" t="s">
        <v>297</v>
      </c>
      <c r="C4367" t="s">
        <v>257</v>
      </c>
      <c r="D4367">
        <v>104</v>
      </c>
      <c r="H4367" s="7">
        <v>1</v>
      </c>
      <c r="I4367" t="s">
        <v>9</v>
      </c>
      <c r="J4367">
        <v>0.8</v>
      </c>
      <c r="K4367">
        <v>39.299999999999997</v>
      </c>
      <c r="L4367">
        <v>24</v>
      </c>
      <c r="M4367">
        <v>54</v>
      </c>
      <c r="N4367">
        <v>0</v>
      </c>
      <c r="O4367">
        <v>14.006550606723801</v>
      </c>
      <c r="P4367">
        <v>0.81052737411156905</v>
      </c>
      <c r="Q4367" t="s">
        <v>258</v>
      </c>
    </row>
    <row r="4368" spans="1:17" ht="16" x14ac:dyDescent="0.2">
      <c r="A4368">
        <v>280</v>
      </c>
      <c r="B4368" t="s">
        <v>297</v>
      </c>
      <c r="C4368" t="s">
        <v>257</v>
      </c>
      <c r="D4368">
        <v>104</v>
      </c>
      <c r="H4368" s="7">
        <v>1</v>
      </c>
      <c r="I4368" t="s">
        <v>9</v>
      </c>
      <c r="J4368">
        <v>0.8</v>
      </c>
      <c r="K4368">
        <v>39.299999999999997</v>
      </c>
      <c r="L4368">
        <v>24</v>
      </c>
      <c r="M4368">
        <v>54</v>
      </c>
      <c r="N4368">
        <v>0</v>
      </c>
      <c r="O4368">
        <v>15.0212179333493</v>
      </c>
      <c r="P4368">
        <v>0.82003232766954604</v>
      </c>
      <c r="Q4368" t="s">
        <v>258</v>
      </c>
    </row>
    <row r="4369" spans="1:17" ht="16" x14ac:dyDescent="0.2">
      <c r="A4369">
        <v>280</v>
      </c>
      <c r="B4369" t="s">
        <v>297</v>
      </c>
      <c r="C4369" t="s">
        <v>257</v>
      </c>
      <c r="D4369">
        <v>104</v>
      </c>
      <c r="H4369" s="7">
        <v>1</v>
      </c>
      <c r="I4369" t="s">
        <v>9</v>
      </c>
      <c r="J4369">
        <v>0.8</v>
      </c>
      <c r="K4369">
        <v>39.299999999999997</v>
      </c>
      <c r="L4369">
        <v>24</v>
      </c>
      <c r="M4369">
        <v>54</v>
      </c>
      <c r="N4369">
        <v>0</v>
      </c>
      <c r="O4369">
        <v>15.965236154399401</v>
      </c>
      <c r="P4369">
        <v>0.84808315480931995</v>
      </c>
      <c r="Q4369" t="s">
        <v>258</v>
      </c>
    </row>
    <row r="4370" spans="1:17" ht="16" x14ac:dyDescent="0.2">
      <c r="A4370">
        <v>280</v>
      </c>
      <c r="B4370" t="s">
        <v>297</v>
      </c>
      <c r="C4370" t="s">
        <v>257</v>
      </c>
      <c r="D4370">
        <v>104</v>
      </c>
      <c r="H4370" s="7">
        <v>1</v>
      </c>
      <c r="I4370" t="s">
        <v>9</v>
      </c>
      <c r="J4370">
        <v>0.8</v>
      </c>
      <c r="K4370">
        <v>39.299999999999997</v>
      </c>
      <c r="L4370">
        <v>24</v>
      </c>
      <c r="M4370">
        <v>54</v>
      </c>
      <c r="N4370">
        <v>0</v>
      </c>
      <c r="O4370">
        <v>17.1190903395952</v>
      </c>
      <c r="P4370">
        <v>0.88082072064407801</v>
      </c>
      <c r="Q4370" t="s">
        <v>258</v>
      </c>
    </row>
    <row r="4371" spans="1:17" ht="16" x14ac:dyDescent="0.2">
      <c r="A4371">
        <v>280</v>
      </c>
      <c r="B4371" t="s">
        <v>297</v>
      </c>
      <c r="C4371" t="s">
        <v>257</v>
      </c>
      <c r="D4371">
        <v>104</v>
      </c>
      <c r="H4371" s="7">
        <v>1</v>
      </c>
      <c r="I4371" t="s">
        <v>9</v>
      </c>
      <c r="J4371">
        <v>0.8</v>
      </c>
      <c r="K4371">
        <v>39.299999999999997</v>
      </c>
      <c r="L4371">
        <v>24</v>
      </c>
      <c r="M4371">
        <v>54</v>
      </c>
      <c r="N4371">
        <v>0</v>
      </c>
      <c r="O4371">
        <v>17.9582717844409</v>
      </c>
      <c r="P4371">
        <v>0.904208010765577</v>
      </c>
      <c r="Q4371" t="s">
        <v>258</v>
      </c>
    </row>
    <row r="4372" spans="1:17" ht="16" x14ac:dyDescent="0.2">
      <c r="A4372">
        <v>280</v>
      </c>
      <c r="B4372" t="s">
        <v>297</v>
      </c>
      <c r="C4372" t="s">
        <v>257</v>
      </c>
      <c r="D4372">
        <v>104</v>
      </c>
      <c r="H4372" s="7">
        <v>1</v>
      </c>
      <c r="I4372" t="s">
        <v>9</v>
      </c>
      <c r="J4372">
        <v>0.8</v>
      </c>
      <c r="K4372">
        <v>39.299999999999997</v>
      </c>
      <c r="L4372">
        <v>24</v>
      </c>
      <c r="M4372">
        <v>54</v>
      </c>
      <c r="N4372">
        <v>0</v>
      </c>
      <c r="O4372">
        <v>19.006395928879101</v>
      </c>
      <c r="P4372">
        <v>0.95780388396068095</v>
      </c>
      <c r="Q4372" t="s">
        <v>258</v>
      </c>
    </row>
    <row r="4373" spans="1:17" ht="16" x14ac:dyDescent="0.2">
      <c r="A4373">
        <v>280</v>
      </c>
      <c r="B4373" t="s">
        <v>297</v>
      </c>
      <c r="C4373" t="s">
        <v>257</v>
      </c>
      <c r="D4373">
        <v>104</v>
      </c>
      <c r="H4373" s="7">
        <v>1</v>
      </c>
      <c r="I4373" t="s">
        <v>9</v>
      </c>
      <c r="J4373">
        <v>0.8</v>
      </c>
      <c r="K4373">
        <v>39.299999999999997</v>
      </c>
      <c r="L4373">
        <v>24</v>
      </c>
      <c r="M4373">
        <v>54</v>
      </c>
      <c r="N4373">
        <v>0</v>
      </c>
      <c r="O4373">
        <v>19.914764773667599</v>
      </c>
      <c r="P4373">
        <v>1.0044083185744801</v>
      </c>
      <c r="Q4373" t="s">
        <v>258</v>
      </c>
    </row>
    <row r="4374" spans="1:17" ht="16" x14ac:dyDescent="0.2">
      <c r="A4374">
        <v>280</v>
      </c>
      <c r="B4374" t="s">
        <v>297</v>
      </c>
      <c r="C4374" t="s">
        <v>257</v>
      </c>
      <c r="D4374">
        <v>104</v>
      </c>
      <c r="H4374" s="7">
        <v>1</v>
      </c>
      <c r="I4374" t="s">
        <v>9</v>
      </c>
      <c r="J4374">
        <v>0.8</v>
      </c>
      <c r="K4374">
        <v>39.299999999999997</v>
      </c>
      <c r="L4374">
        <v>24</v>
      </c>
      <c r="M4374">
        <v>54</v>
      </c>
      <c r="N4374">
        <v>0</v>
      </c>
      <c r="O4374">
        <v>20.9645942413438</v>
      </c>
      <c r="P4374">
        <v>1.0092806706831301</v>
      </c>
      <c r="Q4374" t="s">
        <v>258</v>
      </c>
    </row>
    <row r="4375" spans="1:17" ht="16" x14ac:dyDescent="0.2">
      <c r="A4375">
        <v>281</v>
      </c>
      <c r="B4375" t="s">
        <v>297</v>
      </c>
      <c r="C4375" t="s">
        <v>257</v>
      </c>
      <c r="D4375">
        <v>104</v>
      </c>
      <c r="H4375" s="7">
        <v>1</v>
      </c>
      <c r="I4375" t="s">
        <v>9</v>
      </c>
      <c r="J4375">
        <f t="shared" si="39"/>
        <v>0.8</v>
      </c>
      <c r="K4375">
        <v>28.5</v>
      </c>
      <c r="L4375">
        <v>17.600000000000001</v>
      </c>
      <c r="M4375">
        <f t="shared" si="40"/>
        <v>39.600000000000009</v>
      </c>
      <c r="N4375">
        <v>0</v>
      </c>
      <c r="O4375">
        <v>0</v>
      </c>
      <c r="P4375">
        <v>0</v>
      </c>
      <c r="Q4375" t="s">
        <v>258</v>
      </c>
    </row>
    <row r="4376" spans="1:17" ht="16" x14ac:dyDescent="0.2">
      <c r="A4376">
        <v>281</v>
      </c>
      <c r="B4376" t="s">
        <v>297</v>
      </c>
      <c r="C4376" t="s">
        <v>257</v>
      </c>
      <c r="D4376">
        <v>104</v>
      </c>
      <c r="H4376" s="7">
        <v>1</v>
      </c>
      <c r="I4376" t="s">
        <v>9</v>
      </c>
      <c r="J4376">
        <v>0.8</v>
      </c>
      <c r="K4376">
        <v>28.5</v>
      </c>
      <c r="L4376">
        <v>17.600000000000001</v>
      </c>
      <c r="M4376">
        <v>39.600000000000009</v>
      </c>
      <c r="N4376">
        <v>0</v>
      </c>
      <c r="O4376">
        <v>0.173618146804741</v>
      </c>
      <c r="P4376">
        <v>3.7169086085954102E-2</v>
      </c>
      <c r="Q4376" t="s">
        <v>258</v>
      </c>
    </row>
    <row r="4377" spans="1:17" ht="16" x14ac:dyDescent="0.2">
      <c r="A4377">
        <v>281</v>
      </c>
      <c r="B4377" t="s">
        <v>297</v>
      </c>
      <c r="C4377" t="s">
        <v>257</v>
      </c>
      <c r="D4377">
        <v>104</v>
      </c>
      <c r="H4377" s="7">
        <v>1</v>
      </c>
      <c r="I4377" t="s">
        <v>9</v>
      </c>
      <c r="J4377">
        <v>0.8</v>
      </c>
      <c r="K4377">
        <v>28.5</v>
      </c>
      <c r="L4377">
        <v>17.600000000000001</v>
      </c>
      <c r="M4377">
        <v>39.600000000000009</v>
      </c>
      <c r="N4377">
        <v>0</v>
      </c>
      <c r="O4377">
        <v>0.17264367638301301</v>
      </c>
      <c r="P4377">
        <v>6.5011098135358394E-2</v>
      </c>
      <c r="Q4377" t="s">
        <v>258</v>
      </c>
    </row>
    <row r="4378" spans="1:17" ht="16" x14ac:dyDescent="0.2">
      <c r="A4378">
        <v>281</v>
      </c>
      <c r="B4378" t="s">
        <v>297</v>
      </c>
      <c r="C4378" t="s">
        <v>257</v>
      </c>
      <c r="D4378">
        <v>104</v>
      </c>
      <c r="H4378" s="7">
        <v>1</v>
      </c>
      <c r="I4378" t="s">
        <v>9</v>
      </c>
      <c r="J4378">
        <v>0.8</v>
      </c>
      <c r="K4378">
        <v>28.5</v>
      </c>
      <c r="L4378">
        <v>17.600000000000001</v>
      </c>
      <c r="M4378">
        <v>39.600000000000009</v>
      </c>
      <c r="N4378">
        <v>0</v>
      </c>
      <c r="O4378">
        <v>0.451098599392115</v>
      </c>
      <c r="P4378">
        <v>0.109156155018135</v>
      </c>
      <c r="Q4378" t="s">
        <v>258</v>
      </c>
    </row>
    <row r="4379" spans="1:17" ht="16" x14ac:dyDescent="0.2">
      <c r="A4379">
        <v>281</v>
      </c>
      <c r="B4379" t="s">
        <v>297</v>
      </c>
      <c r="C4379" t="s">
        <v>257</v>
      </c>
      <c r="D4379">
        <v>104</v>
      </c>
      <c r="H4379" s="7">
        <v>1</v>
      </c>
      <c r="I4379" t="s">
        <v>9</v>
      </c>
      <c r="J4379">
        <v>0.8</v>
      </c>
      <c r="K4379">
        <v>28.5</v>
      </c>
      <c r="L4379">
        <v>17.600000000000001</v>
      </c>
      <c r="M4379">
        <v>39.600000000000009</v>
      </c>
      <c r="N4379">
        <v>0</v>
      </c>
      <c r="O4379">
        <v>0.971384598727001</v>
      </c>
      <c r="P4379">
        <v>0.243841888307128</v>
      </c>
      <c r="Q4379" t="s">
        <v>258</v>
      </c>
    </row>
    <row r="4380" spans="1:17" ht="16" x14ac:dyDescent="0.2">
      <c r="A4380">
        <v>281</v>
      </c>
      <c r="B4380" t="s">
        <v>297</v>
      </c>
      <c r="C4380" t="s">
        <v>257</v>
      </c>
      <c r="D4380">
        <v>104</v>
      </c>
      <c r="H4380" s="7">
        <v>1</v>
      </c>
      <c r="I4380" t="s">
        <v>9</v>
      </c>
      <c r="J4380">
        <v>0.8</v>
      </c>
      <c r="K4380">
        <v>28.5</v>
      </c>
      <c r="L4380">
        <v>17.600000000000001</v>
      </c>
      <c r="M4380">
        <v>39.600000000000009</v>
      </c>
      <c r="N4380">
        <v>0</v>
      </c>
      <c r="O4380">
        <v>1.94723552022026</v>
      </c>
      <c r="P4380">
        <v>0.36238698849970202</v>
      </c>
      <c r="Q4380" t="s">
        <v>258</v>
      </c>
    </row>
    <row r="4381" spans="1:17" ht="16" x14ac:dyDescent="0.2">
      <c r="A4381">
        <v>281</v>
      </c>
      <c r="B4381" t="s">
        <v>297</v>
      </c>
      <c r="C4381" t="s">
        <v>257</v>
      </c>
      <c r="D4381">
        <v>104</v>
      </c>
      <c r="H4381" s="7">
        <v>1</v>
      </c>
      <c r="I4381" t="s">
        <v>9</v>
      </c>
      <c r="J4381">
        <v>0.8</v>
      </c>
      <c r="K4381">
        <v>28.5</v>
      </c>
      <c r="L4381">
        <v>17.600000000000001</v>
      </c>
      <c r="M4381">
        <v>39.600000000000009</v>
      </c>
      <c r="N4381">
        <v>0</v>
      </c>
      <c r="O4381">
        <v>2.9249541766884999</v>
      </c>
      <c r="P4381">
        <v>0.427568232264251</v>
      </c>
      <c r="Q4381" t="s">
        <v>258</v>
      </c>
    </row>
    <row r="4382" spans="1:17" ht="16" x14ac:dyDescent="0.2">
      <c r="A4382">
        <v>281</v>
      </c>
      <c r="B4382" t="s">
        <v>297</v>
      </c>
      <c r="C4382" t="s">
        <v>257</v>
      </c>
      <c r="D4382">
        <v>104</v>
      </c>
      <c r="H4382" s="7">
        <v>1</v>
      </c>
      <c r="I4382" t="s">
        <v>9</v>
      </c>
      <c r="J4382">
        <v>0.8</v>
      </c>
      <c r="K4382">
        <v>28.5</v>
      </c>
      <c r="L4382">
        <v>17.600000000000001</v>
      </c>
      <c r="M4382">
        <v>39.600000000000009</v>
      </c>
      <c r="N4382">
        <v>0</v>
      </c>
      <c r="O4382">
        <v>3.9737279680744901</v>
      </c>
      <c r="P4382">
        <v>0.46260276409308498</v>
      </c>
      <c r="Q4382" t="s">
        <v>258</v>
      </c>
    </row>
    <row r="4383" spans="1:17" ht="16" x14ac:dyDescent="0.2">
      <c r="A4383">
        <v>281</v>
      </c>
      <c r="B4383" t="s">
        <v>297</v>
      </c>
      <c r="C4383" t="s">
        <v>257</v>
      </c>
      <c r="D4383">
        <v>104</v>
      </c>
      <c r="H4383" s="7">
        <v>1</v>
      </c>
      <c r="I4383" t="s">
        <v>9</v>
      </c>
      <c r="J4383">
        <v>0.8</v>
      </c>
      <c r="K4383">
        <v>28.5</v>
      </c>
      <c r="L4383">
        <v>17.600000000000001</v>
      </c>
      <c r="M4383">
        <v>39.600000000000009</v>
      </c>
      <c r="N4383">
        <v>0</v>
      </c>
      <c r="O4383">
        <v>5.0226641711974302</v>
      </c>
      <c r="P4383">
        <v>0.49299696058035097</v>
      </c>
      <c r="Q4383" t="s">
        <v>258</v>
      </c>
    </row>
    <row r="4384" spans="1:17" ht="16" x14ac:dyDescent="0.2">
      <c r="A4384">
        <v>281</v>
      </c>
      <c r="B4384" t="s">
        <v>297</v>
      </c>
      <c r="C4384" t="s">
        <v>257</v>
      </c>
      <c r="D4384">
        <v>104</v>
      </c>
      <c r="H4384" s="7">
        <v>1</v>
      </c>
      <c r="I4384" t="s">
        <v>9</v>
      </c>
      <c r="J4384">
        <v>0.8</v>
      </c>
      <c r="K4384">
        <v>28.5</v>
      </c>
      <c r="L4384">
        <v>17.600000000000001</v>
      </c>
      <c r="M4384">
        <v>39.600000000000009</v>
      </c>
      <c r="N4384">
        <v>0</v>
      </c>
      <c r="O4384">
        <v>6.0006264452711102</v>
      </c>
      <c r="P4384">
        <v>0.55121770133254899</v>
      </c>
      <c r="Q4384" t="s">
        <v>258</v>
      </c>
    </row>
    <row r="4385" spans="1:17" ht="16" x14ac:dyDescent="0.2">
      <c r="A4385">
        <v>281</v>
      </c>
      <c r="B4385" t="s">
        <v>297</v>
      </c>
      <c r="C4385" t="s">
        <v>257</v>
      </c>
      <c r="D4385">
        <v>104</v>
      </c>
      <c r="H4385" s="7">
        <v>1</v>
      </c>
      <c r="I4385" t="s">
        <v>9</v>
      </c>
      <c r="J4385">
        <v>0.8</v>
      </c>
      <c r="K4385">
        <v>28.5</v>
      </c>
      <c r="L4385">
        <v>17.600000000000001</v>
      </c>
      <c r="M4385">
        <v>39.600000000000009</v>
      </c>
      <c r="N4385">
        <v>0</v>
      </c>
      <c r="O4385">
        <v>7.0158622129759198</v>
      </c>
      <c r="P4385">
        <v>0.54448148119504003</v>
      </c>
      <c r="Q4385" t="s">
        <v>258</v>
      </c>
    </row>
    <row r="4386" spans="1:17" ht="16" x14ac:dyDescent="0.2">
      <c r="A4386">
        <v>281</v>
      </c>
      <c r="B4386" t="s">
        <v>297</v>
      </c>
      <c r="C4386" t="s">
        <v>257</v>
      </c>
      <c r="D4386">
        <v>104</v>
      </c>
      <c r="H4386" s="7">
        <v>1</v>
      </c>
      <c r="I4386" t="s">
        <v>9</v>
      </c>
      <c r="J4386">
        <v>0.8</v>
      </c>
      <c r="K4386">
        <v>28.5</v>
      </c>
      <c r="L4386">
        <v>17.600000000000001</v>
      </c>
      <c r="M4386">
        <v>39.600000000000009</v>
      </c>
      <c r="N4386">
        <v>0</v>
      </c>
      <c r="O4386">
        <v>7.9952049868137101</v>
      </c>
      <c r="P4386">
        <v>0.56325937154391603</v>
      </c>
      <c r="Q4386" t="s">
        <v>258</v>
      </c>
    </row>
    <row r="4387" spans="1:17" ht="16" x14ac:dyDescent="0.2">
      <c r="A4387">
        <v>281</v>
      </c>
      <c r="B4387" t="s">
        <v>297</v>
      </c>
      <c r="C4387" t="s">
        <v>257</v>
      </c>
      <c r="D4387">
        <v>104</v>
      </c>
      <c r="H4387" s="7">
        <v>1</v>
      </c>
      <c r="I4387" t="s">
        <v>9</v>
      </c>
      <c r="J4387">
        <v>0.8</v>
      </c>
      <c r="K4387">
        <v>28.5</v>
      </c>
      <c r="L4387">
        <v>17.600000000000001</v>
      </c>
      <c r="M4387">
        <v>39.600000000000009</v>
      </c>
      <c r="N4387">
        <v>0</v>
      </c>
      <c r="O4387">
        <v>8.9726800256765191</v>
      </c>
      <c r="P4387">
        <v>0.63540111832081703</v>
      </c>
      <c r="Q4387" t="s">
        <v>258</v>
      </c>
    </row>
    <row r="4388" spans="1:17" ht="16" x14ac:dyDescent="0.2">
      <c r="A4388">
        <v>281</v>
      </c>
      <c r="B4388" t="s">
        <v>297</v>
      </c>
      <c r="C4388" t="s">
        <v>257</v>
      </c>
      <c r="D4388">
        <v>104</v>
      </c>
      <c r="H4388" s="7">
        <v>1</v>
      </c>
      <c r="I4388" t="s">
        <v>9</v>
      </c>
      <c r="J4388">
        <v>0.8</v>
      </c>
      <c r="K4388">
        <v>28.5</v>
      </c>
      <c r="L4388">
        <v>17.600000000000001</v>
      </c>
      <c r="M4388">
        <v>39.600000000000009</v>
      </c>
      <c r="N4388">
        <v>0</v>
      </c>
      <c r="O4388">
        <v>9.9519415936458309</v>
      </c>
      <c r="P4388">
        <v>0.65649917634047605</v>
      </c>
      <c r="Q4388" t="s">
        <v>258</v>
      </c>
    </row>
    <row r="4389" spans="1:17" ht="16" x14ac:dyDescent="0.2">
      <c r="A4389">
        <v>281</v>
      </c>
      <c r="B4389" t="s">
        <v>297</v>
      </c>
      <c r="C4389" t="s">
        <v>257</v>
      </c>
      <c r="D4389">
        <v>104</v>
      </c>
      <c r="H4389" s="7">
        <v>1</v>
      </c>
      <c r="I4389" t="s">
        <v>9</v>
      </c>
      <c r="J4389">
        <v>0.8</v>
      </c>
      <c r="K4389">
        <v>28.5</v>
      </c>
      <c r="L4389">
        <v>17.600000000000001</v>
      </c>
      <c r="M4389">
        <v>39.600000000000009</v>
      </c>
      <c r="N4389">
        <v>0</v>
      </c>
      <c r="O4389">
        <v>11.0355527026086</v>
      </c>
      <c r="P4389">
        <v>0.69618177740311304</v>
      </c>
      <c r="Q4389" t="s">
        <v>258</v>
      </c>
    </row>
    <row r="4390" spans="1:17" ht="16" x14ac:dyDescent="0.2">
      <c r="A4390">
        <v>281</v>
      </c>
      <c r="B4390" t="s">
        <v>297</v>
      </c>
      <c r="C4390" t="s">
        <v>257</v>
      </c>
      <c r="D4390">
        <v>104</v>
      </c>
      <c r="H4390" s="7">
        <v>1</v>
      </c>
      <c r="I4390" t="s">
        <v>9</v>
      </c>
      <c r="J4390">
        <v>0.8</v>
      </c>
      <c r="K4390">
        <v>28.5</v>
      </c>
      <c r="L4390">
        <v>17.600000000000001</v>
      </c>
      <c r="M4390">
        <v>39.600000000000009</v>
      </c>
      <c r="N4390">
        <v>0</v>
      </c>
      <c r="O4390">
        <v>12.0144082412355</v>
      </c>
      <c r="P4390">
        <v>0.72888067377669097</v>
      </c>
      <c r="Q4390" t="s">
        <v>258</v>
      </c>
    </row>
    <row r="4391" spans="1:17" ht="16" x14ac:dyDescent="0.2">
      <c r="A4391">
        <v>281</v>
      </c>
      <c r="B4391" t="s">
        <v>297</v>
      </c>
      <c r="C4391" t="s">
        <v>257</v>
      </c>
      <c r="D4391">
        <v>104</v>
      </c>
      <c r="H4391" s="7">
        <v>1</v>
      </c>
      <c r="I4391" t="s">
        <v>9</v>
      </c>
      <c r="J4391">
        <v>0.8</v>
      </c>
      <c r="K4391">
        <v>28.5</v>
      </c>
      <c r="L4391">
        <v>17.600000000000001</v>
      </c>
      <c r="M4391">
        <v>39.600000000000009</v>
      </c>
      <c r="N4391">
        <v>0</v>
      </c>
      <c r="O4391">
        <v>12.9937510150733</v>
      </c>
      <c r="P4391">
        <v>0.74765856412556697</v>
      </c>
      <c r="Q4391" t="s">
        <v>258</v>
      </c>
    </row>
    <row r="4392" spans="1:17" ht="16" x14ac:dyDescent="0.2">
      <c r="A4392">
        <v>281</v>
      </c>
      <c r="B4392" t="s">
        <v>297</v>
      </c>
      <c r="C4392" t="s">
        <v>257</v>
      </c>
      <c r="D4392">
        <v>104</v>
      </c>
      <c r="H4392" s="7">
        <v>1</v>
      </c>
      <c r="I4392" t="s">
        <v>9</v>
      </c>
      <c r="J4392">
        <v>0.8</v>
      </c>
      <c r="K4392">
        <v>28.5</v>
      </c>
      <c r="L4392">
        <v>17.600000000000001</v>
      </c>
      <c r="M4392">
        <v>39.600000000000009</v>
      </c>
      <c r="N4392">
        <v>0</v>
      </c>
      <c r="O4392">
        <v>14.0773621240361</v>
      </c>
      <c r="P4392">
        <v>0.78734116518820396</v>
      </c>
      <c r="Q4392" t="s">
        <v>258</v>
      </c>
    </row>
    <row r="4393" spans="1:17" ht="16" x14ac:dyDescent="0.2">
      <c r="A4393">
        <v>281</v>
      </c>
      <c r="B4393" t="s">
        <v>297</v>
      </c>
      <c r="C4393" t="s">
        <v>257</v>
      </c>
      <c r="D4393">
        <v>104</v>
      </c>
      <c r="H4393" s="7">
        <v>1</v>
      </c>
      <c r="I4393" t="s">
        <v>9</v>
      </c>
      <c r="J4393">
        <v>0.8</v>
      </c>
      <c r="K4393">
        <v>28.5</v>
      </c>
      <c r="L4393">
        <v>17.600000000000001</v>
      </c>
      <c r="M4393">
        <v>39.600000000000009</v>
      </c>
      <c r="N4393">
        <v>0</v>
      </c>
      <c r="O4393">
        <v>15.0569485154793</v>
      </c>
      <c r="P4393">
        <v>0.799158552524729</v>
      </c>
      <c r="Q4393" t="s">
        <v>258</v>
      </c>
    </row>
    <row r="4394" spans="1:17" ht="16" x14ac:dyDescent="0.2">
      <c r="A4394">
        <v>281</v>
      </c>
      <c r="B4394" t="s">
        <v>297</v>
      </c>
      <c r="C4394" t="s">
        <v>257</v>
      </c>
      <c r="D4394">
        <v>104</v>
      </c>
      <c r="H4394" s="7">
        <v>1</v>
      </c>
      <c r="I4394" t="s">
        <v>9</v>
      </c>
      <c r="J4394">
        <v>0.8</v>
      </c>
      <c r="K4394">
        <v>28.5</v>
      </c>
      <c r="L4394">
        <v>17.600000000000001</v>
      </c>
      <c r="M4394">
        <v>39.600000000000009</v>
      </c>
      <c r="N4394">
        <v>0</v>
      </c>
      <c r="O4394">
        <v>16.000723118924</v>
      </c>
      <c r="P4394">
        <v>0.83416988267685399</v>
      </c>
      <c r="Q4394" t="s">
        <v>258</v>
      </c>
    </row>
    <row r="4395" spans="1:17" ht="16" x14ac:dyDescent="0.2">
      <c r="A4395">
        <v>281</v>
      </c>
      <c r="B4395" t="s">
        <v>297</v>
      </c>
      <c r="C4395" t="s">
        <v>257</v>
      </c>
      <c r="D4395">
        <v>104</v>
      </c>
      <c r="H4395" s="7">
        <v>1</v>
      </c>
      <c r="I4395" t="s">
        <v>9</v>
      </c>
      <c r="J4395">
        <v>0.8</v>
      </c>
      <c r="K4395">
        <v>28.5</v>
      </c>
      <c r="L4395">
        <v>17.600000000000001</v>
      </c>
      <c r="M4395">
        <v>39.600000000000009</v>
      </c>
      <c r="N4395">
        <v>0</v>
      </c>
      <c r="O4395">
        <v>17.084496639623801</v>
      </c>
      <c r="P4395">
        <v>0.86921214839792404</v>
      </c>
      <c r="Q4395" t="s">
        <v>258</v>
      </c>
    </row>
    <row r="4396" spans="1:17" ht="16" x14ac:dyDescent="0.2">
      <c r="A4396">
        <v>281</v>
      </c>
      <c r="B4396" t="s">
        <v>297</v>
      </c>
      <c r="C4396" t="s">
        <v>257</v>
      </c>
      <c r="D4396">
        <v>104</v>
      </c>
      <c r="H4396" s="7">
        <v>1</v>
      </c>
      <c r="I4396" t="s">
        <v>9</v>
      </c>
      <c r="J4396">
        <v>0.8</v>
      </c>
      <c r="K4396">
        <v>28.5</v>
      </c>
      <c r="L4396">
        <v>17.600000000000001</v>
      </c>
      <c r="M4396">
        <v>39.600000000000009</v>
      </c>
      <c r="N4396">
        <v>0</v>
      </c>
      <c r="O4396">
        <v>17.888434737550298</v>
      </c>
      <c r="P4396">
        <v>0.89955220763953803</v>
      </c>
      <c r="Q4396" t="s">
        <v>258</v>
      </c>
    </row>
    <row r="4397" spans="1:17" ht="16" x14ac:dyDescent="0.2">
      <c r="A4397">
        <v>281</v>
      </c>
      <c r="B4397" t="s">
        <v>297</v>
      </c>
      <c r="C4397" t="s">
        <v>257</v>
      </c>
      <c r="D4397">
        <v>104</v>
      </c>
      <c r="H4397" s="7">
        <v>1</v>
      </c>
      <c r="I4397" t="s">
        <v>9</v>
      </c>
      <c r="J4397">
        <v>0.8</v>
      </c>
      <c r="K4397">
        <v>28.5</v>
      </c>
      <c r="L4397">
        <v>17.600000000000001</v>
      </c>
      <c r="M4397">
        <v>39.600000000000009</v>
      </c>
      <c r="N4397">
        <v>0</v>
      </c>
      <c r="O4397">
        <v>18.9369649113309</v>
      </c>
      <c r="P4397">
        <v>0.94154724248072297</v>
      </c>
      <c r="Q4397" t="s">
        <v>258</v>
      </c>
    </row>
    <row r="4398" spans="1:17" ht="16" x14ac:dyDescent="0.2">
      <c r="A4398">
        <v>281</v>
      </c>
      <c r="B4398" t="s">
        <v>297</v>
      </c>
      <c r="C4398" t="s">
        <v>257</v>
      </c>
      <c r="D4398">
        <v>104</v>
      </c>
      <c r="H4398" s="7">
        <v>1</v>
      </c>
      <c r="I4398" t="s">
        <v>9</v>
      </c>
      <c r="J4398">
        <v>0.8</v>
      </c>
      <c r="K4398">
        <v>28.5</v>
      </c>
      <c r="L4398">
        <v>17.600000000000001</v>
      </c>
      <c r="M4398">
        <v>39.600000000000009</v>
      </c>
      <c r="N4398">
        <v>0</v>
      </c>
      <c r="O4398">
        <v>19.880658308907101</v>
      </c>
      <c r="P4398">
        <v>0.97887874030363198</v>
      </c>
      <c r="Q4398" t="s">
        <v>258</v>
      </c>
    </row>
    <row r="4399" spans="1:17" ht="16" x14ac:dyDescent="0.2">
      <c r="A4399">
        <v>281</v>
      </c>
      <c r="B4399" t="s">
        <v>297</v>
      </c>
      <c r="C4399" t="s">
        <v>257</v>
      </c>
      <c r="D4399">
        <v>104</v>
      </c>
      <c r="H4399" s="7">
        <v>1</v>
      </c>
      <c r="I4399" t="s">
        <v>9</v>
      </c>
      <c r="J4399">
        <v>0.8</v>
      </c>
      <c r="K4399">
        <v>28.5</v>
      </c>
      <c r="L4399">
        <v>17.600000000000001</v>
      </c>
      <c r="M4399">
        <v>39.600000000000009</v>
      </c>
      <c r="N4399">
        <v>0</v>
      </c>
      <c r="O4399">
        <v>20.894757194453199</v>
      </c>
      <c r="P4399">
        <v>1.0046248675570899</v>
      </c>
      <c r="Q4399" t="s">
        <v>258</v>
      </c>
    </row>
    <row r="4400" spans="1:17" ht="16" x14ac:dyDescent="0.2">
      <c r="A4400">
        <v>282</v>
      </c>
      <c r="B4400" t="s">
        <v>297</v>
      </c>
      <c r="C4400" t="s">
        <v>257</v>
      </c>
      <c r="D4400">
        <v>104</v>
      </c>
      <c r="H4400" s="7">
        <v>1</v>
      </c>
      <c r="I4400" t="s">
        <v>9</v>
      </c>
      <c r="J4400">
        <f t="shared" si="39"/>
        <v>0.8</v>
      </c>
      <c r="K4400">
        <v>47.1</v>
      </c>
      <c r="L4400">
        <v>26.1</v>
      </c>
      <c r="M4400">
        <f t="shared" si="40"/>
        <v>58.725000000000009</v>
      </c>
      <c r="N4400">
        <v>0</v>
      </c>
      <c r="O4400">
        <v>0</v>
      </c>
      <c r="P4400">
        <v>0</v>
      </c>
      <c r="Q4400" t="s">
        <v>258</v>
      </c>
    </row>
    <row r="4401" spans="1:17" ht="16" x14ac:dyDescent="0.2">
      <c r="A4401">
        <v>282</v>
      </c>
      <c r="B4401" t="s">
        <v>297</v>
      </c>
      <c r="C4401" t="s">
        <v>257</v>
      </c>
      <c r="D4401">
        <v>104</v>
      </c>
      <c r="H4401" s="7">
        <v>1</v>
      </c>
      <c r="I4401" t="s">
        <v>9</v>
      </c>
      <c r="J4401">
        <v>0.8</v>
      </c>
      <c r="K4401">
        <v>47.1</v>
      </c>
      <c r="L4401">
        <v>26.1</v>
      </c>
      <c r="M4401">
        <v>58.725000000000009</v>
      </c>
      <c r="N4401">
        <v>0</v>
      </c>
      <c r="O4401">
        <v>0.44914965854865702</v>
      </c>
      <c r="P4401">
        <v>0.16484017911694401</v>
      </c>
      <c r="Q4401" t="s">
        <v>258</v>
      </c>
    </row>
    <row r="4402" spans="1:17" ht="16" x14ac:dyDescent="0.2">
      <c r="A4402">
        <v>282</v>
      </c>
      <c r="B4402" t="s">
        <v>297</v>
      </c>
      <c r="C4402" t="s">
        <v>257</v>
      </c>
      <c r="D4402">
        <v>104</v>
      </c>
      <c r="H4402" s="7">
        <v>1</v>
      </c>
      <c r="I4402" t="s">
        <v>9</v>
      </c>
      <c r="J4402">
        <v>0.8</v>
      </c>
      <c r="K4402">
        <v>47.1</v>
      </c>
      <c r="L4402">
        <v>26.1</v>
      </c>
      <c r="M4402">
        <v>58.725000000000009</v>
      </c>
      <c r="N4402">
        <v>0</v>
      </c>
      <c r="O4402">
        <v>1.00321729917015</v>
      </c>
      <c r="P4402">
        <v>0.334336161359927</v>
      </c>
      <c r="Q4402" t="s">
        <v>258</v>
      </c>
    </row>
    <row r="4403" spans="1:17" ht="16" x14ac:dyDescent="0.2">
      <c r="A4403">
        <v>282</v>
      </c>
      <c r="B4403" t="s">
        <v>297</v>
      </c>
      <c r="C4403" t="s">
        <v>257</v>
      </c>
      <c r="D4403">
        <v>104</v>
      </c>
      <c r="H4403" s="7">
        <v>1</v>
      </c>
      <c r="I4403" t="s">
        <v>9</v>
      </c>
      <c r="J4403">
        <v>0.8</v>
      </c>
      <c r="K4403">
        <v>47.1</v>
      </c>
      <c r="L4403">
        <v>26.1</v>
      </c>
      <c r="M4403">
        <v>58.725000000000009</v>
      </c>
      <c r="N4403">
        <v>0</v>
      </c>
      <c r="O4403">
        <v>2.0821996736297401</v>
      </c>
      <c r="P4403">
        <v>0.50626831965723296</v>
      </c>
      <c r="Q4403" t="s">
        <v>258</v>
      </c>
    </row>
    <row r="4404" spans="1:17" ht="16" x14ac:dyDescent="0.2">
      <c r="A4404">
        <v>282</v>
      </c>
      <c r="B4404" t="s">
        <v>297</v>
      </c>
      <c r="C4404" t="s">
        <v>257</v>
      </c>
      <c r="D4404">
        <v>104</v>
      </c>
      <c r="H4404" s="7">
        <v>1</v>
      </c>
      <c r="I4404" t="s">
        <v>9</v>
      </c>
      <c r="J4404">
        <v>0.8</v>
      </c>
      <c r="K4404">
        <v>47.1</v>
      </c>
      <c r="L4404">
        <v>26.1</v>
      </c>
      <c r="M4404">
        <v>58.725000000000009</v>
      </c>
      <c r="N4404">
        <v>0</v>
      </c>
      <c r="O4404">
        <v>2.98886319518023</v>
      </c>
      <c r="P4404">
        <v>0.60159627535749904</v>
      </c>
      <c r="Q4404" t="s">
        <v>258</v>
      </c>
    </row>
    <row r="4405" spans="1:17" ht="16" x14ac:dyDescent="0.2">
      <c r="A4405">
        <v>282</v>
      </c>
      <c r="B4405" t="s">
        <v>297</v>
      </c>
      <c r="C4405" t="s">
        <v>257</v>
      </c>
      <c r="D4405">
        <v>104</v>
      </c>
      <c r="H4405" s="7">
        <v>1</v>
      </c>
      <c r="I4405" t="s">
        <v>9</v>
      </c>
      <c r="J4405">
        <v>0.8</v>
      </c>
      <c r="K4405">
        <v>47.1</v>
      </c>
      <c r="L4405">
        <v>26.1</v>
      </c>
      <c r="M4405">
        <v>58.725000000000009</v>
      </c>
      <c r="N4405">
        <v>0</v>
      </c>
      <c r="O4405">
        <v>4.0369873396184097</v>
      </c>
      <c r="P4405">
        <v>0.65519214855260199</v>
      </c>
      <c r="Q4405" t="s">
        <v>258</v>
      </c>
    </row>
    <row r="4406" spans="1:17" ht="16" x14ac:dyDescent="0.2">
      <c r="A4406">
        <v>282</v>
      </c>
      <c r="B4406" t="s">
        <v>297</v>
      </c>
      <c r="C4406" t="s">
        <v>257</v>
      </c>
      <c r="D4406">
        <v>104</v>
      </c>
      <c r="H4406" s="7">
        <v>1</v>
      </c>
      <c r="I4406" t="s">
        <v>9</v>
      </c>
      <c r="J4406">
        <v>0.8</v>
      </c>
      <c r="K4406">
        <v>47.1</v>
      </c>
      <c r="L4406">
        <v>26.1</v>
      </c>
      <c r="M4406">
        <v>58.725000000000009</v>
      </c>
      <c r="N4406">
        <v>0</v>
      </c>
      <c r="O4406">
        <v>4.9810055606685202</v>
      </c>
      <c r="P4406">
        <v>0.68324297569237602</v>
      </c>
      <c r="Q4406" t="s">
        <v>258</v>
      </c>
    </row>
    <row r="4407" spans="1:17" ht="16" x14ac:dyDescent="0.2">
      <c r="A4407">
        <v>282</v>
      </c>
      <c r="B4407" t="s">
        <v>297</v>
      </c>
      <c r="C4407" t="s">
        <v>257</v>
      </c>
      <c r="D4407">
        <v>104</v>
      </c>
      <c r="H4407" s="7">
        <v>1</v>
      </c>
      <c r="I4407" t="s">
        <v>9</v>
      </c>
      <c r="J4407">
        <v>0.8</v>
      </c>
      <c r="K4407">
        <v>47.1</v>
      </c>
      <c r="L4407">
        <v>26.1</v>
      </c>
      <c r="M4407">
        <v>58.725000000000009</v>
      </c>
      <c r="N4407">
        <v>0</v>
      </c>
      <c r="O4407">
        <v>6.0648602872367503</v>
      </c>
      <c r="P4407">
        <v>0.71596507374266205</v>
      </c>
      <c r="Q4407" t="s">
        <v>258</v>
      </c>
    </row>
    <row r="4408" spans="1:17" ht="16" x14ac:dyDescent="0.2">
      <c r="A4408">
        <v>282</v>
      </c>
      <c r="B4408" t="s">
        <v>297</v>
      </c>
      <c r="C4408" t="s">
        <v>257</v>
      </c>
      <c r="D4408">
        <v>104</v>
      </c>
      <c r="H4408" s="7">
        <v>1</v>
      </c>
      <c r="I4408" t="s">
        <v>9</v>
      </c>
      <c r="J4408">
        <v>0.8</v>
      </c>
      <c r="K4408">
        <v>47.1</v>
      </c>
      <c r="L4408">
        <v>26.1</v>
      </c>
      <c r="M4408">
        <v>58.725000000000009</v>
      </c>
      <c r="N4408">
        <v>0</v>
      </c>
      <c r="O4408">
        <v>7.0441218552060603</v>
      </c>
      <c r="P4408">
        <v>0.73706313176232197</v>
      </c>
      <c r="Q4408" t="s">
        <v>258</v>
      </c>
    </row>
    <row r="4409" spans="1:17" ht="16" x14ac:dyDescent="0.2">
      <c r="A4409">
        <v>282</v>
      </c>
      <c r="B4409" t="s">
        <v>297</v>
      </c>
      <c r="C4409" t="s">
        <v>257</v>
      </c>
      <c r="D4409">
        <v>104</v>
      </c>
      <c r="H4409" s="7">
        <v>1</v>
      </c>
      <c r="I4409" t="s">
        <v>9</v>
      </c>
      <c r="J4409">
        <v>0.8</v>
      </c>
      <c r="K4409">
        <v>47.1</v>
      </c>
      <c r="L4409">
        <v>26.1</v>
      </c>
      <c r="M4409">
        <v>58.725000000000009</v>
      </c>
      <c r="N4409">
        <v>0</v>
      </c>
      <c r="O4409">
        <v>8.0237894525177698</v>
      </c>
      <c r="P4409">
        <v>0.74656035142806298</v>
      </c>
      <c r="Q4409" t="s">
        <v>258</v>
      </c>
    </row>
    <row r="4410" spans="1:17" ht="16" x14ac:dyDescent="0.2">
      <c r="A4410">
        <v>282</v>
      </c>
      <c r="B4410" t="s">
        <v>297</v>
      </c>
      <c r="C4410" t="s">
        <v>257</v>
      </c>
      <c r="D4410">
        <v>104</v>
      </c>
      <c r="H4410" s="7">
        <v>1</v>
      </c>
      <c r="I4410" t="s">
        <v>9</v>
      </c>
      <c r="J4410">
        <v>0.8</v>
      </c>
      <c r="K4410">
        <v>47.1</v>
      </c>
      <c r="L4410">
        <v>26.1</v>
      </c>
      <c r="M4410">
        <v>58.725000000000009</v>
      </c>
      <c r="N4410">
        <v>0</v>
      </c>
      <c r="O4410">
        <v>8.9323207090432408</v>
      </c>
      <c r="P4410">
        <v>0.78852445070030397</v>
      </c>
      <c r="Q4410" t="s">
        <v>258</v>
      </c>
    </row>
    <row r="4411" spans="1:17" ht="16" x14ac:dyDescent="0.2">
      <c r="A4411">
        <v>282</v>
      </c>
      <c r="B4411" t="s">
        <v>297</v>
      </c>
      <c r="C4411" t="s">
        <v>257</v>
      </c>
      <c r="D4411">
        <v>104</v>
      </c>
      <c r="H4411" s="7">
        <v>1</v>
      </c>
      <c r="I4411" t="s">
        <v>9</v>
      </c>
      <c r="J4411">
        <v>0.8</v>
      </c>
      <c r="K4411">
        <v>47.1</v>
      </c>
      <c r="L4411">
        <v>26.1</v>
      </c>
      <c r="M4411">
        <v>58.725000000000009</v>
      </c>
      <c r="N4411">
        <v>0</v>
      </c>
      <c r="O4411">
        <v>10.016987494296201</v>
      </c>
      <c r="P4411">
        <v>0.79804487204275198</v>
      </c>
      <c r="Q4411" t="s">
        <v>258</v>
      </c>
    </row>
    <row r="4412" spans="1:17" ht="16" x14ac:dyDescent="0.2">
      <c r="A4412">
        <v>282</v>
      </c>
      <c r="B4412" t="s">
        <v>297</v>
      </c>
      <c r="C4412" t="s">
        <v>257</v>
      </c>
      <c r="D4412">
        <v>104</v>
      </c>
      <c r="H4412" s="7">
        <v>1</v>
      </c>
      <c r="I4412" t="s">
        <v>9</v>
      </c>
      <c r="J4412">
        <v>0.8</v>
      </c>
      <c r="K4412">
        <v>47.1</v>
      </c>
      <c r="L4412">
        <v>26.1</v>
      </c>
      <c r="M4412">
        <v>58.725000000000009</v>
      </c>
      <c r="N4412">
        <v>0</v>
      </c>
      <c r="O4412">
        <v>10.9962490622655</v>
      </c>
      <c r="P4412">
        <v>0.81914293006241201</v>
      </c>
      <c r="Q4412" t="s">
        <v>258</v>
      </c>
    </row>
    <row r="4413" spans="1:17" ht="16" x14ac:dyDescent="0.2">
      <c r="A4413">
        <v>282</v>
      </c>
      <c r="B4413" t="s">
        <v>297</v>
      </c>
      <c r="C4413" t="s">
        <v>257</v>
      </c>
      <c r="D4413">
        <v>104</v>
      </c>
      <c r="H4413" s="7">
        <v>1</v>
      </c>
      <c r="I4413" t="s">
        <v>9</v>
      </c>
      <c r="J4413">
        <v>0.8</v>
      </c>
      <c r="K4413">
        <v>47.1</v>
      </c>
      <c r="L4413">
        <v>26.1</v>
      </c>
      <c r="M4413">
        <v>58.725000000000009</v>
      </c>
      <c r="N4413">
        <v>0</v>
      </c>
      <c r="O4413">
        <v>12.0106727712856</v>
      </c>
      <c r="P4413">
        <v>0.83560838663273995</v>
      </c>
      <c r="Q4413" t="s">
        <v>258</v>
      </c>
    </row>
    <row r="4414" spans="1:17" ht="16" x14ac:dyDescent="0.2">
      <c r="A4414">
        <v>282</v>
      </c>
      <c r="B4414" t="s">
        <v>297</v>
      </c>
      <c r="C4414" t="s">
        <v>257</v>
      </c>
      <c r="D4414">
        <v>104</v>
      </c>
      <c r="H4414" s="7">
        <v>1</v>
      </c>
      <c r="I4414" t="s">
        <v>9</v>
      </c>
      <c r="J4414">
        <v>0.8</v>
      </c>
      <c r="K4414">
        <v>47.1</v>
      </c>
      <c r="L4414">
        <v>26.1</v>
      </c>
      <c r="M4414">
        <v>58.725000000000009</v>
      </c>
      <c r="N4414">
        <v>0</v>
      </c>
      <c r="O4414">
        <v>12.990015545123301</v>
      </c>
      <c r="P4414">
        <v>0.85438627698161596</v>
      </c>
      <c r="Q4414" t="s">
        <v>258</v>
      </c>
    </row>
    <row r="4415" spans="1:17" ht="16" x14ac:dyDescent="0.2">
      <c r="A4415">
        <v>282</v>
      </c>
      <c r="B4415" t="s">
        <v>297</v>
      </c>
      <c r="C4415" t="s">
        <v>257</v>
      </c>
      <c r="D4415">
        <v>104</v>
      </c>
      <c r="H4415" s="7">
        <v>1</v>
      </c>
      <c r="I4415" t="s">
        <v>9</v>
      </c>
      <c r="J4415">
        <v>0.8</v>
      </c>
      <c r="K4415">
        <v>47.1</v>
      </c>
      <c r="L4415">
        <v>26.1</v>
      </c>
      <c r="M4415">
        <v>58.725000000000009</v>
      </c>
      <c r="N4415">
        <v>0</v>
      </c>
      <c r="O4415">
        <v>14.0045204600119</v>
      </c>
      <c r="P4415">
        <v>0.86853156588116098</v>
      </c>
      <c r="Q4415" t="s">
        <v>258</v>
      </c>
    </row>
    <row r="4416" spans="1:17" ht="16" x14ac:dyDescent="0.2">
      <c r="A4416">
        <v>282</v>
      </c>
      <c r="B4416" t="s">
        <v>297</v>
      </c>
      <c r="C4416" t="s">
        <v>257</v>
      </c>
      <c r="D4416">
        <v>104</v>
      </c>
      <c r="H4416" s="7">
        <v>1</v>
      </c>
      <c r="I4416" t="s">
        <v>9</v>
      </c>
      <c r="J4416">
        <v>0.8</v>
      </c>
      <c r="K4416">
        <v>47.1</v>
      </c>
      <c r="L4416">
        <v>26.1</v>
      </c>
      <c r="M4416">
        <v>58.725000000000009</v>
      </c>
      <c r="N4416">
        <v>0</v>
      </c>
      <c r="O4416">
        <v>15.018944169031901</v>
      </c>
      <c r="P4416">
        <v>0.88499702245148903</v>
      </c>
      <c r="Q4416" t="s">
        <v>258</v>
      </c>
    </row>
    <row r="4417" spans="1:17" ht="16" x14ac:dyDescent="0.2">
      <c r="A4417">
        <v>282</v>
      </c>
      <c r="B4417" t="s">
        <v>297</v>
      </c>
      <c r="C4417" t="s">
        <v>257</v>
      </c>
      <c r="D4417">
        <v>104</v>
      </c>
      <c r="H4417" s="7">
        <v>1</v>
      </c>
      <c r="I4417" t="s">
        <v>9</v>
      </c>
      <c r="J4417">
        <v>0.8</v>
      </c>
      <c r="K4417">
        <v>47.1</v>
      </c>
      <c r="L4417">
        <v>26.1</v>
      </c>
      <c r="M4417">
        <v>58.725000000000009</v>
      </c>
      <c r="N4417">
        <v>0</v>
      </c>
      <c r="O4417">
        <v>15.963206007687401</v>
      </c>
      <c r="P4417">
        <v>0.90608734657891199</v>
      </c>
      <c r="Q4417" t="s">
        <v>258</v>
      </c>
    </row>
    <row r="4418" spans="1:17" ht="16" x14ac:dyDescent="0.2">
      <c r="A4418">
        <v>282</v>
      </c>
      <c r="B4418" t="s">
        <v>297</v>
      </c>
      <c r="C4418" t="s">
        <v>257</v>
      </c>
      <c r="D4418">
        <v>104</v>
      </c>
      <c r="H4418" s="7">
        <v>1</v>
      </c>
      <c r="I4418" t="s">
        <v>9</v>
      </c>
      <c r="J4418">
        <v>0.8</v>
      </c>
      <c r="K4418">
        <v>47.1</v>
      </c>
      <c r="L4418">
        <v>26.1</v>
      </c>
      <c r="M4418">
        <v>58.725000000000009</v>
      </c>
      <c r="N4418">
        <v>0</v>
      </c>
      <c r="O4418">
        <v>17.1173038104887</v>
      </c>
      <c r="P4418">
        <v>0.93186440940131898</v>
      </c>
      <c r="Q4418" t="s">
        <v>258</v>
      </c>
    </row>
    <row r="4419" spans="1:17" ht="16" x14ac:dyDescent="0.2">
      <c r="A4419">
        <v>282</v>
      </c>
      <c r="B4419" t="s">
        <v>297</v>
      </c>
      <c r="C4419" t="s">
        <v>257</v>
      </c>
      <c r="D4419">
        <v>104</v>
      </c>
      <c r="H4419" s="7">
        <v>1</v>
      </c>
      <c r="I4419" t="s">
        <v>9</v>
      </c>
      <c r="J4419">
        <v>0.8</v>
      </c>
      <c r="K4419">
        <v>47.1</v>
      </c>
      <c r="L4419">
        <v>26.1</v>
      </c>
      <c r="M4419">
        <v>58.725000000000009</v>
      </c>
      <c r="N4419">
        <v>0</v>
      </c>
      <c r="O4419">
        <v>17.955916814255101</v>
      </c>
      <c r="P4419">
        <v>0.97149287321830402</v>
      </c>
      <c r="Q4419" t="s">
        <v>258</v>
      </c>
    </row>
    <row r="4420" spans="1:17" ht="16" x14ac:dyDescent="0.2">
      <c r="A4420">
        <v>282</v>
      </c>
      <c r="B4420" t="s">
        <v>297</v>
      </c>
      <c r="C4420" t="s">
        <v>257</v>
      </c>
      <c r="D4420">
        <v>104</v>
      </c>
      <c r="H4420" s="7">
        <v>1</v>
      </c>
      <c r="I4420" t="s">
        <v>9</v>
      </c>
      <c r="J4420">
        <v>0.8</v>
      </c>
      <c r="K4420">
        <v>47.1</v>
      </c>
      <c r="L4420">
        <v>26.1</v>
      </c>
      <c r="M4420">
        <v>58.725000000000009</v>
      </c>
      <c r="N4420">
        <v>0</v>
      </c>
      <c r="O4420">
        <v>19.004771811509499</v>
      </c>
      <c r="P4420">
        <v>1.00420723737635</v>
      </c>
      <c r="Q4420" t="s">
        <v>258</v>
      </c>
    </row>
    <row r="4421" spans="1:17" ht="16" x14ac:dyDescent="0.2">
      <c r="A4421">
        <v>282</v>
      </c>
      <c r="B4421" t="s">
        <v>297</v>
      </c>
      <c r="C4421" t="s">
        <v>257</v>
      </c>
      <c r="D4421">
        <v>104</v>
      </c>
      <c r="H4421" s="7">
        <v>1</v>
      </c>
      <c r="I4421" t="s">
        <v>9</v>
      </c>
      <c r="J4421">
        <v>0.8</v>
      </c>
      <c r="K4421">
        <v>47.1</v>
      </c>
      <c r="L4421">
        <v>26.1</v>
      </c>
      <c r="M4421">
        <v>58.725000000000009</v>
      </c>
      <c r="N4421">
        <v>0</v>
      </c>
      <c r="O4421">
        <v>19.984114585347299</v>
      </c>
      <c r="P4421">
        <v>1.02298512772523</v>
      </c>
      <c r="Q4421" t="s">
        <v>258</v>
      </c>
    </row>
    <row r="4422" spans="1:17" ht="16" x14ac:dyDescent="0.2">
      <c r="A4422">
        <v>282</v>
      </c>
      <c r="B4422" t="s">
        <v>297</v>
      </c>
      <c r="C4422" t="s">
        <v>257</v>
      </c>
      <c r="D4422">
        <v>104</v>
      </c>
      <c r="H4422" s="7">
        <v>1</v>
      </c>
      <c r="I4422" t="s">
        <v>9</v>
      </c>
      <c r="J4422">
        <v>0.8</v>
      </c>
      <c r="K4422">
        <v>47.1</v>
      </c>
      <c r="L4422">
        <v>26.1</v>
      </c>
      <c r="M4422">
        <v>58.725000000000009</v>
      </c>
      <c r="N4422">
        <v>0</v>
      </c>
      <c r="O4422">
        <v>20.963782182658999</v>
      </c>
      <c r="P4422">
        <v>1.0324823473909699</v>
      </c>
      <c r="Q4422" t="s">
        <v>258</v>
      </c>
    </row>
    <row r="4423" spans="1:17" ht="16" x14ac:dyDescent="0.2">
      <c r="A4423">
        <v>283</v>
      </c>
      <c r="B4423" t="s">
        <v>93</v>
      </c>
      <c r="C4423" t="s">
        <v>92</v>
      </c>
      <c r="F4423">
        <f>(11.351+14.914)/2</f>
        <v>13.1325</v>
      </c>
      <c r="H4423" s="7">
        <v>1</v>
      </c>
      <c r="I4423" t="s">
        <v>5</v>
      </c>
      <c r="J4423">
        <f>0.1/0.9</f>
        <v>0.11111111111111112</v>
      </c>
      <c r="K4423">
        <v>13.61</v>
      </c>
      <c r="L4423">
        <v>8.64</v>
      </c>
      <c r="M4423">
        <v>86.37</v>
      </c>
      <c r="N4423">
        <v>15.84</v>
      </c>
      <c r="O4423">
        <v>0</v>
      </c>
      <c r="P4423">
        <v>0</v>
      </c>
      <c r="Q4423" t="s">
        <v>259</v>
      </c>
    </row>
    <row r="4424" spans="1:17" ht="16" x14ac:dyDescent="0.2">
      <c r="A4424">
        <v>283</v>
      </c>
      <c r="B4424" t="s">
        <v>93</v>
      </c>
      <c r="C4424" t="s">
        <v>92</v>
      </c>
      <c r="F4424">
        <v>13.1325</v>
      </c>
      <c r="H4424" s="7">
        <v>1</v>
      </c>
      <c r="I4424" t="s">
        <v>5</v>
      </c>
      <c r="J4424">
        <v>0.11111111111111112</v>
      </c>
      <c r="K4424">
        <v>13.61</v>
      </c>
      <c r="L4424">
        <v>8.64</v>
      </c>
      <c r="M4424">
        <v>86.37</v>
      </c>
      <c r="N4424">
        <v>15.84</v>
      </c>
      <c r="O4424">
        <v>0.23716485189087799</v>
      </c>
      <c r="P4424">
        <v>3.4188034188034198E-2</v>
      </c>
      <c r="Q4424" t="s">
        <v>259</v>
      </c>
    </row>
    <row r="4425" spans="1:17" ht="16" x14ac:dyDescent="0.2">
      <c r="A4425">
        <v>283</v>
      </c>
      <c r="B4425" t="s">
        <v>93</v>
      </c>
      <c r="C4425" t="s">
        <v>92</v>
      </c>
      <c r="F4425">
        <v>13.1325</v>
      </c>
      <c r="H4425" s="7">
        <v>1</v>
      </c>
      <c r="I4425" t="s">
        <v>5</v>
      </c>
      <c r="J4425">
        <v>0.11111111111111112</v>
      </c>
      <c r="K4425">
        <v>13.61</v>
      </c>
      <c r="L4425">
        <v>8.64</v>
      </c>
      <c r="M4425">
        <v>86.37</v>
      </c>
      <c r="N4425">
        <v>15.84</v>
      </c>
      <c r="O4425">
        <v>1.13178345626975</v>
      </c>
      <c r="P4425">
        <v>9.2307692307692396E-2</v>
      </c>
      <c r="Q4425" t="s">
        <v>259</v>
      </c>
    </row>
    <row r="4426" spans="1:17" ht="16" x14ac:dyDescent="0.2">
      <c r="A4426">
        <v>283</v>
      </c>
      <c r="B4426" t="s">
        <v>93</v>
      </c>
      <c r="C4426" t="s">
        <v>92</v>
      </c>
      <c r="F4426">
        <v>13.1325</v>
      </c>
      <c r="H4426" s="7">
        <v>1</v>
      </c>
      <c r="I4426" t="s">
        <v>5</v>
      </c>
      <c r="J4426">
        <v>0.11111111111111112</v>
      </c>
      <c r="K4426">
        <v>13.61</v>
      </c>
      <c r="L4426">
        <v>8.64</v>
      </c>
      <c r="M4426">
        <v>86.37</v>
      </c>
      <c r="N4426">
        <v>15.84</v>
      </c>
      <c r="O4426">
        <v>2.0878702728017799</v>
      </c>
      <c r="P4426">
        <v>0.12991452991452901</v>
      </c>
      <c r="Q4426" t="s">
        <v>259</v>
      </c>
    </row>
    <row r="4427" spans="1:17" ht="16" x14ac:dyDescent="0.2">
      <c r="A4427">
        <v>283</v>
      </c>
      <c r="B4427" t="s">
        <v>93</v>
      </c>
      <c r="C4427" t="s">
        <v>92</v>
      </c>
      <c r="F4427">
        <v>13.1325</v>
      </c>
      <c r="H4427" s="7">
        <v>1</v>
      </c>
      <c r="I4427" t="s">
        <v>5</v>
      </c>
      <c r="J4427">
        <v>0.11111111111111112</v>
      </c>
      <c r="K4427">
        <v>13.61</v>
      </c>
      <c r="L4427">
        <v>8.64</v>
      </c>
      <c r="M4427">
        <v>86.37</v>
      </c>
      <c r="N4427">
        <v>15.84</v>
      </c>
      <c r="O4427">
        <v>3.04370097178316</v>
      </c>
      <c r="P4427">
        <v>0.17094017094017</v>
      </c>
      <c r="Q4427" t="s">
        <v>259</v>
      </c>
    </row>
    <row r="4428" spans="1:17" ht="16" x14ac:dyDescent="0.2">
      <c r="A4428">
        <v>283</v>
      </c>
      <c r="B4428" t="s">
        <v>93</v>
      </c>
      <c r="C4428" t="s">
        <v>92</v>
      </c>
      <c r="F4428">
        <v>13.1325</v>
      </c>
      <c r="H4428" s="7">
        <v>1</v>
      </c>
      <c r="I4428" t="s">
        <v>5</v>
      </c>
      <c r="J4428">
        <v>0.11111111111111112</v>
      </c>
      <c r="K4428">
        <v>13.61</v>
      </c>
      <c r="L4428">
        <v>8.64</v>
      </c>
      <c r="M4428">
        <v>86.37</v>
      </c>
      <c r="N4428">
        <v>15.84</v>
      </c>
      <c r="O4428">
        <v>4.0603595890410897</v>
      </c>
      <c r="P4428">
        <v>0.19999999999999901</v>
      </c>
      <c r="Q4428" t="s">
        <v>259</v>
      </c>
    </row>
    <row r="4429" spans="1:17" ht="16" x14ac:dyDescent="0.2">
      <c r="A4429">
        <v>283</v>
      </c>
      <c r="B4429" t="s">
        <v>93</v>
      </c>
      <c r="C4429" t="s">
        <v>92</v>
      </c>
      <c r="F4429">
        <v>13.1325</v>
      </c>
      <c r="H4429" s="7">
        <v>1</v>
      </c>
      <c r="I4429" t="s">
        <v>5</v>
      </c>
      <c r="J4429">
        <v>0.11111111111111112</v>
      </c>
      <c r="K4429">
        <v>13.61</v>
      </c>
      <c r="L4429">
        <v>8.64</v>
      </c>
      <c r="M4429">
        <v>86.37</v>
      </c>
      <c r="N4429">
        <v>15.84</v>
      </c>
      <c r="O4429">
        <v>4.9572832513757099</v>
      </c>
      <c r="P4429">
        <v>0.22735042735042699</v>
      </c>
      <c r="Q4429" t="s">
        <v>259</v>
      </c>
    </row>
    <row r="4430" spans="1:17" ht="16" x14ac:dyDescent="0.2">
      <c r="A4430">
        <v>283</v>
      </c>
      <c r="B4430" t="s">
        <v>93</v>
      </c>
      <c r="C4430" t="s">
        <v>92</v>
      </c>
      <c r="F4430">
        <v>13.1325</v>
      </c>
      <c r="H4430" s="7">
        <v>1</v>
      </c>
      <c r="I4430" t="s">
        <v>5</v>
      </c>
      <c r="J4430">
        <v>0.11111111111111112</v>
      </c>
      <c r="K4430">
        <v>13.61</v>
      </c>
      <c r="L4430">
        <v>8.64</v>
      </c>
      <c r="M4430">
        <v>86.37</v>
      </c>
      <c r="N4430">
        <v>15.84</v>
      </c>
      <c r="O4430">
        <v>5.9738138098583198</v>
      </c>
      <c r="P4430">
        <v>0.25811965811965798</v>
      </c>
      <c r="Q4430" t="s">
        <v>259</v>
      </c>
    </row>
    <row r="4431" spans="1:17" ht="16" x14ac:dyDescent="0.2">
      <c r="A4431">
        <v>283</v>
      </c>
      <c r="B4431" t="s">
        <v>93</v>
      </c>
      <c r="C4431" t="s">
        <v>92</v>
      </c>
      <c r="F4431">
        <v>13.1325</v>
      </c>
      <c r="H4431" s="7">
        <v>1</v>
      </c>
      <c r="I4431" t="s">
        <v>5</v>
      </c>
      <c r="J4431">
        <v>0.11111111111111112</v>
      </c>
      <c r="K4431">
        <v>13.61</v>
      </c>
      <c r="L4431">
        <v>8.64</v>
      </c>
      <c r="M4431">
        <v>86.37</v>
      </c>
      <c r="N4431">
        <v>15.84</v>
      </c>
      <c r="O4431">
        <v>6.9902163095656196</v>
      </c>
      <c r="P4431">
        <v>0.29059829059829001</v>
      </c>
      <c r="Q4431" t="s">
        <v>259</v>
      </c>
    </row>
    <row r="4432" spans="1:17" ht="16" x14ac:dyDescent="0.2">
      <c r="A4432">
        <v>283</v>
      </c>
      <c r="B4432" t="s">
        <v>93</v>
      </c>
      <c r="C4432" t="s">
        <v>92</v>
      </c>
      <c r="F4432">
        <v>13.1325</v>
      </c>
      <c r="H4432" s="7">
        <v>1</v>
      </c>
      <c r="I4432" t="s">
        <v>5</v>
      </c>
      <c r="J4432">
        <v>0.11111111111111112</v>
      </c>
      <c r="K4432">
        <v>13.61</v>
      </c>
      <c r="L4432">
        <v>8.64</v>
      </c>
      <c r="M4432">
        <v>86.37</v>
      </c>
      <c r="N4432">
        <v>15.84</v>
      </c>
      <c r="O4432">
        <v>8.1277624107247295</v>
      </c>
      <c r="P4432">
        <v>0.30598290598290601</v>
      </c>
      <c r="Q4432" t="s">
        <v>259</v>
      </c>
    </row>
    <row r="4433" spans="1:17" ht="16" x14ac:dyDescent="0.2">
      <c r="A4433">
        <v>283</v>
      </c>
      <c r="B4433" t="s">
        <v>93</v>
      </c>
      <c r="C4433" t="s">
        <v>92</v>
      </c>
      <c r="F4433">
        <v>13.1325</v>
      </c>
      <c r="H4433" s="7">
        <v>1</v>
      </c>
      <c r="I4433" t="s">
        <v>5</v>
      </c>
      <c r="J4433">
        <v>0.11111111111111112</v>
      </c>
      <c r="K4433">
        <v>13.61</v>
      </c>
      <c r="L4433">
        <v>8.64</v>
      </c>
      <c r="M4433">
        <v>86.37</v>
      </c>
      <c r="N4433">
        <v>15.84</v>
      </c>
      <c r="O4433">
        <v>10.163128585645699</v>
      </c>
      <c r="P4433">
        <v>0.336752136752136</v>
      </c>
      <c r="Q4433" t="s">
        <v>259</v>
      </c>
    </row>
    <row r="4434" spans="1:17" ht="16" x14ac:dyDescent="0.2">
      <c r="A4434">
        <v>283</v>
      </c>
      <c r="B4434" t="s">
        <v>93</v>
      </c>
      <c r="C4434" t="s">
        <v>92</v>
      </c>
      <c r="F4434">
        <v>13.1325</v>
      </c>
      <c r="H4434" s="7">
        <v>1</v>
      </c>
      <c r="I4434" t="s">
        <v>5</v>
      </c>
      <c r="J4434">
        <v>0.11111111111111112</v>
      </c>
      <c r="K4434">
        <v>13.61</v>
      </c>
      <c r="L4434">
        <v>8.64</v>
      </c>
      <c r="M4434">
        <v>86.37</v>
      </c>
      <c r="N4434">
        <v>15.84</v>
      </c>
      <c r="O4434">
        <v>12.138435194942</v>
      </c>
      <c r="P4434">
        <v>0.36923076923076897</v>
      </c>
      <c r="Q4434" t="s">
        <v>259</v>
      </c>
    </row>
    <row r="4435" spans="1:17" ht="16" x14ac:dyDescent="0.2">
      <c r="A4435">
        <v>283</v>
      </c>
      <c r="B4435" t="s">
        <v>93</v>
      </c>
      <c r="C4435" t="s">
        <v>92</v>
      </c>
      <c r="F4435">
        <v>13.1325</v>
      </c>
      <c r="H4435" s="7">
        <v>1</v>
      </c>
      <c r="I4435" t="s">
        <v>5</v>
      </c>
      <c r="J4435">
        <v>0.11111111111111112</v>
      </c>
      <c r="K4435">
        <v>13.61</v>
      </c>
      <c r="L4435">
        <v>8.64</v>
      </c>
      <c r="M4435">
        <v>86.37</v>
      </c>
      <c r="N4435">
        <v>15.84</v>
      </c>
      <c r="O4435">
        <v>15.014251112281899</v>
      </c>
      <c r="P4435">
        <v>0.38119658119658101</v>
      </c>
      <c r="Q4435" t="s">
        <v>259</v>
      </c>
    </row>
    <row r="4436" spans="1:17" ht="16" x14ac:dyDescent="0.2">
      <c r="A4436">
        <v>283</v>
      </c>
      <c r="B4436" t="s">
        <v>93</v>
      </c>
      <c r="C4436" t="s">
        <v>92</v>
      </c>
      <c r="F4436">
        <v>13.1325</v>
      </c>
      <c r="H4436" s="7">
        <v>1</v>
      </c>
      <c r="I4436" t="s">
        <v>5</v>
      </c>
      <c r="J4436">
        <v>0.11111111111111112</v>
      </c>
      <c r="K4436">
        <v>13.61</v>
      </c>
      <c r="L4436">
        <v>8.64</v>
      </c>
      <c r="M4436">
        <v>86.37</v>
      </c>
      <c r="N4436">
        <v>15.84</v>
      </c>
      <c r="O4436">
        <v>18.007240809038699</v>
      </c>
      <c r="P4436">
        <v>0.42905982905982898</v>
      </c>
      <c r="Q4436" t="s">
        <v>259</v>
      </c>
    </row>
    <row r="4437" spans="1:17" ht="16" x14ac:dyDescent="0.2">
      <c r="A4437">
        <v>283</v>
      </c>
      <c r="B4437" t="s">
        <v>93</v>
      </c>
      <c r="C4437" t="s">
        <v>92</v>
      </c>
      <c r="F4437">
        <v>13.1325</v>
      </c>
      <c r="H4437" s="7">
        <v>1</v>
      </c>
      <c r="I4437" t="s">
        <v>5</v>
      </c>
      <c r="J4437">
        <v>0.11111111111111112</v>
      </c>
      <c r="K4437">
        <v>13.61</v>
      </c>
      <c r="L4437">
        <v>8.64</v>
      </c>
      <c r="M4437">
        <v>86.37</v>
      </c>
      <c r="N4437">
        <v>15.84</v>
      </c>
      <c r="O4437">
        <v>19.979730125278</v>
      </c>
      <c r="P4437">
        <v>0.49914529914529898</v>
      </c>
      <c r="Q4437" t="s">
        <v>259</v>
      </c>
    </row>
    <row r="4438" spans="1:17" ht="16" x14ac:dyDescent="0.2">
      <c r="A4438">
        <v>283</v>
      </c>
      <c r="B4438" t="s">
        <v>93</v>
      </c>
      <c r="C4438" t="s">
        <v>92</v>
      </c>
      <c r="F4438">
        <v>13.1325</v>
      </c>
      <c r="H4438" s="7">
        <v>1</v>
      </c>
      <c r="I4438" t="s">
        <v>5</v>
      </c>
      <c r="J4438">
        <v>0.11111111111111112</v>
      </c>
      <c r="K4438">
        <v>13.61</v>
      </c>
      <c r="L4438">
        <v>8.64</v>
      </c>
      <c r="M4438">
        <v>86.37</v>
      </c>
      <c r="N4438">
        <v>15.84</v>
      </c>
      <c r="O4438">
        <v>25.008085996955799</v>
      </c>
      <c r="P4438">
        <v>0.57777777777777695</v>
      </c>
      <c r="Q4438" t="s">
        <v>259</v>
      </c>
    </row>
    <row r="4439" spans="1:17" ht="16" x14ac:dyDescent="0.2">
      <c r="A4439">
        <v>283</v>
      </c>
      <c r="B4439" t="s">
        <v>93</v>
      </c>
      <c r="C4439" t="s">
        <v>92</v>
      </c>
      <c r="F4439">
        <v>13.1325</v>
      </c>
      <c r="H4439" s="7">
        <v>1</v>
      </c>
      <c r="I4439" t="s">
        <v>5</v>
      </c>
      <c r="J4439">
        <v>0.11111111111111112</v>
      </c>
      <c r="K4439">
        <v>13.61</v>
      </c>
      <c r="L4439">
        <v>8.64</v>
      </c>
      <c r="M4439">
        <v>86.37</v>
      </c>
      <c r="N4439">
        <v>15.84</v>
      </c>
      <c r="O4439">
        <v>32.071423867228603</v>
      </c>
      <c r="P4439">
        <v>0.69230769230769196</v>
      </c>
      <c r="Q4439" t="s">
        <v>259</v>
      </c>
    </row>
    <row r="4440" spans="1:17" ht="16" x14ac:dyDescent="0.2">
      <c r="A4440">
        <v>284</v>
      </c>
      <c r="B4440" t="s">
        <v>93</v>
      </c>
      <c r="C4440" t="s">
        <v>92</v>
      </c>
      <c r="F4440">
        <f>(11.351+14.914)/2</f>
        <v>13.1325</v>
      </c>
      <c r="H4440" s="7">
        <v>3</v>
      </c>
      <c r="I4440" t="s">
        <v>5</v>
      </c>
      <c r="J4440">
        <f>10/(100-10)</f>
        <v>0.1111111111111111</v>
      </c>
      <c r="K4440">
        <v>9.14</v>
      </c>
      <c r="L4440">
        <v>9.77</v>
      </c>
      <c r="M4440">
        <v>97.65</v>
      </c>
      <c r="N4440">
        <v>15.84</v>
      </c>
      <c r="O4440">
        <v>0</v>
      </c>
      <c r="P4440">
        <v>0</v>
      </c>
      <c r="Q4440" t="s">
        <v>259</v>
      </c>
    </row>
    <row r="4441" spans="1:17" ht="16" x14ac:dyDescent="0.2">
      <c r="A4441">
        <v>284</v>
      </c>
      <c r="B4441" t="s">
        <v>93</v>
      </c>
      <c r="C4441" t="s">
        <v>92</v>
      </c>
      <c r="F4441">
        <v>13.1325</v>
      </c>
      <c r="H4441" s="7">
        <v>3</v>
      </c>
      <c r="I4441" t="s">
        <v>5</v>
      </c>
      <c r="J4441">
        <v>0.1111111111111111</v>
      </c>
      <c r="K4441">
        <v>9.14</v>
      </c>
      <c r="L4441">
        <v>9.77</v>
      </c>
      <c r="M4441">
        <v>97.65</v>
      </c>
      <c r="N4441">
        <v>15.84</v>
      </c>
      <c r="O4441">
        <v>0.90511732876526096</v>
      </c>
      <c r="P4441">
        <v>0.113821138211382</v>
      </c>
      <c r="Q4441" t="s">
        <v>259</v>
      </c>
    </row>
    <row r="4442" spans="1:17" ht="16" x14ac:dyDescent="0.2">
      <c r="A4442">
        <v>284</v>
      </c>
      <c r="B4442" t="s">
        <v>93</v>
      </c>
      <c r="C4442" t="s">
        <v>92</v>
      </c>
      <c r="F4442">
        <v>13.1325</v>
      </c>
      <c r="H4442" s="7">
        <v>3</v>
      </c>
      <c r="I4442" t="s">
        <v>5</v>
      </c>
      <c r="J4442">
        <v>0.1111111111111111</v>
      </c>
      <c r="K4442">
        <v>9.14</v>
      </c>
      <c r="L4442">
        <v>9.77</v>
      </c>
      <c r="M4442">
        <v>97.65</v>
      </c>
      <c r="N4442">
        <v>15.84</v>
      </c>
      <c r="O4442">
        <v>3.09126628055578</v>
      </c>
      <c r="P4442">
        <v>0.16504065040650301</v>
      </c>
      <c r="Q4442" t="s">
        <v>259</v>
      </c>
    </row>
    <row r="4443" spans="1:17" ht="16" x14ac:dyDescent="0.2">
      <c r="A4443">
        <v>284</v>
      </c>
      <c r="B4443" t="s">
        <v>93</v>
      </c>
      <c r="C4443" t="s">
        <v>92</v>
      </c>
      <c r="F4443">
        <v>13.1325</v>
      </c>
      <c r="H4443" s="7">
        <v>3</v>
      </c>
      <c r="I4443" t="s">
        <v>5</v>
      </c>
      <c r="J4443">
        <v>0.1111111111111111</v>
      </c>
      <c r="K4443">
        <v>9.14</v>
      </c>
      <c r="L4443">
        <v>9.77</v>
      </c>
      <c r="M4443">
        <v>97.65</v>
      </c>
      <c r="N4443">
        <v>15.84</v>
      </c>
      <c r="O4443">
        <v>6.0982407482937697</v>
      </c>
      <c r="P4443">
        <v>0.327235772357723</v>
      </c>
      <c r="Q4443" t="s">
        <v>259</v>
      </c>
    </row>
    <row r="4444" spans="1:17" ht="16" x14ac:dyDescent="0.2">
      <c r="A4444">
        <v>284</v>
      </c>
      <c r="B4444" t="s">
        <v>93</v>
      </c>
      <c r="C4444" t="s">
        <v>92</v>
      </c>
      <c r="F4444">
        <v>13.1325</v>
      </c>
      <c r="H4444" s="7">
        <v>3</v>
      </c>
      <c r="I4444" t="s">
        <v>5</v>
      </c>
      <c r="J4444">
        <v>0.1111111111111111</v>
      </c>
      <c r="K4444">
        <v>9.14</v>
      </c>
      <c r="L4444">
        <v>9.77</v>
      </c>
      <c r="M4444">
        <v>97.65</v>
      </c>
      <c r="N4444">
        <v>15.84</v>
      </c>
      <c r="O4444">
        <v>8.2092748185006901</v>
      </c>
      <c r="P4444">
        <v>0.41402439024390197</v>
      </c>
      <c r="Q4444" t="s">
        <v>259</v>
      </c>
    </row>
    <row r="4445" spans="1:17" ht="16" x14ac:dyDescent="0.2">
      <c r="A4445">
        <v>284</v>
      </c>
      <c r="B4445" t="s">
        <v>93</v>
      </c>
      <c r="C4445" t="s">
        <v>92</v>
      </c>
      <c r="F4445">
        <v>13.1325</v>
      </c>
      <c r="H4445" s="7">
        <v>3</v>
      </c>
      <c r="I4445" t="s">
        <v>5</v>
      </c>
      <c r="J4445">
        <v>0.1111111111111111</v>
      </c>
      <c r="K4445">
        <v>9.14</v>
      </c>
      <c r="L4445">
        <v>9.77</v>
      </c>
      <c r="M4445">
        <v>97.65</v>
      </c>
      <c r="N4445">
        <v>15.84</v>
      </c>
      <c r="O4445">
        <v>13.164137912282101</v>
      </c>
      <c r="P4445">
        <v>0.50508130081300795</v>
      </c>
      <c r="Q4445" t="s">
        <v>259</v>
      </c>
    </row>
    <row r="4446" spans="1:17" ht="16" x14ac:dyDescent="0.2">
      <c r="A4446">
        <v>284</v>
      </c>
      <c r="B4446" t="s">
        <v>93</v>
      </c>
      <c r="C4446" t="s">
        <v>92</v>
      </c>
      <c r="F4446">
        <v>13.1325</v>
      </c>
      <c r="H4446" s="7">
        <v>3</v>
      </c>
      <c r="I4446" t="s">
        <v>5</v>
      </c>
      <c r="J4446">
        <v>0.1111111111111111</v>
      </c>
      <c r="K4446">
        <v>9.14</v>
      </c>
      <c r="L4446">
        <v>9.77</v>
      </c>
      <c r="M4446">
        <v>97.65</v>
      </c>
      <c r="N4446">
        <v>15.84</v>
      </c>
      <c r="O4446">
        <v>20.255866438262998</v>
      </c>
      <c r="P4446">
        <v>0.61605691056910505</v>
      </c>
      <c r="Q4446" t="s">
        <v>259</v>
      </c>
    </row>
    <row r="4447" spans="1:17" ht="16" x14ac:dyDescent="0.2">
      <c r="A4447">
        <v>285</v>
      </c>
      <c r="B4447" t="s">
        <v>261</v>
      </c>
      <c r="C4447" t="s">
        <v>260</v>
      </c>
      <c r="F4447">
        <v>33</v>
      </c>
      <c r="H4447" s="7">
        <v>1</v>
      </c>
      <c r="I4447" t="s">
        <v>5</v>
      </c>
      <c r="J4447">
        <v>0.1</v>
      </c>
      <c r="K4447">
        <v>26.7</v>
      </c>
      <c r="L4447">
        <f>M4447*((J4447*100)/(1+J4447))/100</f>
        <v>7.2272727272727266</v>
      </c>
      <c r="M4447">
        <v>79.5</v>
      </c>
      <c r="N4447">
        <v>0</v>
      </c>
      <c r="O4447">
        <v>0</v>
      </c>
      <c r="P4447">
        <v>0</v>
      </c>
      <c r="Q4447" t="s">
        <v>262</v>
      </c>
    </row>
    <row r="4448" spans="1:17" ht="16" x14ac:dyDescent="0.2">
      <c r="A4448">
        <v>285</v>
      </c>
      <c r="B4448" t="s">
        <v>261</v>
      </c>
      <c r="C4448" t="s">
        <v>260</v>
      </c>
      <c r="F4448">
        <v>33</v>
      </c>
      <c r="H4448" s="7">
        <v>1</v>
      </c>
      <c r="I4448" t="s">
        <v>5</v>
      </c>
      <c r="J4448">
        <v>0.1</v>
      </c>
      <c r="K4448">
        <v>26.7</v>
      </c>
      <c r="L4448">
        <v>7.2272727272727266</v>
      </c>
      <c r="M4448">
        <v>79.5</v>
      </c>
      <c r="N4448">
        <v>0</v>
      </c>
      <c r="O4448">
        <v>1.00663527107773</v>
      </c>
      <c r="P4448">
        <v>1.7292820220129901E-2</v>
      </c>
      <c r="Q4448" t="s">
        <v>262</v>
      </c>
    </row>
    <row r="4449" spans="1:17" ht="16" x14ac:dyDescent="0.2">
      <c r="A4449">
        <v>285</v>
      </c>
      <c r="B4449" t="s">
        <v>261</v>
      </c>
      <c r="C4449" t="s">
        <v>260</v>
      </c>
      <c r="F4449">
        <v>33</v>
      </c>
      <c r="H4449" s="7">
        <v>1</v>
      </c>
      <c r="I4449" t="s">
        <v>5</v>
      </c>
      <c r="J4449">
        <v>0.1</v>
      </c>
      <c r="K4449">
        <v>26.7</v>
      </c>
      <c r="L4449">
        <v>7.2272727272727266</v>
      </c>
      <c r="M4449">
        <v>79.5</v>
      </c>
      <c r="N4449">
        <v>0</v>
      </c>
      <c r="O4449">
        <v>3.9523385746474702</v>
      </c>
      <c r="P4449">
        <v>0.20558520494142399</v>
      </c>
      <c r="Q4449" t="s">
        <v>262</v>
      </c>
    </row>
    <row r="4450" spans="1:17" ht="16" x14ac:dyDescent="0.2">
      <c r="A4450">
        <v>285</v>
      </c>
      <c r="B4450" t="s">
        <v>261</v>
      </c>
      <c r="C4450" t="s">
        <v>260</v>
      </c>
      <c r="F4450">
        <v>33</v>
      </c>
      <c r="H4450" s="7">
        <v>1</v>
      </c>
      <c r="I4450" t="s">
        <v>5</v>
      </c>
      <c r="J4450">
        <v>0.1</v>
      </c>
      <c r="K4450">
        <v>26.7</v>
      </c>
      <c r="L4450">
        <v>7.2272727272727266</v>
      </c>
      <c r="M4450">
        <v>79.5</v>
      </c>
      <c r="N4450">
        <v>0</v>
      </c>
      <c r="O4450">
        <v>5.0068516680146402</v>
      </c>
      <c r="P4450">
        <v>0.34439572507851102</v>
      </c>
      <c r="Q4450" t="s">
        <v>262</v>
      </c>
    </row>
    <row r="4451" spans="1:17" ht="16" x14ac:dyDescent="0.2">
      <c r="A4451">
        <v>285</v>
      </c>
      <c r="B4451" t="s">
        <v>261</v>
      </c>
      <c r="C4451" t="s">
        <v>260</v>
      </c>
      <c r="F4451">
        <v>33</v>
      </c>
      <c r="H4451" s="7">
        <v>1</v>
      </c>
      <c r="I4451" t="s">
        <v>5</v>
      </c>
      <c r="J4451">
        <v>0.1</v>
      </c>
      <c r="K4451">
        <v>26.7</v>
      </c>
      <c r="L4451">
        <v>7.2272727272727266</v>
      </c>
      <c r="M4451">
        <v>79.5</v>
      </c>
      <c r="N4451">
        <v>0</v>
      </c>
      <c r="O4451">
        <v>7.0155129554141098</v>
      </c>
      <c r="P4451">
        <v>0.51168949203523995</v>
      </c>
      <c r="Q4451" t="s">
        <v>262</v>
      </c>
    </row>
    <row r="4452" spans="1:17" ht="16" x14ac:dyDescent="0.2">
      <c r="A4452">
        <v>285</v>
      </c>
      <c r="B4452" t="s">
        <v>261</v>
      </c>
      <c r="C4452" t="s">
        <v>260</v>
      </c>
      <c r="F4452">
        <v>33</v>
      </c>
      <c r="H4452" s="7">
        <v>1</v>
      </c>
      <c r="I4452" t="s">
        <v>5</v>
      </c>
      <c r="J4452">
        <v>0.1</v>
      </c>
      <c r="K4452">
        <v>26.7</v>
      </c>
      <c r="L4452">
        <v>7.2272727272727266</v>
      </c>
      <c r="M4452">
        <v>79.5</v>
      </c>
      <c r="N4452">
        <v>0</v>
      </c>
      <c r="O4452">
        <v>8.0347749877600503</v>
      </c>
      <c r="P4452">
        <v>0.66543681074194405</v>
      </c>
      <c r="Q4452" t="s">
        <v>262</v>
      </c>
    </row>
    <row r="4453" spans="1:17" ht="16" x14ac:dyDescent="0.2">
      <c r="A4453">
        <v>285</v>
      </c>
      <c r="B4453" t="s">
        <v>261</v>
      </c>
      <c r="C4453" t="s">
        <v>260</v>
      </c>
      <c r="F4453">
        <v>33</v>
      </c>
      <c r="H4453" s="7">
        <v>1</v>
      </c>
      <c r="I4453" t="s">
        <v>5</v>
      </c>
      <c r="J4453">
        <v>0.1</v>
      </c>
      <c r="K4453">
        <v>26.7</v>
      </c>
      <c r="L4453">
        <v>7.2272727272727266</v>
      </c>
      <c r="M4453">
        <v>79.5</v>
      </c>
      <c r="N4453">
        <v>0</v>
      </c>
      <c r="O4453">
        <v>10.981516996626899</v>
      </c>
      <c r="P4453">
        <v>0.82382313878347002</v>
      </c>
      <c r="Q4453" t="s">
        <v>262</v>
      </c>
    </row>
    <row r="4454" spans="1:17" ht="16" x14ac:dyDescent="0.2">
      <c r="A4454">
        <v>286</v>
      </c>
      <c r="B4454" t="s">
        <v>261</v>
      </c>
      <c r="C4454" t="s">
        <v>260</v>
      </c>
      <c r="F4454">
        <v>33</v>
      </c>
      <c r="H4454" s="7">
        <v>1</v>
      </c>
      <c r="I4454" t="s">
        <v>5</v>
      </c>
      <c r="J4454">
        <v>0.2</v>
      </c>
      <c r="K4454">
        <v>27.5</v>
      </c>
      <c r="L4454">
        <f>M4454*((J4454*100)/(1+J4454))/100</f>
        <v>10.216666666666667</v>
      </c>
      <c r="M4454">
        <v>61.3</v>
      </c>
      <c r="N4454">
        <v>0</v>
      </c>
      <c r="O4454">
        <v>0</v>
      </c>
      <c r="P4454">
        <v>0</v>
      </c>
      <c r="Q4454" t="s">
        <v>262</v>
      </c>
    </row>
    <row r="4455" spans="1:17" ht="16" x14ac:dyDescent="0.2">
      <c r="A4455">
        <v>286</v>
      </c>
      <c r="B4455" t="s">
        <v>261</v>
      </c>
      <c r="C4455" t="s">
        <v>260</v>
      </c>
      <c r="F4455">
        <v>33</v>
      </c>
      <c r="H4455" s="7">
        <v>1</v>
      </c>
      <c r="I4455" t="s">
        <v>5</v>
      </c>
      <c r="J4455">
        <v>0.2</v>
      </c>
      <c r="K4455">
        <v>27.5</v>
      </c>
      <c r="L4455">
        <v>10.216666666666667</v>
      </c>
      <c r="M4455">
        <v>61.3</v>
      </c>
      <c r="N4455">
        <v>0</v>
      </c>
      <c r="O4455">
        <v>1.00644051383452</v>
      </c>
      <c r="P4455">
        <v>2.2900205847586199E-2</v>
      </c>
      <c r="Q4455" t="s">
        <v>262</v>
      </c>
    </row>
    <row r="4456" spans="1:17" ht="16" x14ac:dyDescent="0.2">
      <c r="A4456">
        <v>286</v>
      </c>
      <c r="B4456" t="s">
        <v>261</v>
      </c>
      <c r="C4456" t="s">
        <v>260</v>
      </c>
      <c r="F4456">
        <v>33</v>
      </c>
      <c r="H4456" s="7">
        <v>1</v>
      </c>
      <c r="I4456" t="s">
        <v>5</v>
      </c>
      <c r="J4456">
        <v>0.2</v>
      </c>
      <c r="K4456">
        <v>27.5</v>
      </c>
      <c r="L4456">
        <v>10.216666666666667</v>
      </c>
      <c r="M4456">
        <v>61.3</v>
      </c>
      <c r="N4456">
        <v>0</v>
      </c>
      <c r="O4456">
        <v>2.02979244828789</v>
      </c>
      <c r="P4456">
        <v>5.8892426377704699E-2</v>
      </c>
      <c r="Q4456" t="s">
        <v>262</v>
      </c>
    </row>
    <row r="4457" spans="1:17" ht="16" x14ac:dyDescent="0.2">
      <c r="A4457">
        <v>286</v>
      </c>
      <c r="B4457" t="s">
        <v>261</v>
      </c>
      <c r="C4457" t="s">
        <v>260</v>
      </c>
      <c r="F4457">
        <v>33</v>
      </c>
      <c r="H4457" s="7">
        <v>1</v>
      </c>
      <c r="I4457" t="s">
        <v>5</v>
      </c>
      <c r="J4457">
        <v>0.2</v>
      </c>
      <c r="K4457">
        <v>27.5</v>
      </c>
      <c r="L4457">
        <v>10.216666666666667</v>
      </c>
      <c r="M4457">
        <v>61.3</v>
      </c>
      <c r="N4457">
        <v>0</v>
      </c>
      <c r="O4457">
        <v>4.0025534838554302</v>
      </c>
      <c r="P4457">
        <v>0.259814277328904</v>
      </c>
      <c r="Q4457" t="s">
        <v>262</v>
      </c>
    </row>
    <row r="4458" spans="1:17" ht="16" x14ac:dyDescent="0.2">
      <c r="A4458">
        <v>286</v>
      </c>
      <c r="B4458" t="s">
        <v>261</v>
      </c>
      <c r="C4458" t="s">
        <v>260</v>
      </c>
      <c r="F4458">
        <v>33</v>
      </c>
      <c r="H4458" s="7">
        <v>1</v>
      </c>
      <c r="I4458" t="s">
        <v>5</v>
      </c>
      <c r="J4458">
        <v>0.2</v>
      </c>
      <c r="K4458">
        <v>27.5</v>
      </c>
      <c r="L4458">
        <v>10.216666666666667</v>
      </c>
      <c r="M4458">
        <v>61.3</v>
      </c>
      <c r="N4458">
        <v>0</v>
      </c>
      <c r="O4458">
        <v>5.0056182054742999</v>
      </c>
      <c r="P4458">
        <v>0.37990916738573499</v>
      </c>
      <c r="Q4458" t="s">
        <v>262</v>
      </c>
    </row>
    <row r="4459" spans="1:17" ht="16" x14ac:dyDescent="0.2">
      <c r="A4459">
        <v>286</v>
      </c>
      <c r="B4459" t="s">
        <v>261</v>
      </c>
      <c r="C4459" t="s">
        <v>260</v>
      </c>
      <c r="F4459">
        <v>33</v>
      </c>
      <c r="H4459" s="7">
        <v>1</v>
      </c>
      <c r="I4459" t="s">
        <v>5</v>
      </c>
      <c r="J4459">
        <v>0.2</v>
      </c>
      <c r="K4459">
        <v>27.5</v>
      </c>
      <c r="L4459">
        <v>10.216666666666667</v>
      </c>
      <c r="M4459">
        <v>61.3</v>
      </c>
      <c r="N4459">
        <v>0</v>
      </c>
      <c r="O4459">
        <v>6.9604291151258701</v>
      </c>
      <c r="P4459">
        <v>0.59764506033417097</v>
      </c>
      <c r="Q4459" t="s">
        <v>262</v>
      </c>
    </row>
    <row r="4460" spans="1:17" ht="16" x14ac:dyDescent="0.2">
      <c r="A4460">
        <v>286</v>
      </c>
      <c r="B4460" t="s">
        <v>261</v>
      </c>
      <c r="C4460" t="s">
        <v>260</v>
      </c>
      <c r="F4460">
        <v>33</v>
      </c>
      <c r="H4460" s="7">
        <v>1</v>
      </c>
      <c r="I4460" t="s">
        <v>5</v>
      </c>
      <c r="J4460">
        <v>0.2</v>
      </c>
      <c r="K4460">
        <v>27.5</v>
      </c>
      <c r="L4460">
        <v>10.216666666666667</v>
      </c>
      <c r="M4460">
        <v>61.3</v>
      </c>
      <c r="N4460">
        <v>0</v>
      </c>
      <c r="O4460">
        <v>7.9969271634960002</v>
      </c>
      <c r="P4460">
        <v>0.75513875101097905</v>
      </c>
      <c r="Q4460" t="s">
        <v>262</v>
      </c>
    </row>
    <row r="4461" spans="1:17" ht="16" x14ac:dyDescent="0.2">
      <c r="A4461">
        <v>286</v>
      </c>
      <c r="B4461" t="s">
        <v>261</v>
      </c>
      <c r="C4461" t="s">
        <v>260</v>
      </c>
      <c r="F4461">
        <v>33</v>
      </c>
      <c r="H4461" s="7">
        <v>1</v>
      </c>
      <c r="I4461" t="s">
        <v>5</v>
      </c>
      <c r="J4461">
        <v>0.2</v>
      </c>
      <c r="K4461">
        <v>27.5</v>
      </c>
      <c r="L4461">
        <v>10.216666666666667</v>
      </c>
      <c r="M4461">
        <v>61.3</v>
      </c>
      <c r="N4461">
        <v>0</v>
      </c>
      <c r="O4461">
        <v>10.995896573084</v>
      </c>
      <c r="P4461">
        <v>0.90981116662293604</v>
      </c>
      <c r="Q4461" t="s">
        <v>262</v>
      </c>
    </row>
    <row r="4462" spans="1:17" ht="16" x14ac:dyDescent="0.2">
      <c r="A4462">
        <v>287</v>
      </c>
      <c r="B4462" t="s">
        <v>261</v>
      </c>
      <c r="C4462" t="s">
        <v>260</v>
      </c>
      <c r="F4462">
        <v>33</v>
      </c>
      <c r="H4462" s="7">
        <v>1</v>
      </c>
      <c r="I4462" t="s">
        <v>5</v>
      </c>
      <c r="J4462">
        <v>0.3</v>
      </c>
      <c r="K4462">
        <v>31.3</v>
      </c>
      <c r="L4462">
        <f>M4462*((J4462*100)/(1+J4462))/100</f>
        <v>12.438461538461539</v>
      </c>
      <c r="M4462">
        <v>53.9</v>
      </c>
      <c r="N4462">
        <v>0</v>
      </c>
      <c r="O4462">
        <v>0</v>
      </c>
      <c r="P4462">
        <v>0</v>
      </c>
      <c r="Q4462" t="s">
        <v>262</v>
      </c>
    </row>
    <row r="4463" spans="1:17" ht="16" x14ac:dyDescent="0.2">
      <c r="A4463">
        <v>287</v>
      </c>
      <c r="B4463" t="s">
        <v>261</v>
      </c>
      <c r="C4463" t="s">
        <v>260</v>
      </c>
      <c r="F4463">
        <v>33</v>
      </c>
      <c r="H4463" s="7">
        <v>1</v>
      </c>
      <c r="I4463" t="s">
        <v>5</v>
      </c>
      <c r="J4463">
        <v>0.3</v>
      </c>
      <c r="K4463">
        <v>31.3</v>
      </c>
      <c r="L4463">
        <v>12.438461538461539</v>
      </c>
      <c r="M4463">
        <v>53.9</v>
      </c>
      <c r="N4463">
        <v>0</v>
      </c>
      <c r="O4463">
        <v>1.0413669794503999</v>
      </c>
      <c r="P4463">
        <v>1.7309049990397601E-2</v>
      </c>
      <c r="Q4463" t="s">
        <v>262</v>
      </c>
    </row>
    <row r="4464" spans="1:17" ht="16" x14ac:dyDescent="0.2">
      <c r="A4464">
        <v>287</v>
      </c>
      <c r="B4464" t="s">
        <v>261</v>
      </c>
      <c r="C4464" t="s">
        <v>260</v>
      </c>
      <c r="F4464">
        <v>33</v>
      </c>
      <c r="H4464" s="7">
        <v>1</v>
      </c>
      <c r="I4464" t="s">
        <v>5</v>
      </c>
      <c r="J4464">
        <v>0.3</v>
      </c>
      <c r="K4464">
        <v>31.3</v>
      </c>
      <c r="L4464">
        <v>12.438461538461539</v>
      </c>
      <c r="M4464">
        <v>53.9</v>
      </c>
      <c r="N4464">
        <v>0</v>
      </c>
      <c r="O4464">
        <v>1.9948659826720101</v>
      </c>
      <c r="P4464">
        <v>6.4483582234893505E-2</v>
      </c>
      <c r="Q4464" t="s">
        <v>262</v>
      </c>
    </row>
    <row r="4465" spans="1:17" ht="16" x14ac:dyDescent="0.2">
      <c r="A4465">
        <v>287</v>
      </c>
      <c r="B4465" t="s">
        <v>261</v>
      </c>
      <c r="C4465" t="s">
        <v>260</v>
      </c>
      <c r="F4465">
        <v>33</v>
      </c>
      <c r="H4465" s="7">
        <v>1</v>
      </c>
      <c r="I4465" t="s">
        <v>5</v>
      </c>
      <c r="J4465">
        <v>0.3</v>
      </c>
      <c r="K4465">
        <v>31.3</v>
      </c>
      <c r="L4465">
        <v>12.438461538461539</v>
      </c>
      <c r="M4465">
        <v>53.9</v>
      </c>
      <c r="N4465">
        <v>0</v>
      </c>
      <c r="O4465">
        <v>4.0035272700714897</v>
      </c>
      <c r="P4465">
        <v>0.23177734919162199</v>
      </c>
      <c r="Q4465" t="s">
        <v>262</v>
      </c>
    </row>
    <row r="4466" spans="1:17" ht="16" x14ac:dyDescent="0.2">
      <c r="A4466">
        <v>287</v>
      </c>
      <c r="B4466" t="s">
        <v>261</v>
      </c>
      <c r="C4466" t="s">
        <v>260</v>
      </c>
      <c r="F4466">
        <v>33</v>
      </c>
      <c r="H4466" s="7">
        <v>1</v>
      </c>
      <c r="I4466" t="s">
        <v>5</v>
      </c>
      <c r="J4466">
        <v>0.3</v>
      </c>
      <c r="K4466">
        <v>31.3</v>
      </c>
      <c r="L4466">
        <v>12.438461538461539</v>
      </c>
      <c r="M4466">
        <v>53.9</v>
      </c>
      <c r="N4466">
        <v>0</v>
      </c>
      <c r="O4466">
        <v>5.0221401116067197</v>
      </c>
      <c r="P4466">
        <v>0.40421595332318</v>
      </c>
      <c r="Q4466" t="s">
        <v>262</v>
      </c>
    </row>
    <row r="4467" spans="1:17" ht="16" x14ac:dyDescent="0.2">
      <c r="A4467">
        <v>287</v>
      </c>
      <c r="B4467" t="s">
        <v>261</v>
      </c>
      <c r="C4467" t="s">
        <v>260</v>
      </c>
      <c r="F4467">
        <v>33</v>
      </c>
      <c r="H4467" s="7">
        <v>1</v>
      </c>
      <c r="I4467" t="s">
        <v>5</v>
      </c>
      <c r="J4467">
        <v>0.3</v>
      </c>
      <c r="K4467">
        <v>31.3</v>
      </c>
      <c r="L4467">
        <v>12.438461538461539</v>
      </c>
      <c r="M4467">
        <v>53.9</v>
      </c>
      <c r="N4467">
        <v>0</v>
      </c>
      <c r="O4467">
        <v>6.9776651311500704</v>
      </c>
      <c r="P4467">
        <v>0.60139143230427505</v>
      </c>
      <c r="Q4467" t="s">
        <v>262</v>
      </c>
    </row>
    <row r="4468" spans="1:17" ht="16" x14ac:dyDescent="0.2">
      <c r="A4468">
        <v>287</v>
      </c>
      <c r="B4468" t="s">
        <v>261</v>
      </c>
      <c r="C4468" t="s">
        <v>260</v>
      </c>
      <c r="F4468">
        <v>33</v>
      </c>
      <c r="H4468" s="7">
        <v>1</v>
      </c>
      <c r="I4468" t="s">
        <v>5</v>
      </c>
      <c r="J4468">
        <v>0.3</v>
      </c>
      <c r="K4468">
        <v>31.3</v>
      </c>
      <c r="L4468">
        <v>12.438461538461539</v>
      </c>
      <c r="M4468">
        <v>53.9</v>
      </c>
      <c r="N4468">
        <v>0</v>
      </c>
      <c r="O4468">
        <v>7.9957586200367299</v>
      </c>
      <c r="P4468">
        <v>0.78878306477571802</v>
      </c>
      <c r="Q4468" t="s">
        <v>262</v>
      </c>
    </row>
    <row r="4469" spans="1:17" ht="16" x14ac:dyDescent="0.2">
      <c r="A4469">
        <v>287</v>
      </c>
      <c r="B4469" t="s">
        <v>261</v>
      </c>
      <c r="C4469" t="s">
        <v>260</v>
      </c>
      <c r="F4469">
        <v>33</v>
      </c>
      <c r="H4469" s="7">
        <v>1</v>
      </c>
      <c r="I4469" t="s">
        <v>5</v>
      </c>
      <c r="J4469">
        <v>0.3</v>
      </c>
      <c r="K4469">
        <v>31.3</v>
      </c>
      <c r="L4469">
        <v>12.438461538461539</v>
      </c>
      <c r="M4469">
        <v>53.9</v>
      </c>
      <c r="N4469">
        <v>0</v>
      </c>
      <c r="O4469">
        <v>11.010470906784301</v>
      </c>
      <c r="P4469">
        <v>0.99019180883494595</v>
      </c>
      <c r="Q4469" t="s">
        <v>262</v>
      </c>
    </row>
    <row r="4470" spans="1:17" ht="16" x14ac:dyDescent="0.2">
      <c r="A4470">
        <v>288</v>
      </c>
      <c r="B4470" t="s">
        <v>261</v>
      </c>
      <c r="C4470" t="s">
        <v>260</v>
      </c>
      <c r="F4470">
        <v>33</v>
      </c>
      <c r="H4470" s="7">
        <v>1</v>
      </c>
      <c r="I4470" t="s">
        <v>5</v>
      </c>
      <c r="J4470">
        <f>10/(100-10)</f>
        <v>0.1111111111111111</v>
      </c>
      <c r="K4470">
        <v>28.1</v>
      </c>
      <c r="L4470">
        <f>M4470*((J4470*100)/(1+J4470))/100</f>
        <v>8.77</v>
      </c>
      <c r="M4470">
        <v>87.7</v>
      </c>
      <c r="N4470">
        <v>0</v>
      </c>
      <c r="O4470">
        <v>0</v>
      </c>
      <c r="P4470">
        <v>0</v>
      </c>
      <c r="Q4470" t="s">
        <v>262</v>
      </c>
    </row>
    <row r="4471" spans="1:17" ht="16" x14ac:dyDescent="0.2">
      <c r="A4471">
        <v>288</v>
      </c>
      <c r="B4471" t="s">
        <v>261</v>
      </c>
      <c r="C4471" t="s">
        <v>260</v>
      </c>
      <c r="F4471">
        <v>33</v>
      </c>
      <c r="H4471" s="7">
        <v>1</v>
      </c>
      <c r="I4471" t="s">
        <v>5</v>
      </c>
      <c r="J4471">
        <v>0.1111111111111111</v>
      </c>
      <c r="K4471">
        <v>28.1</v>
      </c>
      <c r="L4471">
        <v>8.77</v>
      </c>
      <c r="M4471">
        <v>87.7</v>
      </c>
      <c r="N4471">
        <v>0</v>
      </c>
      <c r="O4471">
        <v>0.97680932801610798</v>
      </c>
      <c r="P4471">
        <v>2.8826629618588801E-2</v>
      </c>
      <c r="Q4471" t="s">
        <v>262</v>
      </c>
    </row>
    <row r="4472" spans="1:17" ht="16" x14ac:dyDescent="0.2">
      <c r="A4472">
        <v>288</v>
      </c>
      <c r="B4472" t="s">
        <v>261</v>
      </c>
      <c r="C4472" t="s">
        <v>260</v>
      </c>
      <c r="F4472">
        <v>33</v>
      </c>
      <c r="H4472" s="7">
        <v>1</v>
      </c>
      <c r="I4472" t="s">
        <v>5</v>
      </c>
      <c r="J4472">
        <v>0.1111111111111111</v>
      </c>
      <c r="K4472">
        <v>28.1</v>
      </c>
      <c r="L4472">
        <v>8.77</v>
      </c>
      <c r="M4472">
        <v>87.7</v>
      </c>
      <c r="N4472">
        <v>0</v>
      </c>
      <c r="O4472">
        <v>1.95402363502393</v>
      </c>
      <c r="P4472">
        <v>7.8565924392672404E-2</v>
      </c>
      <c r="Q4472" t="s">
        <v>262</v>
      </c>
    </row>
    <row r="4473" spans="1:17" ht="16" x14ac:dyDescent="0.2">
      <c r="A4473">
        <v>288</v>
      </c>
      <c r="B4473" t="s">
        <v>261</v>
      </c>
      <c r="C4473" t="s">
        <v>260</v>
      </c>
      <c r="F4473">
        <v>33</v>
      </c>
      <c r="H4473" s="7">
        <v>1</v>
      </c>
      <c r="I4473" t="s">
        <v>5</v>
      </c>
      <c r="J4473">
        <v>0.1111111111111111</v>
      </c>
      <c r="K4473">
        <v>28.1</v>
      </c>
      <c r="L4473">
        <v>8.77</v>
      </c>
      <c r="M4473">
        <v>87.7</v>
      </c>
      <c r="N4473">
        <v>0</v>
      </c>
      <c r="O4473">
        <v>3.9262038281764098</v>
      </c>
      <c r="P4473">
        <v>0.178050138649057</v>
      </c>
      <c r="Q4473" t="s">
        <v>262</v>
      </c>
    </row>
    <row r="4474" spans="1:17" ht="16" x14ac:dyDescent="0.2">
      <c r="A4474">
        <v>288</v>
      </c>
      <c r="B4474" t="s">
        <v>261</v>
      </c>
      <c r="C4474" t="s">
        <v>260</v>
      </c>
      <c r="F4474">
        <v>33</v>
      </c>
      <c r="H4474" s="7">
        <v>1</v>
      </c>
      <c r="I4474" t="s">
        <v>5</v>
      </c>
      <c r="J4474">
        <v>0.1111111111111111</v>
      </c>
      <c r="K4474">
        <v>28.1</v>
      </c>
      <c r="L4474">
        <v>8.77</v>
      </c>
      <c r="M4474">
        <v>87.7</v>
      </c>
      <c r="N4474">
        <v>0</v>
      </c>
      <c r="O4474">
        <v>4.9936609538380097</v>
      </c>
      <c r="P4474">
        <v>0.31146821758621301</v>
      </c>
      <c r="Q4474" t="s">
        <v>262</v>
      </c>
    </row>
    <row r="4475" spans="1:17" ht="16" x14ac:dyDescent="0.2">
      <c r="A4475">
        <v>288</v>
      </c>
      <c r="B4475" t="s">
        <v>261</v>
      </c>
      <c r="C4475" t="s">
        <v>260</v>
      </c>
      <c r="F4475">
        <v>33</v>
      </c>
      <c r="H4475" s="7">
        <v>1</v>
      </c>
      <c r="I4475" t="s">
        <v>5</v>
      </c>
      <c r="J4475">
        <v>0.1111111111111111</v>
      </c>
      <c r="K4475">
        <v>28.1</v>
      </c>
      <c r="L4475">
        <v>8.77</v>
      </c>
      <c r="M4475">
        <v>87.7</v>
      </c>
      <c r="N4475">
        <v>0</v>
      </c>
      <c r="O4475">
        <v>7.0379274075157303</v>
      </c>
      <c r="P4475">
        <v>0.47181177476418401</v>
      </c>
      <c r="Q4475" t="s">
        <v>262</v>
      </c>
    </row>
    <row r="4476" spans="1:17" ht="16" x14ac:dyDescent="0.2">
      <c r="A4476">
        <v>288</v>
      </c>
      <c r="B4476" t="s">
        <v>261</v>
      </c>
      <c r="C4476" t="s">
        <v>260</v>
      </c>
      <c r="F4476">
        <v>33</v>
      </c>
      <c r="H4476" s="7">
        <v>1</v>
      </c>
      <c r="I4476" t="s">
        <v>5</v>
      </c>
      <c r="J4476">
        <v>0.1111111111111111</v>
      </c>
      <c r="K4476">
        <v>28.1</v>
      </c>
      <c r="L4476">
        <v>8.77</v>
      </c>
      <c r="M4476">
        <v>87.7</v>
      </c>
      <c r="N4476">
        <v>0</v>
      </c>
      <c r="O4476">
        <v>8.0364031115885801</v>
      </c>
      <c r="P4476">
        <v>0.71927643753480297</v>
      </c>
      <c r="Q4476" t="s">
        <v>262</v>
      </c>
    </row>
    <row r="4477" spans="1:17" ht="16" x14ac:dyDescent="0.2">
      <c r="A4477">
        <v>288</v>
      </c>
      <c r="B4477" t="s">
        <v>261</v>
      </c>
      <c r="C4477" t="s">
        <v>260</v>
      </c>
      <c r="F4477">
        <v>33</v>
      </c>
      <c r="H4477" s="7">
        <v>1</v>
      </c>
      <c r="I4477" t="s">
        <v>5</v>
      </c>
      <c r="J4477">
        <v>0.1111111111111111</v>
      </c>
      <c r="K4477">
        <v>28.1</v>
      </c>
      <c r="L4477">
        <v>8.77</v>
      </c>
      <c r="M4477">
        <v>87.7</v>
      </c>
      <c r="N4477">
        <v>0</v>
      </c>
      <c r="O4477">
        <v>10.9869113039761</v>
      </c>
      <c r="P4477">
        <v>0.93123794203175703</v>
      </c>
      <c r="Q4477" t="s">
        <v>262</v>
      </c>
    </row>
    <row r="4478" spans="1:17" ht="16" x14ac:dyDescent="0.2">
      <c r="A4478">
        <v>289</v>
      </c>
      <c r="B4478" t="s">
        <v>261</v>
      </c>
      <c r="C4478" t="s">
        <v>260</v>
      </c>
      <c r="F4478">
        <v>33</v>
      </c>
      <c r="H4478" s="7">
        <v>1</v>
      </c>
      <c r="I4478" t="s">
        <v>5</v>
      </c>
      <c r="J4478">
        <f>10/(100-10)</f>
        <v>0.1111111111111111</v>
      </c>
      <c r="K4478">
        <v>32.299999999999997</v>
      </c>
      <c r="L4478">
        <f>M4478*((J4478*100)/(1+J4478))/100</f>
        <v>9.06</v>
      </c>
      <c r="M4478">
        <v>90.6</v>
      </c>
      <c r="N4478">
        <v>0</v>
      </c>
      <c r="O4478">
        <v>0</v>
      </c>
      <c r="P4478">
        <v>0</v>
      </c>
      <c r="Q4478" t="s">
        <v>262</v>
      </c>
    </row>
    <row r="4479" spans="1:17" ht="16" x14ac:dyDescent="0.2">
      <c r="A4479">
        <v>289</v>
      </c>
      <c r="B4479" t="s">
        <v>261</v>
      </c>
      <c r="C4479" t="s">
        <v>260</v>
      </c>
      <c r="F4479">
        <v>33</v>
      </c>
      <c r="H4479" s="7">
        <v>1</v>
      </c>
      <c r="I4479" t="s">
        <v>5</v>
      </c>
      <c r="J4479">
        <v>0.1111111111111111</v>
      </c>
      <c r="K4479">
        <v>32.299999999999997</v>
      </c>
      <c r="L4479">
        <v>9.06</v>
      </c>
      <c r="M4479">
        <v>90.6</v>
      </c>
      <c r="N4479">
        <v>0</v>
      </c>
      <c r="O4479">
        <v>0.99445966240501205</v>
      </c>
      <c r="P4479">
        <v>2.31288001934901E-2</v>
      </c>
      <c r="Q4479" t="s">
        <v>262</v>
      </c>
    </row>
    <row r="4480" spans="1:17" ht="16" x14ac:dyDescent="0.2">
      <c r="A4480">
        <v>289</v>
      </c>
      <c r="B4480" t="s">
        <v>261</v>
      </c>
      <c r="C4480" t="s">
        <v>260</v>
      </c>
      <c r="F4480">
        <v>33</v>
      </c>
      <c r="H4480" s="7">
        <v>1</v>
      </c>
      <c r="I4480" t="s">
        <v>5</v>
      </c>
      <c r="J4480">
        <v>0.1111111111111111</v>
      </c>
      <c r="K4480">
        <v>32.299999999999997</v>
      </c>
      <c r="L4480">
        <v>9.06</v>
      </c>
      <c r="M4480">
        <v>90.6</v>
      </c>
      <c r="N4480">
        <v>0</v>
      </c>
      <c r="O4480">
        <v>1.98966178629483</v>
      </c>
      <c r="P4480">
        <v>8.6181779320197993E-2</v>
      </c>
      <c r="Q4480" t="s">
        <v>262</v>
      </c>
    </row>
    <row r="4481" spans="1:17" ht="16" x14ac:dyDescent="0.2">
      <c r="A4481">
        <v>289</v>
      </c>
      <c r="B4481" t="s">
        <v>261</v>
      </c>
      <c r="C4481" t="s">
        <v>260</v>
      </c>
      <c r="F4481">
        <v>33</v>
      </c>
      <c r="H4481" s="7">
        <v>1</v>
      </c>
      <c r="I4481" t="s">
        <v>5</v>
      </c>
      <c r="J4481">
        <v>0.1111111111111111</v>
      </c>
      <c r="K4481">
        <v>32.299999999999997</v>
      </c>
      <c r="L4481">
        <v>9.06</v>
      </c>
      <c r="M4481">
        <v>90.6</v>
      </c>
      <c r="N4481">
        <v>0</v>
      </c>
      <c r="O4481">
        <v>3.9801335305731</v>
      </c>
      <c r="P4481">
        <v>0.21609004032915799</v>
      </c>
      <c r="Q4481" t="s">
        <v>262</v>
      </c>
    </row>
    <row r="4482" spans="1:17" ht="16" x14ac:dyDescent="0.2">
      <c r="A4482">
        <v>289</v>
      </c>
      <c r="B4482" t="s">
        <v>261</v>
      </c>
      <c r="C4482" t="s">
        <v>260</v>
      </c>
      <c r="F4482">
        <v>33</v>
      </c>
      <c r="H4482" s="7">
        <v>1</v>
      </c>
      <c r="I4482" t="s">
        <v>5</v>
      </c>
      <c r="J4482">
        <v>0.1111111111111111</v>
      </c>
      <c r="K4482">
        <v>32.299999999999997</v>
      </c>
      <c r="L4482">
        <v>9.06</v>
      </c>
      <c r="M4482">
        <v>90.6</v>
      </c>
      <c r="N4482">
        <v>0</v>
      </c>
      <c r="O4482">
        <v>5.0123574839555198</v>
      </c>
      <c r="P4482">
        <v>0.36470608087205503</v>
      </c>
      <c r="Q4482" t="s">
        <v>262</v>
      </c>
    </row>
    <row r="4483" spans="1:17" ht="16" x14ac:dyDescent="0.2">
      <c r="A4483">
        <v>289</v>
      </c>
      <c r="B4483" t="s">
        <v>261</v>
      </c>
      <c r="C4483" t="s">
        <v>260</v>
      </c>
      <c r="F4483">
        <v>33</v>
      </c>
      <c r="H4483" s="7">
        <v>1</v>
      </c>
      <c r="I4483" t="s">
        <v>5</v>
      </c>
      <c r="J4483">
        <v>0.1111111111111111</v>
      </c>
      <c r="K4483">
        <v>32.299999999999997</v>
      </c>
      <c r="L4483">
        <v>9.06</v>
      </c>
      <c r="M4483">
        <v>90.6</v>
      </c>
      <c r="N4483">
        <v>0</v>
      </c>
      <c r="O4483">
        <v>7.0041454099568501</v>
      </c>
      <c r="P4483">
        <v>0.56875924561413405</v>
      </c>
      <c r="Q4483" t="s">
        <v>262</v>
      </c>
    </row>
    <row r="4484" spans="1:17" ht="16" x14ac:dyDescent="0.2">
      <c r="A4484">
        <v>289</v>
      </c>
      <c r="B4484" t="s">
        <v>261</v>
      </c>
      <c r="C4484" t="s">
        <v>260</v>
      </c>
      <c r="F4484">
        <v>33</v>
      </c>
      <c r="H4484" s="7">
        <v>1</v>
      </c>
      <c r="I4484" t="s">
        <v>5</v>
      </c>
      <c r="J4484">
        <v>0.1111111111111111</v>
      </c>
      <c r="K4484">
        <v>32.299999999999997</v>
      </c>
      <c r="L4484">
        <v>9.06</v>
      </c>
      <c r="M4484">
        <v>90.6</v>
      </c>
      <c r="N4484">
        <v>0</v>
      </c>
      <c r="O4484">
        <v>8.0189215184462306</v>
      </c>
      <c r="P4484">
        <v>0.73448002384876299</v>
      </c>
      <c r="Q4484" t="s">
        <v>262</v>
      </c>
    </row>
    <row r="4485" spans="1:17" ht="16" x14ac:dyDescent="0.2">
      <c r="A4485">
        <v>289</v>
      </c>
      <c r="B4485" t="s">
        <v>261</v>
      </c>
      <c r="C4485" t="s">
        <v>260</v>
      </c>
      <c r="F4485">
        <v>33</v>
      </c>
      <c r="H4485" s="7">
        <v>1</v>
      </c>
      <c r="I4485" t="s">
        <v>5</v>
      </c>
      <c r="J4485">
        <v>0.1111111111111111</v>
      </c>
      <c r="K4485">
        <v>32.299999999999997</v>
      </c>
      <c r="L4485">
        <v>9.06</v>
      </c>
      <c r="M4485">
        <v>90.6</v>
      </c>
      <c r="N4485">
        <v>0</v>
      </c>
      <c r="O4485">
        <v>10.987620017211601</v>
      </c>
      <c r="P4485">
        <v>0.97116212096497501</v>
      </c>
      <c r="Q4485" t="s">
        <v>262</v>
      </c>
    </row>
    <row r="4486" spans="1:17" ht="16" x14ac:dyDescent="0.2">
      <c r="A4486">
        <v>290</v>
      </c>
      <c r="B4486" t="s">
        <v>264</v>
      </c>
      <c r="C4486" t="s">
        <v>263</v>
      </c>
      <c r="F4486">
        <v>34</v>
      </c>
      <c r="H4486" s="7">
        <v>1</v>
      </c>
      <c r="I4486" t="s">
        <v>5</v>
      </c>
      <c r="J4486">
        <f>1/10</f>
        <v>0.1</v>
      </c>
      <c r="K4486">
        <v>24.42</v>
      </c>
      <c r="L4486">
        <v>5.5</v>
      </c>
      <c r="M4486">
        <v>60.5</v>
      </c>
      <c r="N4486">
        <v>0.15</v>
      </c>
      <c r="O4486">
        <v>0</v>
      </c>
      <c r="P4486">
        <v>0</v>
      </c>
      <c r="Q4486" t="s">
        <v>265</v>
      </c>
    </row>
    <row r="4487" spans="1:17" ht="16" x14ac:dyDescent="0.2">
      <c r="A4487">
        <v>290</v>
      </c>
      <c r="B4487" t="s">
        <v>264</v>
      </c>
      <c r="C4487" t="s">
        <v>263</v>
      </c>
      <c r="F4487">
        <v>34</v>
      </c>
      <c r="H4487" s="7">
        <v>1</v>
      </c>
      <c r="I4487" t="s">
        <v>5</v>
      </c>
      <c r="J4487">
        <v>0.1</v>
      </c>
      <c r="K4487">
        <v>24.42</v>
      </c>
      <c r="L4487">
        <v>5.5</v>
      </c>
      <c r="M4487">
        <v>60.5</v>
      </c>
      <c r="N4487">
        <v>0.15</v>
      </c>
      <c r="O4487">
        <v>0.213143872113677</v>
      </c>
      <c r="P4487">
        <v>2.8901734104046201E-2</v>
      </c>
      <c r="Q4487" t="s">
        <v>265</v>
      </c>
    </row>
    <row r="4488" spans="1:17" ht="16" x14ac:dyDescent="0.2">
      <c r="A4488">
        <v>290</v>
      </c>
      <c r="B4488" t="s">
        <v>264</v>
      </c>
      <c r="C4488" t="s">
        <v>263</v>
      </c>
      <c r="F4488">
        <v>34</v>
      </c>
      <c r="H4488" s="7">
        <v>1</v>
      </c>
      <c r="I4488" t="s">
        <v>5</v>
      </c>
      <c r="J4488">
        <v>0.1</v>
      </c>
      <c r="K4488">
        <v>24.42</v>
      </c>
      <c r="L4488">
        <v>5.5</v>
      </c>
      <c r="M4488">
        <v>60.5</v>
      </c>
      <c r="N4488">
        <v>0.15</v>
      </c>
      <c r="O4488">
        <v>0.37300177619893399</v>
      </c>
      <c r="P4488">
        <v>5.2023121387283398E-2</v>
      </c>
      <c r="Q4488" t="s">
        <v>265</v>
      </c>
    </row>
    <row r="4489" spans="1:17" ht="16" x14ac:dyDescent="0.2">
      <c r="A4489">
        <v>290</v>
      </c>
      <c r="B4489" t="s">
        <v>264</v>
      </c>
      <c r="C4489" t="s">
        <v>263</v>
      </c>
      <c r="F4489">
        <v>34</v>
      </c>
      <c r="H4489" s="7">
        <v>1</v>
      </c>
      <c r="I4489" t="s">
        <v>5</v>
      </c>
      <c r="J4489">
        <v>0.1</v>
      </c>
      <c r="K4489">
        <v>24.42</v>
      </c>
      <c r="L4489">
        <v>5.5</v>
      </c>
      <c r="M4489">
        <v>60.5</v>
      </c>
      <c r="N4489">
        <v>0.15</v>
      </c>
      <c r="O4489">
        <v>1.1190053285968</v>
      </c>
      <c r="P4489">
        <v>9.8265895953757398E-2</v>
      </c>
      <c r="Q4489" t="s">
        <v>265</v>
      </c>
    </row>
    <row r="4490" spans="1:17" ht="16" x14ac:dyDescent="0.2">
      <c r="A4490">
        <v>290</v>
      </c>
      <c r="B4490" t="s">
        <v>264</v>
      </c>
      <c r="C4490" t="s">
        <v>263</v>
      </c>
      <c r="F4490">
        <v>34</v>
      </c>
      <c r="H4490" s="7">
        <v>1</v>
      </c>
      <c r="I4490" t="s">
        <v>5</v>
      </c>
      <c r="J4490">
        <v>0.1</v>
      </c>
      <c r="K4490">
        <v>24.42</v>
      </c>
      <c r="L4490">
        <v>5.5</v>
      </c>
      <c r="M4490">
        <v>60.5</v>
      </c>
      <c r="N4490">
        <v>0.15</v>
      </c>
      <c r="O4490">
        <v>2.0781527531083399</v>
      </c>
      <c r="P4490">
        <v>0.106936416184971</v>
      </c>
      <c r="Q4490" t="s">
        <v>265</v>
      </c>
    </row>
    <row r="4491" spans="1:17" ht="16" x14ac:dyDescent="0.2">
      <c r="A4491">
        <v>290</v>
      </c>
      <c r="B4491" t="s">
        <v>264</v>
      </c>
      <c r="C4491" t="s">
        <v>263</v>
      </c>
      <c r="F4491">
        <v>34</v>
      </c>
      <c r="H4491" s="7">
        <v>1</v>
      </c>
      <c r="I4491" t="s">
        <v>5</v>
      </c>
      <c r="J4491">
        <v>0.1</v>
      </c>
      <c r="K4491">
        <v>24.42</v>
      </c>
      <c r="L4491">
        <v>5.5</v>
      </c>
      <c r="M4491">
        <v>60.5</v>
      </c>
      <c r="N4491">
        <v>0.15</v>
      </c>
      <c r="O4491">
        <v>3.0905861456483099</v>
      </c>
      <c r="P4491">
        <v>0.15317919075144501</v>
      </c>
      <c r="Q4491" t="s">
        <v>265</v>
      </c>
    </row>
    <row r="4492" spans="1:17" ht="16" x14ac:dyDescent="0.2">
      <c r="A4492">
        <v>290</v>
      </c>
      <c r="B4492" t="s">
        <v>264</v>
      </c>
      <c r="C4492" t="s">
        <v>263</v>
      </c>
      <c r="F4492">
        <v>34</v>
      </c>
      <c r="H4492" s="7">
        <v>1</v>
      </c>
      <c r="I4492" t="s">
        <v>5</v>
      </c>
      <c r="J4492">
        <v>0.1</v>
      </c>
      <c r="K4492">
        <v>24.42</v>
      </c>
      <c r="L4492">
        <v>5.5</v>
      </c>
      <c r="M4492">
        <v>60.5</v>
      </c>
      <c r="N4492">
        <v>0.15</v>
      </c>
      <c r="O4492">
        <v>7.0337477797513301</v>
      </c>
      <c r="P4492">
        <v>0.19653179190751399</v>
      </c>
      <c r="Q4492" t="s">
        <v>265</v>
      </c>
    </row>
    <row r="4493" spans="1:17" ht="16" x14ac:dyDescent="0.2">
      <c r="A4493">
        <v>290</v>
      </c>
      <c r="B4493" t="s">
        <v>264</v>
      </c>
      <c r="C4493" t="s">
        <v>263</v>
      </c>
      <c r="F4493">
        <v>34</v>
      </c>
      <c r="H4493" s="7">
        <v>1</v>
      </c>
      <c r="I4493" t="s">
        <v>5</v>
      </c>
      <c r="J4493">
        <v>0.1</v>
      </c>
      <c r="K4493">
        <v>24.42</v>
      </c>
      <c r="L4493">
        <v>5.5</v>
      </c>
      <c r="M4493">
        <v>60.5</v>
      </c>
      <c r="N4493">
        <v>0.15</v>
      </c>
      <c r="O4493">
        <v>8.0994671403197103</v>
      </c>
      <c r="P4493">
        <v>0.23699421965317899</v>
      </c>
      <c r="Q4493" t="s">
        <v>265</v>
      </c>
    </row>
    <row r="4494" spans="1:17" ht="16" x14ac:dyDescent="0.2">
      <c r="A4494">
        <v>290</v>
      </c>
      <c r="B4494" t="s">
        <v>264</v>
      </c>
      <c r="C4494" t="s">
        <v>263</v>
      </c>
      <c r="F4494">
        <v>34</v>
      </c>
      <c r="H4494" s="7">
        <v>1</v>
      </c>
      <c r="I4494" t="s">
        <v>5</v>
      </c>
      <c r="J4494">
        <v>0.1</v>
      </c>
      <c r="K4494">
        <v>24.42</v>
      </c>
      <c r="L4494">
        <v>5.5</v>
      </c>
      <c r="M4494">
        <v>60.5</v>
      </c>
      <c r="N4494">
        <v>0.15</v>
      </c>
      <c r="O4494">
        <v>9.0586145648312595</v>
      </c>
      <c r="P4494">
        <v>0.27456647398843897</v>
      </c>
      <c r="Q4494" t="s">
        <v>265</v>
      </c>
    </row>
    <row r="4495" spans="1:17" ht="16" x14ac:dyDescent="0.2">
      <c r="A4495">
        <v>290</v>
      </c>
      <c r="B4495" t="s">
        <v>264</v>
      </c>
      <c r="C4495" t="s">
        <v>263</v>
      </c>
      <c r="F4495">
        <v>34</v>
      </c>
      <c r="H4495" s="7">
        <v>1</v>
      </c>
      <c r="I4495" t="s">
        <v>5</v>
      </c>
      <c r="J4495">
        <v>0.1</v>
      </c>
      <c r="K4495">
        <v>24.42</v>
      </c>
      <c r="L4495">
        <v>5.5</v>
      </c>
      <c r="M4495">
        <v>60.5</v>
      </c>
      <c r="N4495">
        <v>0.15</v>
      </c>
      <c r="O4495">
        <v>10.0177619893428</v>
      </c>
      <c r="P4495">
        <v>0.30635838150289002</v>
      </c>
      <c r="Q4495" t="s">
        <v>265</v>
      </c>
    </row>
    <row r="4496" spans="1:17" ht="16" x14ac:dyDescent="0.2">
      <c r="A4496">
        <v>290</v>
      </c>
      <c r="B4496" t="s">
        <v>264</v>
      </c>
      <c r="C4496" t="s">
        <v>263</v>
      </c>
      <c r="F4496">
        <v>34</v>
      </c>
      <c r="H4496" s="7">
        <v>1</v>
      </c>
      <c r="I4496" t="s">
        <v>5</v>
      </c>
      <c r="J4496">
        <v>0.1</v>
      </c>
      <c r="K4496">
        <v>24.42</v>
      </c>
      <c r="L4496">
        <v>5.5</v>
      </c>
      <c r="M4496">
        <v>60.5</v>
      </c>
      <c r="N4496">
        <v>0.15</v>
      </c>
      <c r="O4496">
        <v>11.030195381882701</v>
      </c>
      <c r="P4496">
        <v>0.320809248554913</v>
      </c>
      <c r="Q4496" t="s">
        <v>265</v>
      </c>
    </row>
    <row r="4497" spans="1:17" ht="16" x14ac:dyDescent="0.2">
      <c r="A4497">
        <v>290</v>
      </c>
      <c r="B4497" t="s">
        <v>264</v>
      </c>
      <c r="C4497" t="s">
        <v>263</v>
      </c>
      <c r="F4497">
        <v>34</v>
      </c>
      <c r="H4497" s="7">
        <v>1</v>
      </c>
      <c r="I4497" t="s">
        <v>5</v>
      </c>
      <c r="J4497">
        <v>0.1</v>
      </c>
      <c r="K4497">
        <v>24.42</v>
      </c>
      <c r="L4497">
        <v>5.5</v>
      </c>
      <c r="M4497">
        <v>60.5</v>
      </c>
      <c r="N4497">
        <v>0.15</v>
      </c>
      <c r="O4497">
        <v>14.0142095914742</v>
      </c>
      <c r="P4497">
        <v>0.349710982658959</v>
      </c>
      <c r="Q4497" t="s">
        <v>265</v>
      </c>
    </row>
    <row r="4498" spans="1:17" ht="16" x14ac:dyDescent="0.2">
      <c r="A4498">
        <v>290</v>
      </c>
      <c r="B4498" t="s">
        <v>264</v>
      </c>
      <c r="C4498" t="s">
        <v>263</v>
      </c>
      <c r="F4498">
        <v>34</v>
      </c>
      <c r="H4498" s="7">
        <v>1</v>
      </c>
      <c r="I4498" t="s">
        <v>5</v>
      </c>
      <c r="J4498">
        <v>0.1</v>
      </c>
      <c r="K4498">
        <v>24.42</v>
      </c>
      <c r="L4498">
        <v>5.5</v>
      </c>
      <c r="M4498">
        <v>60.5</v>
      </c>
      <c r="N4498">
        <v>0.15</v>
      </c>
      <c r="O4498">
        <v>15.0799289520426</v>
      </c>
      <c r="P4498">
        <v>0.39306358381502798</v>
      </c>
      <c r="Q4498" t="s">
        <v>265</v>
      </c>
    </row>
    <row r="4499" spans="1:17" ht="16" x14ac:dyDescent="0.2">
      <c r="A4499">
        <v>290</v>
      </c>
      <c r="B4499" t="s">
        <v>264</v>
      </c>
      <c r="C4499" t="s">
        <v>263</v>
      </c>
      <c r="F4499">
        <v>34</v>
      </c>
      <c r="H4499" s="7">
        <v>1</v>
      </c>
      <c r="I4499" t="s">
        <v>5</v>
      </c>
      <c r="J4499">
        <v>0.1</v>
      </c>
      <c r="K4499">
        <v>24.42</v>
      </c>
      <c r="L4499">
        <v>5.5</v>
      </c>
      <c r="M4499">
        <v>60.5</v>
      </c>
      <c r="N4499">
        <v>0.15</v>
      </c>
      <c r="O4499">
        <v>16.092362344582501</v>
      </c>
      <c r="P4499">
        <v>0.41907514450867001</v>
      </c>
      <c r="Q4499" t="s">
        <v>265</v>
      </c>
    </row>
    <row r="4500" spans="1:17" ht="16" x14ac:dyDescent="0.2">
      <c r="A4500">
        <v>290</v>
      </c>
      <c r="B4500" t="s">
        <v>264</v>
      </c>
      <c r="C4500" t="s">
        <v>263</v>
      </c>
      <c r="F4500">
        <v>34</v>
      </c>
      <c r="H4500" s="7">
        <v>1</v>
      </c>
      <c r="I4500" t="s">
        <v>5</v>
      </c>
      <c r="J4500">
        <v>0.1</v>
      </c>
      <c r="K4500">
        <v>24.42</v>
      </c>
      <c r="L4500">
        <v>5.5</v>
      </c>
      <c r="M4500">
        <v>60.5</v>
      </c>
      <c r="N4500">
        <v>0.15</v>
      </c>
      <c r="O4500">
        <v>17.104795737122501</v>
      </c>
      <c r="P4500">
        <v>0.450867052023121</v>
      </c>
      <c r="Q4500" t="s">
        <v>265</v>
      </c>
    </row>
    <row r="4501" spans="1:17" ht="16" x14ac:dyDescent="0.2">
      <c r="A4501">
        <v>290</v>
      </c>
      <c r="B4501" t="s">
        <v>264</v>
      </c>
      <c r="C4501" t="s">
        <v>263</v>
      </c>
      <c r="F4501">
        <v>34</v>
      </c>
      <c r="H4501" s="7">
        <v>1</v>
      </c>
      <c r="I4501" t="s">
        <v>5</v>
      </c>
      <c r="J4501">
        <v>0.1</v>
      </c>
      <c r="K4501">
        <v>24.42</v>
      </c>
      <c r="L4501">
        <v>5.5</v>
      </c>
      <c r="M4501">
        <v>60.5</v>
      </c>
      <c r="N4501">
        <v>0.15</v>
      </c>
      <c r="O4501">
        <v>17.957371225577202</v>
      </c>
      <c r="P4501">
        <v>0.47398843930635798</v>
      </c>
      <c r="Q4501" t="s">
        <v>265</v>
      </c>
    </row>
    <row r="4502" spans="1:17" ht="16" x14ac:dyDescent="0.2">
      <c r="A4502">
        <v>290</v>
      </c>
      <c r="B4502" t="s">
        <v>264</v>
      </c>
      <c r="C4502" t="s">
        <v>263</v>
      </c>
      <c r="F4502">
        <v>34</v>
      </c>
      <c r="H4502" s="7">
        <v>1</v>
      </c>
      <c r="I4502" t="s">
        <v>5</v>
      </c>
      <c r="J4502">
        <v>0.1</v>
      </c>
      <c r="K4502">
        <v>24.42</v>
      </c>
      <c r="L4502">
        <v>5.5</v>
      </c>
      <c r="M4502">
        <v>60.5</v>
      </c>
      <c r="N4502">
        <v>0.15</v>
      </c>
      <c r="O4502">
        <v>21.0479573712255</v>
      </c>
      <c r="P4502">
        <v>0.53468208092485503</v>
      </c>
      <c r="Q4502" t="s">
        <v>265</v>
      </c>
    </row>
    <row r="4503" spans="1:17" ht="16" x14ac:dyDescent="0.2">
      <c r="A4503">
        <v>290</v>
      </c>
      <c r="B4503" t="s">
        <v>264</v>
      </c>
      <c r="C4503" t="s">
        <v>263</v>
      </c>
      <c r="F4503">
        <v>34</v>
      </c>
      <c r="H4503" s="7">
        <v>1</v>
      </c>
      <c r="I4503" t="s">
        <v>5</v>
      </c>
      <c r="J4503">
        <v>0.1</v>
      </c>
      <c r="K4503">
        <v>24.42</v>
      </c>
      <c r="L4503">
        <v>5.5</v>
      </c>
      <c r="M4503">
        <v>60.5</v>
      </c>
      <c r="N4503">
        <v>0.15</v>
      </c>
      <c r="O4503">
        <v>21.953818827708702</v>
      </c>
      <c r="P4503">
        <v>0.57225433526011504</v>
      </c>
      <c r="Q4503" t="s">
        <v>265</v>
      </c>
    </row>
    <row r="4504" spans="1:17" ht="16" x14ac:dyDescent="0.2">
      <c r="A4504">
        <v>290</v>
      </c>
      <c r="B4504" t="s">
        <v>264</v>
      </c>
      <c r="C4504" t="s">
        <v>263</v>
      </c>
      <c r="F4504">
        <v>34</v>
      </c>
      <c r="H4504" s="7">
        <v>1</v>
      </c>
      <c r="I4504" t="s">
        <v>5</v>
      </c>
      <c r="J4504">
        <v>0.1</v>
      </c>
      <c r="K4504">
        <v>24.42</v>
      </c>
      <c r="L4504">
        <v>5.5</v>
      </c>
      <c r="M4504">
        <v>60.5</v>
      </c>
      <c r="N4504">
        <v>0.15</v>
      </c>
      <c r="O4504">
        <v>23.072824156305501</v>
      </c>
      <c r="P4504">
        <v>0.60693641618497096</v>
      </c>
      <c r="Q4504" t="s">
        <v>265</v>
      </c>
    </row>
    <row r="4505" spans="1:17" ht="16" x14ac:dyDescent="0.2">
      <c r="A4505">
        <v>290</v>
      </c>
      <c r="B4505" t="s">
        <v>264</v>
      </c>
      <c r="C4505" t="s">
        <v>263</v>
      </c>
      <c r="F4505">
        <v>34</v>
      </c>
      <c r="H4505" s="7">
        <v>1</v>
      </c>
      <c r="I4505" t="s">
        <v>5</v>
      </c>
      <c r="J4505">
        <v>0.1</v>
      </c>
      <c r="K4505">
        <v>24.42</v>
      </c>
      <c r="L4505">
        <v>5.5</v>
      </c>
      <c r="M4505">
        <v>60.5</v>
      </c>
      <c r="N4505">
        <v>0.15</v>
      </c>
      <c r="O4505">
        <v>24.031971580817</v>
      </c>
      <c r="P4505">
        <v>0.66184971098265899</v>
      </c>
      <c r="Q4505" t="s">
        <v>265</v>
      </c>
    </row>
    <row r="4506" spans="1:17" ht="16" x14ac:dyDescent="0.2">
      <c r="A4506">
        <v>290</v>
      </c>
      <c r="B4506" t="s">
        <v>264</v>
      </c>
      <c r="C4506" t="s">
        <v>263</v>
      </c>
      <c r="F4506">
        <v>34</v>
      </c>
      <c r="H4506" s="7">
        <v>1</v>
      </c>
      <c r="I4506" t="s">
        <v>5</v>
      </c>
      <c r="J4506">
        <v>0.1</v>
      </c>
      <c r="K4506">
        <v>24.42</v>
      </c>
      <c r="L4506">
        <v>5.5</v>
      </c>
      <c r="M4506">
        <v>60.5</v>
      </c>
      <c r="N4506">
        <v>0.15</v>
      </c>
      <c r="O4506">
        <v>25.097690941385402</v>
      </c>
      <c r="P4506">
        <v>0.71387283236994203</v>
      </c>
      <c r="Q4506" t="s">
        <v>265</v>
      </c>
    </row>
    <row r="4507" spans="1:17" ht="16" x14ac:dyDescent="0.2">
      <c r="A4507">
        <v>290</v>
      </c>
      <c r="B4507" t="s">
        <v>264</v>
      </c>
      <c r="C4507" t="s">
        <v>263</v>
      </c>
      <c r="F4507">
        <v>34</v>
      </c>
      <c r="H4507" s="7">
        <v>1</v>
      </c>
      <c r="I4507" t="s">
        <v>5</v>
      </c>
      <c r="J4507">
        <v>0.1</v>
      </c>
      <c r="K4507">
        <v>24.42</v>
      </c>
      <c r="L4507">
        <v>5.5</v>
      </c>
      <c r="M4507">
        <v>60.5</v>
      </c>
      <c r="N4507">
        <v>0.15</v>
      </c>
      <c r="O4507">
        <v>28.028419182948401</v>
      </c>
      <c r="P4507">
        <v>0.81791907514450801</v>
      </c>
      <c r="Q4507" t="s">
        <v>265</v>
      </c>
    </row>
    <row r="4508" spans="1:17" ht="16" x14ac:dyDescent="0.2">
      <c r="A4508">
        <v>290</v>
      </c>
      <c r="B4508" t="s">
        <v>264</v>
      </c>
      <c r="C4508" t="s">
        <v>263</v>
      </c>
      <c r="F4508">
        <v>34</v>
      </c>
      <c r="H4508" s="7">
        <v>1</v>
      </c>
      <c r="I4508" t="s">
        <v>5</v>
      </c>
      <c r="J4508">
        <v>0.1</v>
      </c>
      <c r="K4508">
        <v>24.42</v>
      </c>
      <c r="L4508">
        <v>5.5</v>
      </c>
      <c r="M4508">
        <v>60.5</v>
      </c>
      <c r="N4508">
        <v>0.15</v>
      </c>
      <c r="O4508">
        <v>29.094138543516799</v>
      </c>
      <c r="P4508">
        <v>0.87572254335260102</v>
      </c>
      <c r="Q4508" t="s">
        <v>265</v>
      </c>
    </row>
    <row r="4509" spans="1:17" ht="16" x14ac:dyDescent="0.2">
      <c r="A4509">
        <v>290</v>
      </c>
      <c r="B4509" t="s">
        <v>264</v>
      </c>
      <c r="C4509" t="s">
        <v>263</v>
      </c>
      <c r="F4509">
        <v>34</v>
      </c>
      <c r="H4509" s="7">
        <v>1</v>
      </c>
      <c r="I4509" t="s">
        <v>5</v>
      </c>
      <c r="J4509">
        <v>0.1</v>
      </c>
      <c r="K4509">
        <v>24.42</v>
      </c>
      <c r="L4509">
        <v>5.5</v>
      </c>
      <c r="M4509">
        <v>60.5</v>
      </c>
      <c r="N4509">
        <v>0.15</v>
      </c>
      <c r="O4509">
        <v>30.053285968028401</v>
      </c>
      <c r="P4509">
        <v>0.95375722543352603</v>
      </c>
      <c r="Q4509" t="s">
        <v>265</v>
      </c>
    </row>
    <row r="4510" spans="1:17" ht="16" x14ac:dyDescent="0.2">
      <c r="A4510">
        <v>290</v>
      </c>
      <c r="B4510" t="s">
        <v>264</v>
      </c>
      <c r="C4510" t="s">
        <v>263</v>
      </c>
      <c r="F4510">
        <v>34</v>
      </c>
      <c r="H4510" s="7">
        <v>1</v>
      </c>
      <c r="I4510" t="s">
        <v>5</v>
      </c>
      <c r="J4510">
        <v>0.1</v>
      </c>
      <c r="K4510">
        <v>24.42</v>
      </c>
      <c r="L4510">
        <v>5.5</v>
      </c>
      <c r="M4510">
        <v>60.5</v>
      </c>
      <c r="N4510">
        <v>0.15</v>
      </c>
      <c r="O4510">
        <v>31.065719360568298</v>
      </c>
      <c r="P4510">
        <v>1</v>
      </c>
      <c r="Q4510" t="s">
        <v>265</v>
      </c>
    </row>
    <row r="4511" spans="1:17" ht="16" x14ac:dyDescent="0.2">
      <c r="A4511">
        <v>291</v>
      </c>
      <c r="B4511" t="s">
        <v>261</v>
      </c>
      <c r="C4511" t="s">
        <v>260</v>
      </c>
      <c r="F4511">
        <v>5</v>
      </c>
      <c r="H4511" s="7">
        <v>1</v>
      </c>
      <c r="I4511" t="s">
        <v>5</v>
      </c>
      <c r="J4511">
        <f>5/(100-5)</f>
        <v>5.2631578947368418E-2</v>
      </c>
      <c r="K4511">
        <v>21.5</v>
      </c>
      <c r="L4511">
        <f t="shared" ref="L4511:L4583" si="41">M4511*((J4511*100)/(1+J4511))/100</f>
        <v>4.9249999999999998</v>
      </c>
      <c r="M4511">
        <v>98.5</v>
      </c>
      <c r="N4511">
        <v>0</v>
      </c>
      <c r="O4511">
        <v>0</v>
      </c>
      <c r="P4511">
        <v>0</v>
      </c>
      <c r="Q4511" t="s">
        <v>266</v>
      </c>
    </row>
    <row r="4512" spans="1:17" ht="16" x14ac:dyDescent="0.2">
      <c r="A4512">
        <v>291</v>
      </c>
      <c r="B4512" t="s">
        <v>261</v>
      </c>
      <c r="C4512" t="s">
        <v>260</v>
      </c>
      <c r="F4512">
        <v>5</v>
      </c>
      <c r="H4512" s="7">
        <v>1</v>
      </c>
      <c r="I4512" t="s">
        <v>5</v>
      </c>
      <c r="J4512">
        <v>5.2631578947368418E-2</v>
      </c>
      <c r="K4512">
        <v>21.5</v>
      </c>
      <c r="L4512">
        <v>4.9249999999999998</v>
      </c>
      <c r="M4512">
        <v>98.5</v>
      </c>
      <c r="N4512">
        <v>0</v>
      </c>
      <c r="O4512">
        <v>0.31261756195814699</v>
      </c>
      <c r="P4512">
        <v>7.5649954440578204E-2</v>
      </c>
      <c r="Q4512" t="s">
        <v>266</v>
      </c>
    </row>
    <row r="4513" spans="1:17" ht="16" x14ac:dyDescent="0.2">
      <c r="A4513">
        <v>291</v>
      </c>
      <c r="B4513" t="s">
        <v>261</v>
      </c>
      <c r="C4513" t="s">
        <v>260</v>
      </c>
      <c r="F4513">
        <v>5</v>
      </c>
      <c r="H4513" s="7">
        <v>1</v>
      </c>
      <c r="I4513" t="s">
        <v>5</v>
      </c>
      <c r="J4513">
        <v>5.2631578947368418E-2</v>
      </c>
      <c r="K4513">
        <v>21.5</v>
      </c>
      <c r="L4513">
        <v>4.9249999999999998</v>
      </c>
      <c r="M4513">
        <v>98.5</v>
      </c>
      <c r="N4513">
        <v>0</v>
      </c>
      <c r="O4513">
        <v>0.50642894062355004</v>
      </c>
      <c r="P4513">
        <v>0.10432841149482799</v>
      </c>
      <c r="Q4513" t="s">
        <v>266</v>
      </c>
    </row>
    <row r="4514" spans="1:17" ht="16" x14ac:dyDescent="0.2">
      <c r="A4514">
        <v>291</v>
      </c>
      <c r="B4514" t="s">
        <v>261</v>
      </c>
      <c r="C4514" t="s">
        <v>260</v>
      </c>
      <c r="F4514">
        <v>5</v>
      </c>
      <c r="H4514" s="7">
        <v>1</v>
      </c>
      <c r="I4514" t="s">
        <v>5</v>
      </c>
      <c r="J4514">
        <v>5.2631578947368418E-2</v>
      </c>
      <c r="K4514">
        <v>21.5</v>
      </c>
      <c r="L4514">
        <v>4.9249999999999998</v>
      </c>
      <c r="M4514">
        <v>98.5</v>
      </c>
      <c r="N4514">
        <v>0</v>
      </c>
      <c r="O4514">
        <v>1.0178454389956599</v>
      </c>
      <c r="P4514">
        <v>0.14338162809657501</v>
      </c>
      <c r="Q4514" t="s">
        <v>266</v>
      </c>
    </row>
    <row r="4515" spans="1:17" ht="16" x14ac:dyDescent="0.2">
      <c r="A4515">
        <v>291</v>
      </c>
      <c r="B4515" t="s">
        <v>261</v>
      </c>
      <c r="C4515" t="s">
        <v>260</v>
      </c>
      <c r="F4515">
        <v>5</v>
      </c>
      <c r="H4515" s="7">
        <v>1</v>
      </c>
      <c r="I4515" t="s">
        <v>5</v>
      </c>
      <c r="J4515">
        <v>5.2631578947368418E-2</v>
      </c>
      <c r="K4515">
        <v>21.5</v>
      </c>
      <c r="L4515">
        <v>4.9249999999999998</v>
      </c>
      <c r="M4515">
        <v>98.5</v>
      </c>
      <c r="N4515">
        <v>0</v>
      </c>
      <c r="O4515">
        <v>2.06267484427203</v>
      </c>
      <c r="P4515">
        <v>0.25542583405713298</v>
      </c>
      <c r="Q4515" t="s">
        <v>266</v>
      </c>
    </row>
    <row r="4516" spans="1:17" ht="16" x14ac:dyDescent="0.2">
      <c r="A4516">
        <v>291</v>
      </c>
      <c r="B4516" t="s">
        <v>261</v>
      </c>
      <c r="C4516" t="s">
        <v>260</v>
      </c>
      <c r="F4516">
        <v>5</v>
      </c>
      <c r="H4516" s="7">
        <v>1</v>
      </c>
      <c r="I4516" t="s">
        <v>5</v>
      </c>
      <c r="J4516">
        <v>5.2631578947368418E-2</v>
      </c>
      <c r="K4516">
        <v>21.5</v>
      </c>
      <c r="L4516">
        <v>4.9249999999999998</v>
      </c>
      <c r="M4516">
        <v>98.5</v>
      </c>
      <c r="N4516">
        <v>0</v>
      </c>
      <c r="O4516">
        <v>3.08704247416967</v>
      </c>
      <c r="P4516">
        <v>0.31264420489484002</v>
      </c>
      <c r="Q4516" t="s">
        <v>266</v>
      </c>
    </row>
    <row r="4517" spans="1:17" ht="16" x14ac:dyDescent="0.2">
      <c r="A4517">
        <v>291</v>
      </c>
      <c r="B4517" t="s">
        <v>261</v>
      </c>
      <c r="C4517" t="s">
        <v>260</v>
      </c>
      <c r="F4517">
        <v>5</v>
      </c>
      <c r="H4517" s="7">
        <v>1</v>
      </c>
      <c r="I4517" t="s">
        <v>5</v>
      </c>
      <c r="J4517">
        <v>5.2631578947368418E-2</v>
      </c>
      <c r="K4517">
        <v>21.5</v>
      </c>
      <c r="L4517">
        <v>4.9249999999999998</v>
      </c>
      <c r="M4517">
        <v>98.5</v>
      </c>
      <c r="N4517">
        <v>0</v>
      </c>
      <c r="O4517">
        <v>3.9874245338818199</v>
      </c>
      <c r="P4517">
        <v>0.39077728103502402</v>
      </c>
      <c r="Q4517" t="s">
        <v>266</v>
      </c>
    </row>
    <row r="4518" spans="1:17" ht="16" x14ac:dyDescent="0.2">
      <c r="A4518">
        <v>291</v>
      </c>
      <c r="B4518" t="s">
        <v>261</v>
      </c>
      <c r="C4518" t="s">
        <v>260</v>
      </c>
      <c r="F4518">
        <v>5</v>
      </c>
      <c r="H4518" s="7">
        <v>1</v>
      </c>
      <c r="I4518" t="s">
        <v>5</v>
      </c>
      <c r="J4518">
        <v>5.2631578947368418E-2</v>
      </c>
      <c r="K4518">
        <v>21.5</v>
      </c>
      <c r="L4518">
        <v>4.9249999999999998</v>
      </c>
      <c r="M4518">
        <v>98.5</v>
      </c>
      <c r="N4518">
        <v>0</v>
      </c>
      <c r="O4518">
        <v>5.1078346219633701</v>
      </c>
      <c r="P4518">
        <v>0.47408441548061198</v>
      </c>
      <c r="Q4518" t="s">
        <v>266</v>
      </c>
    </row>
    <row r="4519" spans="1:17" ht="16" x14ac:dyDescent="0.2">
      <c r="A4519">
        <v>291</v>
      </c>
      <c r="B4519" t="s">
        <v>261</v>
      </c>
      <c r="C4519" t="s">
        <v>260</v>
      </c>
      <c r="F4519">
        <v>5</v>
      </c>
      <c r="H4519" s="7">
        <v>1</v>
      </c>
      <c r="I4519" t="s">
        <v>5</v>
      </c>
      <c r="J4519">
        <v>5.2631578947368418E-2</v>
      </c>
      <c r="K4519">
        <v>21.5</v>
      </c>
      <c r="L4519">
        <v>4.9249999999999998</v>
      </c>
      <c r="M4519">
        <v>98.5</v>
      </c>
      <c r="N4519">
        <v>0</v>
      </c>
      <c r="O4519">
        <v>6.0066820485221104</v>
      </c>
      <c r="P4519">
        <v>0.57310555398658203</v>
      </c>
      <c r="Q4519" t="s">
        <v>266</v>
      </c>
    </row>
    <row r="4520" spans="1:17" ht="16" x14ac:dyDescent="0.2">
      <c r="A4520">
        <v>291</v>
      </c>
      <c r="B4520" t="s">
        <v>261</v>
      </c>
      <c r="C4520" t="s">
        <v>260</v>
      </c>
      <c r="F4520">
        <v>5</v>
      </c>
      <c r="H4520" s="7">
        <v>1</v>
      </c>
      <c r="I4520" t="s">
        <v>5</v>
      </c>
      <c r="J4520">
        <v>5.2631578947368418E-2</v>
      </c>
      <c r="K4520">
        <v>21.5</v>
      </c>
      <c r="L4520">
        <v>4.9249999999999998</v>
      </c>
      <c r="M4520">
        <v>98.5</v>
      </c>
      <c r="N4520">
        <v>0</v>
      </c>
      <c r="O4520">
        <v>7.0260621206711802</v>
      </c>
      <c r="P4520">
        <v>0.69821012751309497</v>
      </c>
      <c r="Q4520" t="s">
        <v>266</v>
      </c>
    </row>
    <row r="4521" spans="1:17" ht="16" x14ac:dyDescent="0.2">
      <c r="A4521">
        <v>291</v>
      </c>
      <c r="B4521" t="s">
        <v>261</v>
      </c>
      <c r="C4521" t="s">
        <v>260</v>
      </c>
      <c r="F4521">
        <v>5</v>
      </c>
      <c r="H4521" s="7">
        <v>1</v>
      </c>
      <c r="I4521" t="s">
        <v>5</v>
      </c>
      <c r="J4521">
        <v>5.2631578947368418E-2</v>
      </c>
      <c r="K4521">
        <v>21.5</v>
      </c>
      <c r="L4521">
        <v>4.9249999999999998</v>
      </c>
      <c r="M4521">
        <v>98.5</v>
      </c>
      <c r="N4521">
        <v>0</v>
      </c>
      <c r="O4521">
        <v>9.0030532805447905</v>
      </c>
      <c r="P4521">
        <v>0.78916378478901394</v>
      </c>
      <c r="Q4521" t="s">
        <v>266</v>
      </c>
    </row>
    <row r="4522" spans="1:17" ht="16" x14ac:dyDescent="0.2">
      <c r="A4522">
        <v>291</v>
      </c>
      <c r="B4522" t="s">
        <v>261</v>
      </c>
      <c r="C4522" t="s">
        <v>260</v>
      </c>
      <c r="F4522">
        <v>5</v>
      </c>
      <c r="H4522" s="7">
        <v>1</v>
      </c>
      <c r="I4522" t="s">
        <v>5</v>
      </c>
      <c r="J4522">
        <v>5.2631578947368418E-2</v>
      </c>
      <c r="K4522">
        <v>21.5</v>
      </c>
      <c r="L4522">
        <v>4.9249999999999998</v>
      </c>
      <c r="M4522">
        <v>98.5</v>
      </c>
      <c r="N4522">
        <v>0</v>
      </c>
      <c r="O4522">
        <v>11.024420915771</v>
      </c>
      <c r="P4522">
        <v>0.94277097198761595</v>
      </c>
      <c r="Q4522" t="s">
        <v>266</v>
      </c>
    </row>
    <row r="4523" spans="1:17" ht="16" x14ac:dyDescent="0.2">
      <c r="A4523">
        <v>292</v>
      </c>
      <c r="B4523" t="s">
        <v>261</v>
      </c>
      <c r="C4523" t="s">
        <v>260</v>
      </c>
      <c r="F4523">
        <v>5</v>
      </c>
      <c r="H4523" s="7">
        <v>1</v>
      </c>
      <c r="I4523" t="s">
        <v>5</v>
      </c>
      <c r="J4523">
        <f>10/(100-10)</f>
        <v>0.1111111111111111</v>
      </c>
      <c r="K4523">
        <v>27.5</v>
      </c>
      <c r="L4523">
        <f t="shared" si="41"/>
        <v>9.75</v>
      </c>
      <c r="M4523">
        <v>97.5</v>
      </c>
      <c r="N4523">
        <v>0</v>
      </c>
      <c r="O4523">
        <v>0</v>
      </c>
      <c r="P4523">
        <v>0</v>
      </c>
      <c r="Q4523" t="s">
        <v>266</v>
      </c>
    </row>
    <row r="4524" spans="1:17" ht="16" x14ac:dyDescent="0.2">
      <c r="A4524">
        <v>292</v>
      </c>
      <c r="B4524" t="s">
        <v>261</v>
      </c>
      <c r="C4524" t="s">
        <v>260</v>
      </c>
      <c r="F4524">
        <v>5</v>
      </c>
      <c r="H4524" s="7">
        <v>1</v>
      </c>
      <c r="I4524" t="s">
        <v>5</v>
      </c>
      <c r="J4524">
        <v>0.1111111111111111</v>
      </c>
      <c r="K4524">
        <v>27.5</v>
      </c>
      <c r="L4524">
        <v>9.75</v>
      </c>
      <c r="M4524">
        <v>97.5</v>
      </c>
      <c r="N4524">
        <v>0</v>
      </c>
      <c r="O4524">
        <v>0.31472768254407901</v>
      </c>
      <c r="P4524">
        <v>4.6928868687622097E-2</v>
      </c>
      <c r="Q4524" t="s">
        <v>266</v>
      </c>
    </row>
    <row r="4525" spans="1:17" ht="16" x14ac:dyDescent="0.2">
      <c r="A4525">
        <v>292</v>
      </c>
      <c r="B4525" t="s">
        <v>261</v>
      </c>
      <c r="C4525" t="s">
        <v>260</v>
      </c>
      <c r="F4525">
        <v>5</v>
      </c>
      <c r="H4525" s="7">
        <v>1</v>
      </c>
      <c r="I4525" t="s">
        <v>5</v>
      </c>
      <c r="J4525">
        <v>0.1111111111111111</v>
      </c>
      <c r="K4525">
        <v>27.5</v>
      </c>
      <c r="L4525">
        <v>9.75</v>
      </c>
      <c r="M4525">
        <v>97.5</v>
      </c>
      <c r="N4525">
        <v>0</v>
      </c>
      <c r="O4525">
        <v>0.58296876914961004</v>
      </c>
      <c r="P4525">
        <v>6.2536301001241607E-2</v>
      </c>
      <c r="Q4525" t="s">
        <v>266</v>
      </c>
    </row>
    <row r="4526" spans="1:17" ht="16" x14ac:dyDescent="0.2">
      <c r="A4526">
        <v>292</v>
      </c>
      <c r="B4526" t="s">
        <v>261</v>
      </c>
      <c r="C4526" t="s">
        <v>260</v>
      </c>
      <c r="F4526">
        <v>5</v>
      </c>
      <c r="H4526" s="7">
        <v>1</v>
      </c>
      <c r="I4526" t="s">
        <v>5</v>
      </c>
      <c r="J4526">
        <v>0.1111111111111111</v>
      </c>
      <c r="K4526">
        <v>27.5</v>
      </c>
      <c r="L4526">
        <v>9.75</v>
      </c>
      <c r="M4526">
        <v>97.5</v>
      </c>
      <c r="N4526">
        <v>0</v>
      </c>
      <c r="O4526">
        <v>1.0421437972579</v>
      </c>
      <c r="P4526">
        <v>0.14598730730496001</v>
      </c>
      <c r="Q4526" t="s">
        <v>266</v>
      </c>
    </row>
    <row r="4527" spans="1:17" ht="16" x14ac:dyDescent="0.2">
      <c r="A4527">
        <v>292</v>
      </c>
      <c r="B4527" t="s">
        <v>261</v>
      </c>
      <c r="C4527" t="s">
        <v>260</v>
      </c>
      <c r="F4527">
        <v>5</v>
      </c>
      <c r="H4527" s="7">
        <v>1</v>
      </c>
      <c r="I4527" t="s">
        <v>5</v>
      </c>
      <c r="J4527">
        <v>0.1111111111111111</v>
      </c>
      <c r="K4527">
        <v>27.5</v>
      </c>
      <c r="L4527">
        <v>9.75</v>
      </c>
      <c r="M4527">
        <v>97.5</v>
      </c>
      <c r="N4527">
        <v>0</v>
      </c>
      <c r="O4527">
        <v>1.9920817192154101</v>
      </c>
      <c r="P4527">
        <v>0.21627670288329801</v>
      </c>
      <c r="Q4527" t="s">
        <v>266</v>
      </c>
    </row>
    <row r="4528" spans="1:17" ht="16" x14ac:dyDescent="0.2">
      <c r="A4528">
        <v>292</v>
      </c>
      <c r="B4528" t="s">
        <v>261</v>
      </c>
      <c r="C4528" t="s">
        <v>260</v>
      </c>
      <c r="F4528">
        <v>5</v>
      </c>
      <c r="H4528" s="7">
        <v>1</v>
      </c>
      <c r="I4528" t="s">
        <v>5</v>
      </c>
      <c r="J4528">
        <v>0.1111111111111111</v>
      </c>
      <c r="K4528">
        <v>27.5</v>
      </c>
      <c r="L4528">
        <v>9.75</v>
      </c>
      <c r="M4528">
        <v>97.5</v>
      </c>
      <c r="N4528">
        <v>0</v>
      </c>
      <c r="O4528">
        <v>3.0139555702387701</v>
      </c>
      <c r="P4528">
        <v>0.30743817506540799</v>
      </c>
      <c r="Q4528" t="s">
        <v>266</v>
      </c>
    </row>
    <row r="4529" spans="1:17" ht="16" x14ac:dyDescent="0.2">
      <c r="A4529">
        <v>292</v>
      </c>
      <c r="B4529" t="s">
        <v>261</v>
      </c>
      <c r="C4529" t="s">
        <v>260</v>
      </c>
      <c r="F4529">
        <v>5</v>
      </c>
      <c r="H4529" s="7">
        <v>1</v>
      </c>
      <c r="I4529" t="s">
        <v>5</v>
      </c>
      <c r="J4529">
        <v>0.1111111111111111</v>
      </c>
      <c r="K4529">
        <v>27.5</v>
      </c>
      <c r="L4529">
        <v>9.75</v>
      </c>
      <c r="M4529">
        <v>97.5</v>
      </c>
      <c r="N4529">
        <v>0</v>
      </c>
      <c r="O4529">
        <v>3.9860817298725899</v>
      </c>
      <c r="P4529">
        <v>0.40905433560508703</v>
      </c>
      <c r="Q4529" t="s">
        <v>266</v>
      </c>
    </row>
    <row r="4530" spans="1:17" ht="16" x14ac:dyDescent="0.2">
      <c r="A4530">
        <v>292</v>
      </c>
      <c r="B4530" t="s">
        <v>261</v>
      </c>
      <c r="C4530" t="s">
        <v>260</v>
      </c>
      <c r="F4530">
        <v>5</v>
      </c>
      <c r="H4530" s="7">
        <v>1</v>
      </c>
      <c r="I4530" t="s">
        <v>5</v>
      </c>
      <c r="J4530">
        <v>0.1111111111111111</v>
      </c>
      <c r="K4530">
        <v>27.5</v>
      </c>
      <c r="L4530">
        <v>9.75</v>
      </c>
      <c r="M4530">
        <v>97.5</v>
      </c>
      <c r="N4530">
        <v>0</v>
      </c>
      <c r="O4530">
        <v>4.96108532666904</v>
      </c>
      <c r="P4530">
        <v>0.471505379208917</v>
      </c>
      <c r="Q4530" t="s">
        <v>266</v>
      </c>
    </row>
    <row r="4531" spans="1:17" ht="16" x14ac:dyDescent="0.2">
      <c r="A4531">
        <v>292</v>
      </c>
      <c r="B4531" t="s">
        <v>261</v>
      </c>
      <c r="C4531" t="s">
        <v>260</v>
      </c>
      <c r="F4531">
        <v>5</v>
      </c>
      <c r="H4531" s="7">
        <v>1</v>
      </c>
      <c r="I4531" t="s">
        <v>5</v>
      </c>
      <c r="J4531">
        <v>0.1111111111111111</v>
      </c>
      <c r="K4531">
        <v>27.5</v>
      </c>
      <c r="L4531">
        <v>9.75</v>
      </c>
      <c r="M4531">
        <v>97.5</v>
      </c>
      <c r="N4531">
        <v>0</v>
      </c>
      <c r="O4531">
        <v>6.0321313816494104</v>
      </c>
      <c r="P4531">
        <v>0.56004518642062795</v>
      </c>
      <c r="Q4531" t="s">
        <v>266</v>
      </c>
    </row>
    <row r="4532" spans="1:17" ht="16" x14ac:dyDescent="0.2">
      <c r="A4532">
        <v>292</v>
      </c>
      <c r="B4532" t="s">
        <v>261</v>
      </c>
      <c r="C4532" t="s">
        <v>260</v>
      </c>
      <c r="F4532">
        <v>5</v>
      </c>
      <c r="H4532" s="7">
        <v>1</v>
      </c>
      <c r="I4532" t="s">
        <v>5</v>
      </c>
      <c r="J4532">
        <v>0.1111111111111111</v>
      </c>
      <c r="K4532">
        <v>27.5</v>
      </c>
      <c r="L4532">
        <v>9.75</v>
      </c>
      <c r="M4532">
        <v>97.5</v>
      </c>
      <c r="N4532">
        <v>0</v>
      </c>
      <c r="O4532">
        <v>7.0056003452924598</v>
      </c>
      <c r="P4532">
        <v>0.64338429239024397</v>
      </c>
      <c r="Q4532" t="s">
        <v>266</v>
      </c>
    </row>
    <row r="4533" spans="1:17" ht="16" x14ac:dyDescent="0.2">
      <c r="A4533">
        <v>292</v>
      </c>
      <c r="B4533" t="s">
        <v>261</v>
      </c>
      <c r="C4533" t="s">
        <v>260</v>
      </c>
      <c r="F4533">
        <v>5</v>
      </c>
      <c r="H4533" s="7">
        <v>1</v>
      </c>
      <c r="I4533" t="s">
        <v>5</v>
      </c>
      <c r="J4533">
        <v>0.1111111111111111</v>
      </c>
      <c r="K4533">
        <v>27.5</v>
      </c>
      <c r="L4533">
        <v>9.75</v>
      </c>
      <c r="M4533">
        <v>97.5</v>
      </c>
      <c r="N4533">
        <v>0</v>
      </c>
      <c r="O4533">
        <v>8.9559911971737201</v>
      </c>
      <c r="P4533">
        <v>0.76306436400645805</v>
      </c>
      <c r="Q4533" t="s">
        <v>266</v>
      </c>
    </row>
    <row r="4534" spans="1:17" ht="16" x14ac:dyDescent="0.2">
      <c r="A4534">
        <v>292</v>
      </c>
      <c r="B4534" t="s">
        <v>261</v>
      </c>
      <c r="C4534" t="s">
        <v>260</v>
      </c>
      <c r="F4534">
        <v>5</v>
      </c>
      <c r="H4534" s="7">
        <v>1</v>
      </c>
      <c r="I4534" t="s">
        <v>5</v>
      </c>
      <c r="J4534">
        <v>0.1111111111111111</v>
      </c>
      <c r="K4534">
        <v>27.5</v>
      </c>
      <c r="L4534">
        <v>9.75</v>
      </c>
      <c r="M4534">
        <v>97.5</v>
      </c>
      <c r="N4534">
        <v>0</v>
      </c>
      <c r="O4534">
        <v>10.934325161056501</v>
      </c>
      <c r="P4534">
        <v>0.83574096671231402</v>
      </c>
      <c r="Q4534" t="s">
        <v>266</v>
      </c>
    </row>
    <row r="4535" spans="1:17" ht="16" x14ac:dyDescent="0.2">
      <c r="A4535">
        <v>293</v>
      </c>
      <c r="B4535" t="s">
        <v>261</v>
      </c>
      <c r="C4535" t="s">
        <v>260</v>
      </c>
      <c r="F4535">
        <v>5</v>
      </c>
      <c r="H4535" s="7">
        <v>1</v>
      </c>
      <c r="I4535" t="s">
        <v>5</v>
      </c>
      <c r="J4535">
        <f>20/(100-20)</f>
        <v>0.25</v>
      </c>
      <c r="K4535">
        <v>30</v>
      </c>
      <c r="L4535">
        <f t="shared" si="41"/>
        <v>19.28</v>
      </c>
      <c r="M4535">
        <v>96.4</v>
      </c>
      <c r="N4535">
        <v>0</v>
      </c>
      <c r="O4535">
        <v>0</v>
      </c>
      <c r="P4535">
        <v>0</v>
      </c>
      <c r="Q4535" t="s">
        <v>266</v>
      </c>
    </row>
    <row r="4536" spans="1:17" ht="16" x14ac:dyDescent="0.2">
      <c r="A4536">
        <v>293</v>
      </c>
      <c r="B4536" t="s">
        <v>261</v>
      </c>
      <c r="C4536" t="s">
        <v>260</v>
      </c>
      <c r="F4536">
        <v>5</v>
      </c>
      <c r="H4536" s="7">
        <v>1</v>
      </c>
      <c r="I4536" t="s">
        <v>5</v>
      </c>
      <c r="J4536">
        <v>0.25</v>
      </c>
      <c r="K4536">
        <v>30</v>
      </c>
      <c r="L4536">
        <v>19.28</v>
      </c>
      <c r="M4536">
        <v>96.4</v>
      </c>
      <c r="N4536">
        <v>0</v>
      </c>
      <c r="O4536">
        <v>0.31568682826495698</v>
      </c>
      <c r="P4536">
        <v>3.3873829709005703E-2</v>
      </c>
      <c r="Q4536" t="s">
        <v>266</v>
      </c>
    </row>
    <row r="4537" spans="1:17" ht="16" x14ac:dyDescent="0.2">
      <c r="A4537">
        <v>293</v>
      </c>
      <c r="B4537" t="s">
        <v>261</v>
      </c>
      <c r="C4537" t="s">
        <v>260</v>
      </c>
      <c r="F4537">
        <v>5</v>
      </c>
      <c r="H4537" s="7">
        <v>1</v>
      </c>
      <c r="I4537" t="s">
        <v>5</v>
      </c>
      <c r="J4537">
        <v>0.25</v>
      </c>
      <c r="K4537">
        <v>30</v>
      </c>
      <c r="L4537">
        <v>19.28</v>
      </c>
      <c r="M4537">
        <v>96.4</v>
      </c>
      <c r="N4537">
        <v>0</v>
      </c>
      <c r="O4537">
        <v>0.53168644460666903</v>
      </c>
      <c r="P4537">
        <v>9.3879051724597304E-2</v>
      </c>
      <c r="Q4537" t="s">
        <v>266</v>
      </c>
    </row>
    <row r="4538" spans="1:17" ht="16" x14ac:dyDescent="0.2">
      <c r="A4538">
        <v>293</v>
      </c>
      <c r="B4538" t="s">
        <v>261</v>
      </c>
      <c r="C4538" t="s">
        <v>260</v>
      </c>
      <c r="F4538">
        <v>5</v>
      </c>
      <c r="H4538" s="7">
        <v>1</v>
      </c>
      <c r="I4538" t="s">
        <v>5</v>
      </c>
      <c r="J4538">
        <v>0.25</v>
      </c>
      <c r="K4538">
        <v>30</v>
      </c>
      <c r="L4538">
        <v>19.28</v>
      </c>
      <c r="M4538">
        <v>96.4</v>
      </c>
      <c r="N4538">
        <v>0</v>
      </c>
      <c r="O4538">
        <v>0.99066964357079301</v>
      </c>
      <c r="P4538">
        <v>0.17994106582403899</v>
      </c>
      <c r="Q4538" t="s">
        <v>266</v>
      </c>
    </row>
    <row r="4539" spans="1:17" ht="16" x14ac:dyDescent="0.2">
      <c r="A4539">
        <v>293</v>
      </c>
      <c r="B4539" t="s">
        <v>261</v>
      </c>
      <c r="C4539" t="s">
        <v>260</v>
      </c>
      <c r="F4539">
        <v>5</v>
      </c>
      <c r="H4539" s="7">
        <v>1</v>
      </c>
      <c r="I4539" t="s">
        <v>5</v>
      </c>
      <c r="J4539">
        <v>0.25</v>
      </c>
      <c r="K4539">
        <v>30</v>
      </c>
      <c r="L4539">
        <v>19.28</v>
      </c>
      <c r="M4539">
        <v>96.4</v>
      </c>
      <c r="N4539">
        <v>0</v>
      </c>
      <c r="O4539">
        <v>2.0667032562997201</v>
      </c>
      <c r="P4539">
        <v>0.200594670346944</v>
      </c>
      <c r="Q4539" t="s">
        <v>266</v>
      </c>
    </row>
    <row r="4540" spans="1:17" ht="16" x14ac:dyDescent="0.2">
      <c r="A4540">
        <v>293</v>
      </c>
      <c r="B4540" t="s">
        <v>261</v>
      </c>
      <c r="C4540" t="s">
        <v>260</v>
      </c>
      <c r="F4540">
        <v>5</v>
      </c>
      <c r="H4540" s="7">
        <v>1</v>
      </c>
      <c r="I4540" t="s">
        <v>5</v>
      </c>
      <c r="J4540">
        <v>0.25</v>
      </c>
      <c r="K4540">
        <v>30</v>
      </c>
      <c r="L4540">
        <v>19.28</v>
      </c>
      <c r="M4540">
        <v>96.4</v>
      </c>
      <c r="N4540">
        <v>0</v>
      </c>
      <c r="O4540">
        <v>3.0371029536359599</v>
      </c>
      <c r="P4540">
        <v>0.32570990104813302</v>
      </c>
      <c r="Q4540" t="s">
        <v>266</v>
      </c>
    </row>
    <row r="4541" spans="1:17" ht="16" x14ac:dyDescent="0.2">
      <c r="A4541">
        <v>293</v>
      </c>
      <c r="B4541" t="s">
        <v>261</v>
      </c>
      <c r="C4541" t="s">
        <v>260</v>
      </c>
      <c r="F4541">
        <v>5</v>
      </c>
      <c r="H4541" s="7">
        <v>1</v>
      </c>
      <c r="I4541" t="s">
        <v>5</v>
      </c>
      <c r="J4541">
        <v>0.25</v>
      </c>
      <c r="K4541">
        <v>30</v>
      </c>
      <c r="L4541">
        <v>19.28</v>
      </c>
      <c r="M4541">
        <v>96.4</v>
      </c>
      <c r="N4541">
        <v>0</v>
      </c>
      <c r="O4541">
        <v>4.0803977257589201</v>
      </c>
      <c r="P4541">
        <v>0.45864216937447699</v>
      </c>
      <c r="Q4541" t="s">
        <v>266</v>
      </c>
    </row>
    <row r="4542" spans="1:17" ht="16" x14ac:dyDescent="0.2">
      <c r="A4542">
        <v>293</v>
      </c>
      <c r="B4542" t="s">
        <v>261</v>
      </c>
      <c r="C4542" t="s">
        <v>260</v>
      </c>
      <c r="F4542">
        <v>5</v>
      </c>
      <c r="H4542" s="7">
        <v>1</v>
      </c>
      <c r="I4542" t="s">
        <v>5</v>
      </c>
      <c r="J4542">
        <v>0.25</v>
      </c>
      <c r="K4542">
        <v>30</v>
      </c>
      <c r="L4542">
        <v>19.28</v>
      </c>
      <c r="M4542">
        <v>96.4</v>
      </c>
      <c r="N4542">
        <v>0</v>
      </c>
      <c r="O4542">
        <v>4.9853836849312803</v>
      </c>
      <c r="P4542">
        <v>0.474111058417303</v>
      </c>
      <c r="Q4542" t="s">
        <v>266</v>
      </c>
    </row>
    <row r="4543" spans="1:17" ht="16" x14ac:dyDescent="0.2">
      <c r="A4543">
        <v>293</v>
      </c>
      <c r="B4543" t="s">
        <v>261</v>
      </c>
      <c r="C4543" t="s">
        <v>260</v>
      </c>
      <c r="F4543">
        <v>5</v>
      </c>
      <c r="H4543" s="7">
        <v>1</v>
      </c>
      <c r="I4543" t="s">
        <v>5</v>
      </c>
      <c r="J4543">
        <v>0.25</v>
      </c>
      <c r="K4543">
        <v>30</v>
      </c>
      <c r="L4543">
        <v>19.28</v>
      </c>
      <c r="M4543">
        <v>96.4</v>
      </c>
      <c r="N4543">
        <v>0</v>
      </c>
      <c r="O4543">
        <v>6.0571970564883504</v>
      </c>
      <c r="P4543">
        <v>0.55220683444611995</v>
      </c>
      <c r="Q4543" t="s">
        <v>266</v>
      </c>
    </row>
    <row r="4544" spans="1:17" ht="16" x14ac:dyDescent="0.2">
      <c r="A4544">
        <v>293</v>
      </c>
      <c r="B4544" t="s">
        <v>261</v>
      </c>
      <c r="C4544" t="s">
        <v>260</v>
      </c>
      <c r="F4544">
        <v>5</v>
      </c>
      <c r="H4544" s="7">
        <v>1</v>
      </c>
      <c r="I4544" t="s">
        <v>5</v>
      </c>
      <c r="J4544">
        <v>0.25</v>
      </c>
      <c r="K4544">
        <v>30</v>
      </c>
      <c r="L4544">
        <v>19.28</v>
      </c>
      <c r="M4544">
        <v>96.4</v>
      </c>
      <c r="N4544">
        <v>0</v>
      </c>
      <c r="O4544">
        <v>7.0102042447526696</v>
      </c>
      <c r="P4544">
        <v>0.58072010529288498</v>
      </c>
      <c r="Q4544" t="s">
        <v>266</v>
      </c>
    </row>
    <row r="4545" spans="1:17" ht="16" x14ac:dyDescent="0.2">
      <c r="A4545">
        <v>293</v>
      </c>
      <c r="B4545" t="s">
        <v>261</v>
      </c>
      <c r="C4545" t="s">
        <v>260</v>
      </c>
      <c r="F4545">
        <v>5</v>
      </c>
      <c r="H4545" s="7">
        <v>1</v>
      </c>
      <c r="I4545" t="s">
        <v>5</v>
      </c>
      <c r="J4545">
        <v>0.25</v>
      </c>
      <c r="K4545">
        <v>30</v>
      </c>
      <c r="L4545">
        <v>19.28</v>
      </c>
      <c r="M4545">
        <v>96.4</v>
      </c>
      <c r="N4545">
        <v>0</v>
      </c>
      <c r="O4545">
        <v>8.9937175955282491</v>
      </c>
      <c r="P4545">
        <v>0.58289949751421399</v>
      </c>
      <c r="Q4545" t="s">
        <v>266</v>
      </c>
    </row>
    <row r="4546" spans="1:17" ht="16" x14ac:dyDescent="0.2">
      <c r="A4546">
        <v>293</v>
      </c>
      <c r="B4546" t="s">
        <v>261</v>
      </c>
      <c r="C4546" t="s">
        <v>260</v>
      </c>
      <c r="F4546">
        <v>5</v>
      </c>
      <c r="H4546" s="7">
        <v>1</v>
      </c>
      <c r="I4546" t="s">
        <v>5</v>
      </c>
      <c r="J4546">
        <v>0.25</v>
      </c>
      <c r="K4546">
        <v>30</v>
      </c>
      <c r="L4546">
        <v>19.28</v>
      </c>
      <c r="M4546">
        <v>96.4</v>
      </c>
      <c r="N4546">
        <v>0</v>
      </c>
      <c r="O4546">
        <v>11.0680940175949</v>
      </c>
      <c r="P4546">
        <v>0.68166486382795</v>
      </c>
      <c r="Q4546" t="s">
        <v>266</v>
      </c>
    </row>
    <row r="4547" spans="1:17" ht="16" x14ac:dyDescent="0.2">
      <c r="A4547">
        <v>294</v>
      </c>
      <c r="B4547" t="s">
        <v>261</v>
      </c>
      <c r="C4547" t="s">
        <v>260</v>
      </c>
      <c r="F4547">
        <v>5</v>
      </c>
      <c r="H4547" s="7">
        <v>1</v>
      </c>
      <c r="I4547" t="s">
        <v>5</v>
      </c>
      <c r="J4547">
        <f>30/(100-30)</f>
        <v>0.42857142857142855</v>
      </c>
      <c r="K4547">
        <v>32</v>
      </c>
      <c r="L4547">
        <f t="shared" si="41"/>
        <v>27.659999999999997</v>
      </c>
      <c r="M4547">
        <v>92.2</v>
      </c>
      <c r="N4547">
        <v>0</v>
      </c>
      <c r="O4547">
        <v>0</v>
      </c>
      <c r="P4547">
        <v>0</v>
      </c>
      <c r="Q4547" t="s">
        <v>266</v>
      </c>
    </row>
    <row r="4548" spans="1:17" ht="16" x14ac:dyDescent="0.2">
      <c r="A4548">
        <v>294</v>
      </c>
      <c r="B4548" t="s">
        <v>261</v>
      </c>
      <c r="C4548" t="s">
        <v>260</v>
      </c>
      <c r="F4548">
        <v>5</v>
      </c>
      <c r="H4548" s="7">
        <v>1</v>
      </c>
      <c r="I4548" t="s">
        <v>5</v>
      </c>
      <c r="J4548">
        <v>0.42857142857142855</v>
      </c>
      <c r="K4548">
        <v>32</v>
      </c>
      <c r="L4548">
        <v>27.659999999999997</v>
      </c>
      <c r="M4548">
        <v>92.2</v>
      </c>
      <c r="N4548">
        <v>0</v>
      </c>
      <c r="O4548">
        <v>0.31702963227418601</v>
      </c>
      <c r="P4548">
        <v>1.55967751389427E-2</v>
      </c>
      <c r="Q4548" t="s">
        <v>266</v>
      </c>
    </row>
    <row r="4549" spans="1:17" ht="16" x14ac:dyDescent="0.2">
      <c r="A4549">
        <v>294</v>
      </c>
      <c r="B4549" t="s">
        <v>261</v>
      </c>
      <c r="C4549" t="s">
        <v>260</v>
      </c>
      <c r="F4549">
        <v>5</v>
      </c>
      <c r="H4549" s="7">
        <v>1</v>
      </c>
      <c r="I4549" t="s">
        <v>5</v>
      </c>
      <c r="J4549">
        <v>0.42857142857142855</v>
      </c>
      <c r="K4549">
        <v>32</v>
      </c>
      <c r="L4549">
        <v>27.659999999999997</v>
      </c>
      <c r="M4549">
        <v>92.2</v>
      </c>
      <c r="N4549">
        <v>0</v>
      </c>
      <c r="O4549">
        <v>0.53130278631831795</v>
      </c>
      <c r="P4549">
        <v>9.9101067316043706E-2</v>
      </c>
      <c r="Q4549" t="s">
        <v>266</v>
      </c>
    </row>
    <row r="4550" spans="1:17" ht="16" x14ac:dyDescent="0.2">
      <c r="A4550">
        <v>294</v>
      </c>
      <c r="B4550" t="s">
        <v>261</v>
      </c>
      <c r="C4550" t="s">
        <v>260</v>
      </c>
      <c r="F4550">
        <v>5</v>
      </c>
      <c r="H4550" s="7">
        <v>1</v>
      </c>
      <c r="I4550" t="s">
        <v>5</v>
      </c>
      <c r="J4550">
        <v>0.42857142857142855</v>
      </c>
      <c r="K4550">
        <v>32</v>
      </c>
      <c r="L4550">
        <v>27.659999999999997</v>
      </c>
      <c r="M4550">
        <v>92.2</v>
      </c>
      <c r="N4550">
        <v>0</v>
      </c>
      <c r="O4550">
        <v>1.04233562640208</v>
      </c>
      <c r="P4550">
        <v>0.143376299509237</v>
      </c>
      <c r="Q4550" t="s">
        <v>266</v>
      </c>
    </row>
    <row r="4551" spans="1:17" ht="16" x14ac:dyDescent="0.2">
      <c r="A4551">
        <v>294</v>
      </c>
      <c r="B4551" t="s">
        <v>261</v>
      </c>
      <c r="C4551" t="s">
        <v>260</v>
      </c>
      <c r="F4551">
        <v>5</v>
      </c>
      <c r="H4551" s="7">
        <v>1</v>
      </c>
      <c r="I4551" t="s">
        <v>5</v>
      </c>
      <c r="J4551">
        <v>0.42857142857142855</v>
      </c>
      <c r="K4551">
        <v>32</v>
      </c>
      <c r="L4551">
        <v>27.659999999999997</v>
      </c>
      <c r="M4551">
        <v>92.2</v>
      </c>
      <c r="N4551">
        <v>0</v>
      </c>
      <c r="O4551">
        <v>2.0402947774515501</v>
      </c>
      <c r="P4551">
        <v>0.22671007689151501</v>
      </c>
      <c r="Q4551" t="s">
        <v>266</v>
      </c>
    </row>
    <row r="4552" spans="1:17" ht="16" x14ac:dyDescent="0.2">
      <c r="A4552">
        <v>294</v>
      </c>
      <c r="B4552" t="s">
        <v>261</v>
      </c>
      <c r="C4552" t="s">
        <v>260</v>
      </c>
      <c r="F4552">
        <v>5</v>
      </c>
      <c r="H4552" s="7">
        <v>1</v>
      </c>
      <c r="I4552" t="s">
        <v>5</v>
      </c>
      <c r="J4552">
        <v>0.42857142857142855</v>
      </c>
      <c r="K4552">
        <v>32</v>
      </c>
      <c r="L4552">
        <v>27.659999999999997</v>
      </c>
      <c r="M4552">
        <v>92.2</v>
      </c>
      <c r="N4552">
        <v>0</v>
      </c>
      <c r="O4552">
        <v>3.03940490336606</v>
      </c>
      <c r="P4552">
        <v>0.29437780749945303</v>
      </c>
      <c r="Q4552" t="s">
        <v>266</v>
      </c>
    </row>
    <row r="4553" spans="1:17" ht="16" x14ac:dyDescent="0.2">
      <c r="A4553">
        <v>294</v>
      </c>
      <c r="B4553" t="s">
        <v>261</v>
      </c>
      <c r="C4553" t="s">
        <v>260</v>
      </c>
      <c r="F4553">
        <v>5</v>
      </c>
      <c r="H4553" s="7">
        <v>1</v>
      </c>
      <c r="I4553" t="s">
        <v>5</v>
      </c>
      <c r="J4553">
        <v>0.42857142857142855</v>
      </c>
      <c r="K4553">
        <v>32</v>
      </c>
      <c r="L4553">
        <v>27.659999999999997</v>
      </c>
      <c r="M4553">
        <v>92.2</v>
      </c>
      <c r="N4553">
        <v>0</v>
      </c>
      <c r="O4553">
        <v>4.0631970458311804</v>
      </c>
      <c r="P4553">
        <v>0.35942920172433002</v>
      </c>
      <c r="Q4553" t="s">
        <v>266</v>
      </c>
    </row>
    <row r="4554" spans="1:17" ht="16" x14ac:dyDescent="0.2">
      <c r="A4554">
        <v>294</v>
      </c>
      <c r="B4554" t="s">
        <v>261</v>
      </c>
      <c r="C4554" t="s">
        <v>260</v>
      </c>
      <c r="F4554">
        <v>5</v>
      </c>
      <c r="H4554" s="7">
        <v>1</v>
      </c>
      <c r="I4554" t="s">
        <v>5</v>
      </c>
      <c r="J4554">
        <v>0.42857142857142855</v>
      </c>
      <c r="K4554">
        <v>32</v>
      </c>
      <c r="L4554">
        <v>27.659999999999997</v>
      </c>
      <c r="M4554">
        <v>92.2</v>
      </c>
      <c r="N4554">
        <v>0</v>
      </c>
      <c r="O4554">
        <v>5.0399271049252103</v>
      </c>
      <c r="P4554">
        <v>0.398381175166651</v>
      </c>
      <c r="Q4554" t="s">
        <v>266</v>
      </c>
    </row>
    <row r="4555" spans="1:17" ht="16" x14ac:dyDescent="0.2">
      <c r="A4555">
        <v>294</v>
      </c>
      <c r="B4555" t="s">
        <v>261</v>
      </c>
      <c r="C4555" t="s">
        <v>260</v>
      </c>
      <c r="F4555">
        <v>5</v>
      </c>
      <c r="H4555" s="7">
        <v>1</v>
      </c>
      <c r="I4555" t="s">
        <v>5</v>
      </c>
      <c r="J4555">
        <v>0.42857142857142855</v>
      </c>
      <c r="K4555">
        <v>32</v>
      </c>
      <c r="L4555">
        <v>27.659999999999997</v>
      </c>
      <c r="M4555">
        <v>92.2</v>
      </c>
      <c r="N4555">
        <v>0</v>
      </c>
      <c r="O4555">
        <v>6.0174244805959498</v>
      </c>
      <c r="P4555">
        <v>0.42688911742607899</v>
      </c>
      <c r="Q4555" t="s">
        <v>266</v>
      </c>
    </row>
    <row r="4556" spans="1:17" ht="16" x14ac:dyDescent="0.2">
      <c r="A4556">
        <v>294</v>
      </c>
      <c r="B4556" t="s">
        <v>261</v>
      </c>
      <c r="C4556" t="s">
        <v>260</v>
      </c>
      <c r="F4556">
        <v>5</v>
      </c>
      <c r="H4556" s="7">
        <v>1</v>
      </c>
      <c r="I4556" t="s">
        <v>5</v>
      </c>
      <c r="J4556">
        <v>0.42857142857142855</v>
      </c>
      <c r="K4556">
        <v>32</v>
      </c>
      <c r="L4556">
        <v>27.659999999999997</v>
      </c>
      <c r="M4556">
        <v>92.2</v>
      </c>
      <c r="N4556">
        <v>0</v>
      </c>
      <c r="O4556">
        <v>6.9922362482482203</v>
      </c>
      <c r="P4556">
        <v>0.491951168825632</v>
      </c>
      <c r="Q4556" t="s">
        <v>266</v>
      </c>
    </row>
    <row r="4557" spans="1:17" ht="16" x14ac:dyDescent="0.2">
      <c r="A4557">
        <v>294</v>
      </c>
      <c r="B4557" t="s">
        <v>261</v>
      </c>
      <c r="C4557" t="s">
        <v>260</v>
      </c>
      <c r="F4557">
        <v>5</v>
      </c>
      <c r="H4557" s="7">
        <v>1</v>
      </c>
      <c r="I4557" t="s">
        <v>5</v>
      </c>
      <c r="J4557">
        <v>0.42857142857142855</v>
      </c>
      <c r="K4557">
        <v>32</v>
      </c>
      <c r="L4557">
        <v>27.659999999999997</v>
      </c>
      <c r="M4557">
        <v>92.2</v>
      </c>
      <c r="N4557">
        <v>0</v>
      </c>
      <c r="O4557">
        <v>9.0212770492414691</v>
      </c>
      <c r="P4557">
        <v>0.54111804419530296</v>
      </c>
      <c r="Q4557" t="s">
        <v>266</v>
      </c>
    </row>
    <row r="4558" spans="1:17" ht="16" x14ac:dyDescent="0.2">
      <c r="A4558">
        <v>294</v>
      </c>
      <c r="B4558" t="s">
        <v>261</v>
      </c>
      <c r="C4558" t="s">
        <v>260</v>
      </c>
      <c r="F4558">
        <v>5</v>
      </c>
      <c r="H4558" s="7">
        <v>1</v>
      </c>
      <c r="I4558" t="s">
        <v>5</v>
      </c>
      <c r="J4558">
        <v>0.42857142857142855</v>
      </c>
      <c r="K4558">
        <v>32</v>
      </c>
      <c r="L4558">
        <v>27.659999999999997</v>
      </c>
      <c r="M4558">
        <v>92.2</v>
      </c>
      <c r="N4558">
        <v>0</v>
      </c>
      <c r="O4558">
        <v>11.023142054809799</v>
      </c>
      <c r="P4558">
        <v>0.62684435729243804</v>
      </c>
      <c r="Q4558" t="s">
        <v>266</v>
      </c>
    </row>
    <row r="4559" spans="1:17" ht="16" x14ac:dyDescent="0.2">
      <c r="A4559">
        <v>295</v>
      </c>
      <c r="B4559" t="s">
        <v>261</v>
      </c>
      <c r="C4559" t="s">
        <v>260</v>
      </c>
      <c r="F4559">
        <v>5</v>
      </c>
      <c r="H4559" s="7">
        <v>1</v>
      </c>
      <c r="I4559" t="s">
        <v>5</v>
      </c>
      <c r="J4559">
        <f>10/(100-10)</f>
        <v>0.1111111111111111</v>
      </c>
      <c r="K4559">
        <v>40.700000000000003</v>
      </c>
      <c r="L4559">
        <f t="shared" si="41"/>
        <v>8.4600000000000009</v>
      </c>
      <c r="M4559">
        <v>84.6</v>
      </c>
      <c r="N4559">
        <v>0</v>
      </c>
      <c r="O4559">
        <v>0</v>
      </c>
      <c r="P4559">
        <v>0</v>
      </c>
      <c r="Q4559" t="s">
        <v>266</v>
      </c>
    </row>
    <row r="4560" spans="1:17" ht="16" x14ac:dyDescent="0.2">
      <c r="A4560">
        <v>295</v>
      </c>
      <c r="B4560" t="s">
        <v>261</v>
      </c>
      <c r="C4560" t="s">
        <v>260</v>
      </c>
      <c r="F4560">
        <v>5</v>
      </c>
      <c r="H4560" s="7">
        <v>1</v>
      </c>
      <c r="I4560" t="s">
        <v>5</v>
      </c>
      <c r="J4560">
        <v>0.1111111111111111</v>
      </c>
      <c r="K4560">
        <v>40.700000000000003</v>
      </c>
      <c r="L4560">
        <v>8.4600000000000009</v>
      </c>
      <c r="M4560">
        <v>84.6</v>
      </c>
      <c r="N4560">
        <v>0</v>
      </c>
      <c r="O4560">
        <v>0.26736372029112998</v>
      </c>
      <c r="P4560">
        <v>0.10230371213259699</v>
      </c>
      <c r="Q4560" t="s">
        <v>266</v>
      </c>
    </row>
    <row r="4561" spans="1:17" ht="16" x14ac:dyDescent="0.2">
      <c r="A4561">
        <v>295</v>
      </c>
      <c r="B4561" t="s">
        <v>261</v>
      </c>
      <c r="C4561" t="s">
        <v>260</v>
      </c>
      <c r="F4561">
        <v>5</v>
      </c>
      <c r="H4561" s="7">
        <v>1</v>
      </c>
      <c r="I4561" t="s">
        <v>5</v>
      </c>
      <c r="J4561">
        <v>0.1111111111111111</v>
      </c>
      <c r="K4561">
        <v>40.700000000000003</v>
      </c>
      <c r="L4561">
        <v>8.4600000000000009</v>
      </c>
      <c r="M4561">
        <v>84.6</v>
      </c>
      <c r="N4561">
        <v>0</v>
      </c>
      <c r="O4561">
        <v>0.53640208686690904</v>
      </c>
      <c r="P4561">
        <v>0.13899027416965401</v>
      </c>
      <c r="Q4561" t="s">
        <v>266</v>
      </c>
    </row>
    <row r="4562" spans="1:17" ht="16" x14ac:dyDescent="0.2">
      <c r="A4562">
        <v>295</v>
      </c>
      <c r="B4562" t="s">
        <v>261</v>
      </c>
      <c r="C4562" t="s">
        <v>260</v>
      </c>
      <c r="F4562">
        <v>5</v>
      </c>
      <c r="H4562" s="7">
        <v>1</v>
      </c>
      <c r="I4562" t="s">
        <v>5</v>
      </c>
      <c r="J4562">
        <v>0.1111111111111111</v>
      </c>
      <c r="K4562">
        <v>40.700000000000003</v>
      </c>
      <c r="L4562">
        <v>8.4600000000000009</v>
      </c>
      <c r="M4562">
        <v>84.6</v>
      </c>
      <c r="N4562">
        <v>0</v>
      </c>
      <c r="O4562">
        <v>1.02572084934624</v>
      </c>
      <c r="P4562">
        <v>0.19925070313674101</v>
      </c>
      <c r="Q4562" t="s">
        <v>266</v>
      </c>
    </row>
    <row r="4563" spans="1:17" ht="16" x14ac:dyDescent="0.2">
      <c r="A4563">
        <v>295</v>
      </c>
      <c r="B4563" t="s">
        <v>261</v>
      </c>
      <c r="C4563" t="s">
        <v>260</v>
      </c>
      <c r="F4563">
        <v>5</v>
      </c>
      <c r="H4563" s="7">
        <v>1</v>
      </c>
      <c r="I4563" t="s">
        <v>5</v>
      </c>
      <c r="J4563">
        <v>0.1111111111111111</v>
      </c>
      <c r="K4563">
        <v>40.700000000000003</v>
      </c>
      <c r="L4563">
        <v>8.4600000000000009</v>
      </c>
      <c r="M4563">
        <v>84.6</v>
      </c>
      <c r="N4563">
        <v>0</v>
      </c>
      <c r="O4563">
        <v>2.0545977628443199</v>
      </c>
      <c r="P4563">
        <v>0.27251647809004398</v>
      </c>
      <c r="Q4563" t="s">
        <v>266</v>
      </c>
    </row>
    <row r="4564" spans="1:17" ht="16" x14ac:dyDescent="0.2">
      <c r="A4564">
        <v>295</v>
      </c>
      <c r="B4564" t="s">
        <v>261</v>
      </c>
      <c r="C4564" t="s">
        <v>260</v>
      </c>
      <c r="F4564">
        <v>5</v>
      </c>
      <c r="H4564" s="7">
        <v>1</v>
      </c>
      <c r="I4564" t="s">
        <v>5</v>
      </c>
      <c r="J4564">
        <v>0.1111111111111111</v>
      </c>
      <c r="K4564">
        <v>40.700000000000003</v>
      </c>
      <c r="L4564">
        <v>8.4600000000000009</v>
      </c>
      <c r="M4564">
        <v>84.6</v>
      </c>
      <c r="N4564">
        <v>0</v>
      </c>
      <c r="O4564">
        <v>3.0094037829830098</v>
      </c>
      <c r="P4564">
        <v>0.36417115743821998</v>
      </c>
      <c r="Q4564" t="s">
        <v>266</v>
      </c>
    </row>
    <row r="4565" spans="1:17" ht="16" x14ac:dyDescent="0.2">
      <c r="A4565">
        <v>295</v>
      </c>
      <c r="B4565" t="s">
        <v>261</v>
      </c>
      <c r="C4565" t="s">
        <v>260</v>
      </c>
      <c r="F4565">
        <v>5</v>
      </c>
      <c r="H4565" s="7">
        <v>1</v>
      </c>
      <c r="I4565" t="s">
        <v>5</v>
      </c>
      <c r="J4565">
        <v>0.1111111111111111</v>
      </c>
      <c r="K4565">
        <v>40.700000000000003</v>
      </c>
      <c r="L4565">
        <v>8.4600000000000009</v>
      </c>
      <c r="M4565">
        <v>84.6</v>
      </c>
      <c r="N4565">
        <v>0</v>
      </c>
      <c r="O4565">
        <v>4.0386671533160099</v>
      </c>
      <c r="P4565">
        <v>0.42168881636859301</v>
      </c>
      <c r="Q4565" t="s">
        <v>266</v>
      </c>
    </row>
    <row r="4566" spans="1:17" ht="16" x14ac:dyDescent="0.2">
      <c r="A4566">
        <v>295</v>
      </c>
      <c r="B4566" t="s">
        <v>261</v>
      </c>
      <c r="C4566" t="s">
        <v>260</v>
      </c>
      <c r="F4566">
        <v>5</v>
      </c>
      <c r="H4566" s="7">
        <v>1</v>
      </c>
      <c r="I4566" t="s">
        <v>5</v>
      </c>
      <c r="J4566">
        <v>0.1111111111111111</v>
      </c>
      <c r="K4566">
        <v>40.700000000000003</v>
      </c>
      <c r="L4566">
        <v>8.4600000000000009</v>
      </c>
      <c r="M4566">
        <v>84.6</v>
      </c>
      <c r="N4566">
        <v>0</v>
      </c>
      <c r="O4566">
        <v>5.0183352298344603</v>
      </c>
      <c r="P4566">
        <v>0.50021469824162101</v>
      </c>
      <c r="Q4566" t="s">
        <v>266</v>
      </c>
    </row>
    <row r="4567" spans="1:17" ht="16" x14ac:dyDescent="0.2">
      <c r="A4567">
        <v>295</v>
      </c>
      <c r="B4567" t="s">
        <v>261</v>
      </c>
      <c r="C4567" t="s">
        <v>260</v>
      </c>
      <c r="F4567">
        <v>5</v>
      </c>
      <c r="H4567" s="7">
        <v>1</v>
      </c>
      <c r="I4567" t="s">
        <v>5</v>
      </c>
      <c r="J4567">
        <v>0.1111111111111111</v>
      </c>
      <c r="K4567">
        <v>40.700000000000003</v>
      </c>
      <c r="L4567">
        <v>8.4600000000000009</v>
      </c>
      <c r="M4567">
        <v>84.6</v>
      </c>
      <c r="N4567">
        <v>0</v>
      </c>
      <c r="O4567">
        <v>5.9981965347703801</v>
      </c>
      <c r="P4567">
        <v>0.57086652210318301</v>
      </c>
      <c r="Q4567" t="s">
        <v>266</v>
      </c>
    </row>
    <row r="4568" spans="1:17" ht="16" x14ac:dyDescent="0.2">
      <c r="A4568">
        <v>295</v>
      </c>
      <c r="B4568" t="s">
        <v>261</v>
      </c>
      <c r="C4568" t="s">
        <v>260</v>
      </c>
      <c r="F4568">
        <v>5</v>
      </c>
      <c r="H4568" s="7">
        <v>1</v>
      </c>
      <c r="I4568" t="s">
        <v>5</v>
      </c>
      <c r="J4568">
        <v>0.1111111111111111</v>
      </c>
      <c r="K4568">
        <v>40.700000000000003</v>
      </c>
      <c r="L4568">
        <v>8.4600000000000009</v>
      </c>
      <c r="M4568">
        <v>84.6</v>
      </c>
      <c r="N4568">
        <v>0</v>
      </c>
      <c r="O4568">
        <v>7.0014384782188603</v>
      </c>
      <c r="P4568">
        <v>0.688757326577495</v>
      </c>
      <c r="Q4568" t="s">
        <v>266</v>
      </c>
    </row>
    <row r="4569" spans="1:17" ht="16" x14ac:dyDescent="0.2">
      <c r="A4569">
        <v>295</v>
      </c>
      <c r="B4569" t="s">
        <v>261</v>
      </c>
      <c r="C4569" t="s">
        <v>260</v>
      </c>
      <c r="F4569">
        <v>5</v>
      </c>
      <c r="H4569" s="7">
        <v>1</v>
      </c>
      <c r="I4569" t="s">
        <v>5</v>
      </c>
      <c r="J4569">
        <v>0.1111111111111111</v>
      </c>
      <c r="K4569">
        <v>40.700000000000003</v>
      </c>
      <c r="L4569">
        <v>8.4600000000000009</v>
      </c>
      <c r="M4569">
        <v>84.6</v>
      </c>
      <c r="N4569">
        <v>0</v>
      </c>
      <c r="O4569">
        <v>8.9841552697683404</v>
      </c>
      <c r="P4569">
        <v>0.89304807093629801</v>
      </c>
      <c r="Q4569" t="s">
        <v>266</v>
      </c>
    </row>
    <row r="4570" spans="1:17" ht="16" x14ac:dyDescent="0.2">
      <c r="A4570">
        <v>295</v>
      </c>
      <c r="B4570" t="s">
        <v>261</v>
      </c>
      <c r="C4570" t="s">
        <v>260</v>
      </c>
      <c r="F4570">
        <v>5</v>
      </c>
      <c r="H4570" s="7">
        <v>1</v>
      </c>
      <c r="I4570" t="s">
        <v>5</v>
      </c>
      <c r="J4570">
        <v>0.1111111111111111</v>
      </c>
      <c r="K4570">
        <v>40.700000000000003</v>
      </c>
      <c r="L4570">
        <v>8.4600000000000009</v>
      </c>
      <c r="M4570">
        <v>84.6</v>
      </c>
      <c r="N4570">
        <v>0</v>
      </c>
      <c r="O4570">
        <v>11.0194946003392</v>
      </c>
      <c r="P4570">
        <v>0.95297035017283105</v>
      </c>
      <c r="Q4570" t="s">
        <v>266</v>
      </c>
    </row>
    <row r="4571" spans="1:17" ht="16" x14ac:dyDescent="0.2">
      <c r="A4571">
        <v>296</v>
      </c>
      <c r="B4571" t="s">
        <v>261</v>
      </c>
      <c r="C4571" t="s">
        <v>260</v>
      </c>
      <c r="F4571">
        <v>5</v>
      </c>
      <c r="H4571" s="7">
        <v>1</v>
      </c>
      <c r="I4571" t="s">
        <v>5</v>
      </c>
      <c r="J4571">
        <f t="shared" ref="J4571:J4583" si="42">10/(100-10)</f>
        <v>0.1111111111111111</v>
      </c>
      <c r="K4571">
        <v>26.5</v>
      </c>
      <c r="L4571">
        <f t="shared" si="41"/>
        <v>7.14</v>
      </c>
      <c r="M4571">
        <v>71.400000000000006</v>
      </c>
      <c r="N4571">
        <v>0</v>
      </c>
      <c r="O4571">
        <v>0</v>
      </c>
      <c r="P4571">
        <v>0</v>
      </c>
      <c r="Q4571" t="s">
        <v>266</v>
      </c>
    </row>
    <row r="4572" spans="1:17" ht="16" x14ac:dyDescent="0.2">
      <c r="A4572">
        <v>296</v>
      </c>
      <c r="B4572" t="s">
        <v>261</v>
      </c>
      <c r="C4572" t="s">
        <v>260</v>
      </c>
      <c r="F4572">
        <v>5</v>
      </c>
      <c r="H4572" s="7">
        <v>1</v>
      </c>
      <c r="I4572" t="s">
        <v>5</v>
      </c>
      <c r="J4572">
        <v>0.1111111111111111</v>
      </c>
      <c r="K4572">
        <v>26.5</v>
      </c>
      <c r="L4572">
        <v>7.14</v>
      </c>
      <c r="M4572">
        <v>71.400000000000006</v>
      </c>
      <c r="N4572">
        <v>0</v>
      </c>
      <c r="O4572">
        <v>0.29299869034072601</v>
      </c>
      <c r="P4572">
        <v>5.7678682611589302E-2</v>
      </c>
      <c r="Q4572" t="s">
        <v>266</v>
      </c>
    </row>
    <row r="4573" spans="1:17" ht="16" x14ac:dyDescent="0.2">
      <c r="A4573">
        <v>296</v>
      </c>
      <c r="B4573" t="s">
        <v>261</v>
      </c>
      <c r="C4573" t="s">
        <v>260</v>
      </c>
      <c r="F4573">
        <v>5</v>
      </c>
      <c r="H4573" s="7">
        <v>1</v>
      </c>
      <c r="I4573" t="s">
        <v>5</v>
      </c>
      <c r="J4573">
        <v>0.1111111111111111</v>
      </c>
      <c r="K4573">
        <v>26.5</v>
      </c>
      <c r="L4573">
        <v>7.14</v>
      </c>
      <c r="M4573">
        <v>71.400000000000006</v>
      </c>
      <c r="N4573">
        <v>0</v>
      </c>
      <c r="O4573">
        <v>0.562294694806449</v>
      </c>
      <c r="P4573">
        <v>8.3866500633359597E-2</v>
      </c>
      <c r="Q4573" t="s">
        <v>266</v>
      </c>
    </row>
    <row r="4574" spans="1:17" ht="16" x14ac:dyDescent="0.2">
      <c r="A4574">
        <v>296</v>
      </c>
      <c r="B4574" t="s">
        <v>261</v>
      </c>
      <c r="C4574" t="s">
        <v>260</v>
      </c>
      <c r="F4574">
        <v>5</v>
      </c>
      <c r="H4574" s="7">
        <v>1</v>
      </c>
      <c r="I4574" t="s">
        <v>5</v>
      </c>
      <c r="J4574">
        <v>0.1111111111111111</v>
      </c>
      <c r="K4574">
        <v>26.5</v>
      </c>
      <c r="L4574">
        <v>7.14</v>
      </c>
      <c r="M4574">
        <v>71.400000000000006</v>
      </c>
      <c r="N4574">
        <v>0</v>
      </c>
      <c r="O4574">
        <v>1.00272666766859</v>
      </c>
      <c r="P4574">
        <v>0.13626360650106201</v>
      </c>
      <c r="Q4574" t="s">
        <v>266</v>
      </c>
    </row>
    <row r="4575" spans="1:17" ht="16" x14ac:dyDescent="0.2">
      <c r="A4575">
        <v>296</v>
      </c>
      <c r="B4575" t="s">
        <v>261</v>
      </c>
      <c r="C4575" t="s">
        <v>260</v>
      </c>
      <c r="F4575">
        <v>5</v>
      </c>
      <c r="H4575" s="7">
        <v>1</v>
      </c>
      <c r="I4575" t="s">
        <v>5</v>
      </c>
      <c r="J4575">
        <v>0.1111111111111111</v>
      </c>
      <c r="K4575">
        <v>26.5</v>
      </c>
      <c r="L4575">
        <v>7.14</v>
      </c>
      <c r="M4575">
        <v>71.400000000000006</v>
      </c>
      <c r="N4575">
        <v>0</v>
      </c>
      <c r="O4575">
        <v>2.0062906584795002</v>
      </c>
      <c r="P4575">
        <v>0.24103098095626499</v>
      </c>
      <c r="Q4575" t="s">
        <v>266</v>
      </c>
    </row>
    <row r="4576" spans="1:17" ht="16" x14ac:dyDescent="0.2">
      <c r="A4576">
        <v>296</v>
      </c>
      <c r="B4576" t="s">
        <v>261</v>
      </c>
      <c r="C4576" t="s">
        <v>260</v>
      </c>
      <c r="F4576">
        <v>5</v>
      </c>
      <c r="H4576" s="7">
        <v>1</v>
      </c>
      <c r="I4576" t="s">
        <v>5</v>
      </c>
      <c r="J4576">
        <v>0.1111111111111111</v>
      </c>
      <c r="K4576">
        <v>26.5</v>
      </c>
      <c r="L4576">
        <v>7.14</v>
      </c>
      <c r="M4576">
        <v>71.400000000000006</v>
      </c>
      <c r="N4576">
        <v>0</v>
      </c>
      <c r="O4576">
        <v>3.0347167056701698</v>
      </c>
      <c r="P4576">
        <v>0.33266955793632003</v>
      </c>
      <c r="Q4576" t="s">
        <v>266</v>
      </c>
    </row>
    <row r="4577" spans="1:17" ht="16" x14ac:dyDescent="0.2">
      <c r="A4577">
        <v>296</v>
      </c>
      <c r="B4577" t="s">
        <v>261</v>
      </c>
      <c r="C4577" t="s">
        <v>260</v>
      </c>
      <c r="F4577">
        <v>5</v>
      </c>
      <c r="H4577" s="7">
        <v>1</v>
      </c>
      <c r="I4577" t="s">
        <v>5</v>
      </c>
      <c r="J4577">
        <v>0.1111111111111111</v>
      </c>
      <c r="K4577">
        <v>26.5</v>
      </c>
      <c r="L4577">
        <v>7.14</v>
      </c>
      <c r="M4577">
        <v>71.400000000000006</v>
      </c>
      <c r="N4577">
        <v>0</v>
      </c>
      <c r="O4577">
        <v>4.0396332954033101</v>
      </c>
      <c r="P4577">
        <v>0.382318526311269</v>
      </c>
      <c r="Q4577" t="s">
        <v>266</v>
      </c>
    </row>
    <row r="4578" spans="1:17" ht="16" x14ac:dyDescent="0.2">
      <c r="A4578">
        <v>296</v>
      </c>
      <c r="B4578" t="s">
        <v>261</v>
      </c>
      <c r="C4578" t="s">
        <v>260</v>
      </c>
      <c r="F4578">
        <v>5</v>
      </c>
      <c r="H4578" s="7">
        <v>1</v>
      </c>
      <c r="I4578" t="s">
        <v>5</v>
      </c>
      <c r="J4578">
        <v>0.1111111111111111</v>
      </c>
      <c r="K4578">
        <v>26.5</v>
      </c>
      <c r="L4578">
        <v>7.14</v>
      </c>
      <c r="M4578">
        <v>71.400000000000006</v>
      </c>
      <c r="N4578">
        <v>0</v>
      </c>
      <c r="O4578">
        <v>5.0446142946089196</v>
      </c>
      <c r="P4578">
        <v>0.42934280868239599</v>
      </c>
      <c r="Q4578" t="s">
        <v>266</v>
      </c>
    </row>
    <row r="4579" spans="1:17" ht="16" x14ac:dyDescent="0.2">
      <c r="A4579">
        <v>296</v>
      </c>
      <c r="B4579" t="s">
        <v>261</v>
      </c>
      <c r="C4579" t="s">
        <v>260</v>
      </c>
      <c r="F4579">
        <v>5</v>
      </c>
      <c r="H4579" s="7">
        <v>1</v>
      </c>
      <c r="I4579" t="s">
        <v>5</v>
      </c>
      <c r="J4579">
        <v>0.1111111111111111</v>
      </c>
      <c r="K4579">
        <v>26.5</v>
      </c>
      <c r="L4579">
        <v>7.14</v>
      </c>
      <c r="M4579">
        <v>71.400000000000006</v>
      </c>
      <c r="N4579">
        <v>0</v>
      </c>
      <c r="O4579">
        <v>6.0249264658522401</v>
      </c>
      <c r="P4579">
        <v>0.48162183051720697</v>
      </c>
      <c r="Q4579" t="s">
        <v>266</v>
      </c>
    </row>
    <row r="4580" spans="1:17" ht="16" x14ac:dyDescent="0.2">
      <c r="A4580">
        <v>296</v>
      </c>
      <c r="B4580" t="s">
        <v>261</v>
      </c>
      <c r="C4580" t="s">
        <v>260</v>
      </c>
      <c r="F4580">
        <v>5</v>
      </c>
      <c r="H4580" s="7">
        <v>1</v>
      </c>
      <c r="I4580" t="s">
        <v>5</v>
      </c>
      <c r="J4580">
        <v>0.1111111111111111</v>
      </c>
      <c r="K4580">
        <v>26.5</v>
      </c>
      <c r="L4580">
        <v>7.14</v>
      </c>
      <c r="M4580">
        <v>71.400000000000006</v>
      </c>
      <c r="N4580">
        <v>0</v>
      </c>
      <c r="O4580">
        <v>7.0054318655130201</v>
      </c>
      <c r="P4580">
        <v>0.52602679434055399</v>
      </c>
      <c r="Q4580" t="s">
        <v>266</v>
      </c>
    </row>
    <row r="4581" spans="1:17" ht="16" x14ac:dyDescent="0.2">
      <c r="A4581">
        <v>296</v>
      </c>
      <c r="B4581" t="s">
        <v>261</v>
      </c>
      <c r="C4581" t="s">
        <v>260</v>
      </c>
      <c r="F4581">
        <v>5</v>
      </c>
      <c r="H4581" s="7">
        <v>1</v>
      </c>
      <c r="I4581" t="s">
        <v>5</v>
      </c>
      <c r="J4581">
        <v>0.1111111111111111</v>
      </c>
      <c r="K4581">
        <v>26.5</v>
      </c>
      <c r="L4581">
        <v>7.14</v>
      </c>
      <c r="M4581">
        <v>71.400000000000006</v>
      </c>
      <c r="N4581">
        <v>0</v>
      </c>
      <c r="O4581">
        <v>9.0149429976168491</v>
      </c>
      <c r="P4581">
        <v>0.63844816110956004</v>
      </c>
      <c r="Q4581" t="s">
        <v>266</v>
      </c>
    </row>
    <row r="4582" spans="1:17" ht="16" x14ac:dyDescent="0.2">
      <c r="A4582">
        <v>296</v>
      </c>
      <c r="B4582" t="s">
        <v>261</v>
      </c>
      <c r="C4582" t="s">
        <v>260</v>
      </c>
      <c r="F4582">
        <v>5</v>
      </c>
      <c r="H4582" s="7">
        <v>1</v>
      </c>
      <c r="I4582" t="s">
        <v>5</v>
      </c>
      <c r="J4582">
        <v>0.1111111111111111</v>
      </c>
      <c r="K4582">
        <v>26.5</v>
      </c>
      <c r="L4582">
        <v>7.14</v>
      </c>
      <c r="M4582">
        <v>71.400000000000006</v>
      </c>
      <c r="N4582">
        <v>0</v>
      </c>
      <c r="O4582">
        <v>11.001202310152999</v>
      </c>
      <c r="P4582">
        <v>0.698381175258174</v>
      </c>
      <c r="Q4582" t="s">
        <v>266</v>
      </c>
    </row>
    <row r="4583" spans="1:17" ht="16" x14ac:dyDescent="0.2">
      <c r="A4583">
        <v>297</v>
      </c>
      <c r="B4583" t="s">
        <v>261</v>
      </c>
      <c r="C4583" t="s">
        <v>260</v>
      </c>
      <c r="F4583">
        <v>5</v>
      </c>
      <c r="H4583" s="7">
        <v>1</v>
      </c>
      <c r="I4583" t="s">
        <v>5</v>
      </c>
      <c r="J4583">
        <f t="shared" si="42"/>
        <v>0.1111111111111111</v>
      </c>
      <c r="K4583">
        <v>25.4</v>
      </c>
      <c r="L4583">
        <f t="shared" si="41"/>
        <v>7.22</v>
      </c>
      <c r="M4583">
        <v>72.2</v>
      </c>
      <c r="N4583">
        <v>0</v>
      </c>
      <c r="O4583">
        <v>0</v>
      </c>
      <c r="P4583">
        <v>0</v>
      </c>
      <c r="Q4583" t="s">
        <v>266</v>
      </c>
    </row>
    <row r="4584" spans="1:17" ht="16" x14ac:dyDescent="0.2">
      <c r="A4584">
        <v>297</v>
      </c>
      <c r="B4584" t="s">
        <v>261</v>
      </c>
      <c r="C4584" t="s">
        <v>260</v>
      </c>
      <c r="F4584">
        <v>5</v>
      </c>
      <c r="H4584" s="7">
        <v>1</v>
      </c>
      <c r="I4584" t="s">
        <v>5</v>
      </c>
      <c r="J4584">
        <v>0.1111111111111111</v>
      </c>
      <c r="K4584">
        <v>25.4</v>
      </c>
      <c r="L4584">
        <v>7.22</v>
      </c>
      <c r="M4584">
        <v>72.2</v>
      </c>
      <c r="N4584">
        <v>0</v>
      </c>
      <c r="O4584">
        <v>0.29267664297829299</v>
      </c>
      <c r="P4584">
        <v>7.0802112630697397E-2</v>
      </c>
      <c r="Q4584" t="s">
        <v>266</v>
      </c>
    </row>
    <row r="4585" spans="1:17" ht="16" x14ac:dyDescent="0.2">
      <c r="A4585">
        <v>297</v>
      </c>
      <c r="B4585" t="s">
        <v>261</v>
      </c>
      <c r="C4585" t="s">
        <v>260</v>
      </c>
      <c r="F4585">
        <v>5</v>
      </c>
      <c r="H4585" s="7">
        <v>1</v>
      </c>
      <c r="I4585" t="s">
        <v>5</v>
      </c>
      <c r="J4585">
        <v>0.1111111111111111</v>
      </c>
      <c r="K4585">
        <v>25.4</v>
      </c>
      <c r="L4585">
        <v>7.22</v>
      </c>
      <c r="M4585">
        <v>72.2</v>
      </c>
      <c r="N4585">
        <v>0</v>
      </c>
      <c r="O4585">
        <v>0.51276381046439201</v>
      </c>
      <c r="P4585">
        <v>0.102250037572192</v>
      </c>
      <c r="Q4585" t="s">
        <v>266</v>
      </c>
    </row>
    <row r="4586" spans="1:17" ht="16" x14ac:dyDescent="0.2">
      <c r="A4586">
        <v>297</v>
      </c>
      <c r="B4586" t="s">
        <v>261</v>
      </c>
      <c r="C4586" t="s">
        <v>260</v>
      </c>
      <c r="F4586">
        <v>5</v>
      </c>
      <c r="H4586" s="7">
        <v>1</v>
      </c>
      <c r="I4586" t="s">
        <v>5</v>
      </c>
      <c r="J4586">
        <v>0.1111111111111111</v>
      </c>
      <c r="K4586">
        <v>25.4</v>
      </c>
      <c r="L4586">
        <v>7.22</v>
      </c>
      <c r="M4586">
        <v>72.2</v>
      </c>
      <c r="N4586">
        <v>0</v>
      </c>
      <c r="O4586">
        <v>1.0020825729437199</v>
      </c>
      <c r="P4586">
        <v>0.162510466539279</v>
      </c>
      <c r="Q4586" t="s">
        <v>266</v>
      </c>
    </row>
    <row r="4587" spans="1:17" ht="16" x14ac:dyDescent="0.2">
      <c r="A4587">
        <v>297</v>
      </c>
      <c r="B4587" t="s">
        <v>261</v>
      </c>
      <c r="C4587" t="s">
        <v>260</v>
      </c>
      <c r="F4587">
        <v>5</v>
      </c>
      <c r="H4587" s="7">
        <v>1</v>
      </c>
      <c r="I4587" t="s">
        <v>5</v>
      </c>
      <c r="J4587">
        <v>0.1111111111111111</v>
      </c>
      <c r="K4587">
        <v>25.4</v>
      </c>
      <c r="L4587">
        <v>7.22</v>
      </c>
      <c r="M4587">
        <v>72.2</v>
      </c>
      <c r="N4587">
        <v>0</v>
      </c>
      <c r="O4587">
        <v>2.0063550679519899</v>
      </c>
      <c r="P4587">
        <v>0.238406294952444</v>
      </c>
      <c r="Q4587" t="s">
        <v>266</v>
      </c>
    </row>
    <row r="4588" spans="1:17" ht="16" x14ac:dyDescent="0.2">
      <c r="A4588">
        <v>297</v>
      </c>
      <c r="B4588" t="s">
        <v>261</v>
      </c>
      <c r="C4588" t="s">
        <v>260</v>
      </c>
      <c r="F4588">
        <v>5</v>
      </c>
      <c r="H4588" s="7">
        <v>1</v>
      </c>
      <c r="I4588" t="s">
        <v>5</v>
      </c>
      <c r="J4588">
        <v>0.1111111111111111</v>
      </c>
      <c r="K4588">
        <v>25.4</v>
      </c>
      <c r="L4588">
        <v>7.22</v>
      </c>
      <c r="M4588">
        <v>72.2</v>
      </c>
      <c r="N4588">
        <v>0</v>
      </c>
      <c r="O4588">
        <v>3.0110140197951698</v>
      </c>
      <c r="P4588">
        <v>0.29855400734267901</v>
      </c>
      <c r="Q4588" t="s">
        <v>266</v>
      </c>
    </row>
    <row r="4589" spans="1:17" ht="16" x14ac:dyDescent="0.2">
      <c r="A4589">
        <v>297</v>
      </c>
      <c r="B4589" t="s">
        <v>261</v>
      </c>
      <c r="C4589" t="s">
        <v>260</v>
      </c>
      <c r="F4589">
        <v>5</v>
      </c>
      <c r="H4589" s="7">
        <v>1</v>
      </c>
      <c r="I4589" t="s">
        <v>5</v>
      </c>
      <c r="J4589">
        <v>0.1111111111111111</v>
      </c>
      <c r="K4589">
        <v>25.4</v>
      </c>
      <c r="L4589">
        <v>7.22</v>
      </c>
      <c r="M4589">
        <v>72.2</v>
      </c>
      <c r="N4589">
        <v>0</v>
      </c>
      <c r="O4589">
        <v>4.0400197522382202</v>
      </c>
      <c r="P4589">
        <v>0.36657041028833898</v>
      </c>
      <c r="Q4589" t="s">
        <v>266</v>
      </c>
    </row>
    <row r="4590" spans="1:17" ht="16" x14ac:dyDescent="0.2">
      <c r="A4590">
        <v>297</v>
      </c>
      <c r="B4590" t="s">
        <v>261</v>
      </c>
      <c r="C4590" t="s">
        <v>260</v>
      </c>
      <c r="F4590">
        <v>5</v>
      </c>
      <c r="H4590" s="7">
        <v>1</v>
      </c>
      <c r="I4590" t="s">
        <v>5</v>
      </c>
      <c r="J4590">
        <v>0.1111111111111111</v>
      </c>
      <c r="K4590">
        <v>25.4</v>
      </c>
      <c r="L4590">
        <v>7.22</v>
      </c>
      <c r="M4590">
        <v>72.2</v>
      </c>
      <c r="N4590">
        <v>0</v>
      </c>
      <c r="O4590">
        <v>4.9954698671017796</v>
      </c>
      <c r="P4590">
        <v>0.43197822959829901</v>
      </c>
      <c r="Q4590" t="s">
        <v>266</v>
      </c>
    </row>
    <row r="4591" spans="1:17" ht="16" x14ac:dyDescent="0.2">
      <c r="A4591">
        <v>297</v>
      </c>
      <c r="B4591" t="s">
        <v>261</v>
      </c>
      <c r="C4591" t="s">
        <v>260</v>
      </c>
      <c r="F4591">
        <v>5</v>
      </c>
      <c r="H4591" s="7">
        <v>1</v>
      </c>
      <c r="I4591" t="s">
        <v>5</v>
      </c>
      <c r="J4591">
        <v>0.1111111111111111</v>
      </c>
      <c r="K4591">
        <v>25.4</v>
      </c>
      <c r="L4591">
        <v>7.22</v>
      </c>
      <c r="M4591">
        <v>72.2</v>
      </c>
      <c r="N4591">
        <v>0</v>
      </c>
      <c r="O4591">
        <v>6.0251841037421903</v>
      </c>
      <c r="P4591">
        <v>0.47112308650192097</v>
      </c>
      <c r="Q4591" t="s">
        <v>266</v>
      </c>
    </row>
    <row r="4592" spans="1:17" ht="16" x14ac:dyDescent="0.2">
      <c r="A4592">
        <v>297</v>
      </c>
      <c r="B4592" t="s">
        <v>261</v>
      </c>
      <c r="C4592" t="s">
        <v>260</v>
      </c>
      <c r="F4592">
        <v>5</v>
      </c>
      <c r="H4592" s="7">
        <v>1</v>
      </c>
      <c r="I4592" t="s">
        <v>5</v>
      </c>
      <c r="J4592">
        <v>0.1111111111111111</v>
      </c>
      <c r="K4592">
        <v>25.4</v>
      </c>
      <c r="L4592">
        <v>7.22</v>
      </c>
      <c r="M4592">
        <v>72.2</v>
      </c>
      <c r="N4592">
        <v>0</v>
      </c>
      <c r="O4592">
        <v>6.9817935891104996</v>
      </c>
      <c r="P4592">
        <v>0.48928655774309099</v>
      </c>
      <c r="Q4592" t="s">
        <v>266</v>
      </c>
    </row>
    <row r="4593" spans="1:17" ht="16" x14ac:dyDescent="0.2">
      <c r="A4593">
        <v>297</v>
      </c>
      <c r="B4593" t="s">
        <v>261</v>
      </c>
      <c r="C4593" t="s">
        <v>260</v>
      </c>
      <c r="F4593">
        <v>5</v>
      </c>
      <c r="H4593" s="7">
        <v>1</v>
      </c>
      <c r="I4593" t="s">
        <v>5</v>
      </c>
      <c r="J4593">
        <v>0.1111111111111111</v>
      </c>
      <c r="K4593">
        <v>25.4</v>
      </c>
      <c r="L4593">
        <v>7.22</v>
      </c>
      <c r="M4593">
        <v>72.2</v>
      </c>
      <c r="N4593">
        <v>0</v>
      </c>
      <c r="O4593">
        <v>9.0168752817914406</v>
      </c>
      <c r="P4593">
        <v>0.55970758099491102</v>
      </c>
      <c r="Q4593" t="s">
        <v>266</v>
      </c>
    </row>
    <row r="4594" spans="1:17" ht="16" x14ac:dyDescent="0.2">
      <c r="A4594">
        <v>297</v>
      </c>
      <c r="B4594" t="s">
        <v>261</v>
      </c>
      <c r="C4594" t="s">
        <v>260</v>
      </c>
      <c r="F4594">
        <v>5</v>
      </c>
      <c r="H4594" s="7">
        <v>1</v>
      </c>
      <c r="I4594" t="s">
        <v>5</v>
      </c>
      <c r="J4594">
        <v>0.1111111111111111</v>
      </c>
      <c r="K4594">
        <v>25.4</v>
      </c>
      <c r="L4594">
        <v>7.22</v>
      </c>
      <c r="M4594">
        <v>72.2</v>
      </c>
      <c r="N4594">
        <v>0</v>
      </c>
      <c r="O4594">
        <v>11.0278678317624</v>
      </c>
      <c r="P4594">
        <v>0.61176116967602001</v>
      </c>
      <c r="Q4594" t="s">
        <v>266</v>
      </c>
    </row>
    <row r="4595" spans="1:17" ht="16" x14ac:dyDescent="0.2">
      <c r="A4595">
        <v>298</v>
      </c>
      <c r="B4595" t="s">
        <v>297</v>
      </c>
      <c r="C4595" t="s">
        <v>257</v>
      </c>
      <c r="D4595">
        <v>104</v>
      </c>
      <c r="H4595" s="7">
        <v>1</v>
      </c>
      <c r="I4595" t="s">
        <v>5</v>
      </c>
      <c r="J4595">
        <f>4/5</f>
        <v>0.8</v>
      </c>
      <c r="K4595">
        <v>26</v>
      </c>
      <c r="L4595">
        <v>20</v>
      </c>
      <c r="M4595">
        <f>L4595/(4/(4+5))</f>
        <v>45</v>
      </c>
      <c r="N4595">
        <v>0</v>
      </c>
      <c r="O4595">
        <v>0</v>
      </c>
      <c r="P4595">
        <v>0</v>
      </c>
      <c r="Q4595" t="s">
        <v>267</v>
      </c>
    </row>
    <row r="4596" spans="1:17" ht="16" x14ac:dyDescent="0.2">
      <c r="A4596">
        <v>298</v>
      </c>
      <c r="B4596" t="s">
        <v>297</v>
      </c>
      <c r="C4596" t="s">
        <v>257</v>
      </c>
      <c r="D4596">
        <v>104</v>
      </c>
      <c r="H4596" s="7">
        <v>1</v>
      </c>
      <c r="I4596" t="s">
        <v>5</v>
      </c>
      <c r="J4596">
        <v>0.8</v>
      </c>
      <c r="K4596">
        <v>26</v>
      </c>
      <c r="L4596">
        <v>20</v>
      </c>
      <c r="M4596">
        <v>45</v>
      </c>
      <c r="N4596">
        <v>0</v>
      </c>
      <c r="O4596">
        <v>0.13812430252058799</v>
      </c>
      <c r="P4596">
        <v>8.1852131247701104E-2</v>
      </c>
      <c r="Q4596" t="s">
        <v>267</v>
      </c>
    </row>
    <row r="4597" spans="1:17" ht="16" x14ac:dyDescent="0.2">
      <c r="A4597">
        <v>298</v>
      </c>
      <c r="B4597" t="s">
        <v>297</v>
      </c>
      <c r="C4597" t="s">
        <v>257</v>
      </c>
      <c r="D4597">
        <v>104</v>
      </c>
      <c r="H4597" s="7">
        <v>1</v>
      </c>
      <c r="I4597" t="s">
        <v>5</v>
      </c>
      <c r="J4597">
        <v>0.8</v>
      </c>
      <c r="K4597">
        <v>26</v>
      </c>
      <c r="L4597">
        <v>20</v>
      </c>
      <c r="M4597">
        <v>45</v>
      </c>
      <c r="N4597">
        <v>0</v>
      </c>
      <c r="O4597">
        <v>0.139302614106072</v>
      </c>
      <c r="P4597">
        <v>0.10816775665683701</v>
      </c>
      <c r="Q4597" t="s">
        <v>267</v>
      </c>
    </row>
    <row r="4598" spans="1:17" ht="16" x14ac:dyDescent="0.2">
      <c r="A4598">
        <v>298</v>
      </c>
      <c r="B4598" t="s">
        <v>297</v>
      </c>
      <c r="C4598" t="s">
        <v>257</v>
      </c>
      <c r="D4598">
        <v>104</v>
      </c>
      <c r="H4598" s="7">
        <v>1</v>
      </c>
      <c r="I4598" t="s">
        <v>5</v>
      </c>
      <c r="J4598">
        <v>0.8</v>
      </c>
      <c r="K4598">
        <v>26</v>
      </c>
      <c r="L4598">
        <v>20</v>
      </c>
      <c r="M4598">
        <v>45</v>
      </c>
      <c r="N4598">
        <v>0</v>
      </c>
      <c r="O4598">
        <v>0.275070293455694</v>
      </c>
      <c r="P4598">
        <v>0.140312595465059</v>
      </c>
      <c r="Q4598" t="s">
        <v>267</v>
      </c>
    </row>
    <row r="4599" spans="1:17" ht="16" x14ac:dyDescent="0.2">
      <c r="A4599">
        <v>298</v>
      </c>
      <c r="B4599" t="s">
        <v>297</v>
      </c>
      <c r="C4599" t="s">
        <v>257</v>
      </c>
      <c r="D4599">
        <v>104</v>
      </c>
      <c r="H4599" s="7">
        <v>1</v>
      </c>
      <c r="I4599" t="s">
        <v>5</v>
      </c>
      <c r="J4599">
        <v>0.8</v>
      </c>
      <c r="K4599">
        <v>26</v>
      </c>
      <c r="L4599">
        <v>20</v>
      </c>
      <c r="M4599">
        <v>45</v>
      </c>
      <c r="N4599">
        <v>0</v>
      </c>
      <c r="O4599">
        <v>0.41057612578632002</v>
      </c>
      <c r="P4599">
        <v>0.166609517515695</v>
      </c>
      <c r="Q4599" t="s">
        <v>267</v>
      </c>
    </row>
    <row r="4600" spans="1:17" ht="16" x14ac:dyDescent="0.2">
      <c r="A4600">
        <v>298</v>
      </c>
      <c r="B4600" t="s">
        <v>297</v>
      </c>
      <c r="C4600" t="s">
        <v>257</v>
      </c>
      <c r="D4600">
        <v>104</v>
      </c>
      <c r="H4600" s="7">
        <v>1</v>
      </c>
      <c r="I4600" t="s">
        <v>5</v>
      </c>
      <c r="J4600">
        <v>0.8</v>
      </c>
      <c r="K4600">
        <v>26</v>
      </c>
      <c r="L4600">
        <v>20</v>
      </c>
      <c r="M4600">
        <v>45</v>
      </c>
      <c r="N4600">
        <v>0</v>
      </c>
      <c r="O4600">
        <v>1.0858795877779699</v>
      </c>
      <c r="P4600">
        <v>0.24838683532939701</v>
      </c>
      <c r="Q4600" t="s">
        <v>267</v>
      </c>
    </row>
    <row r="4601" spans="1:17" ht="16" x14ac:dyDescent="0.2">
      <c r="A4601">
        <v>298</v>
      </c>
      <c r="B4601" t="s">
        <v>297</v>
      </c>
      <c r="C4601" t="s">
        <v>257</v>
      </c>
      <c r="D4601">
        <v>104</v>
      </c>
      <c r="H4601" s="7">
        <v>1</v>
      </c>
      <c r="I4601" t="s">
        <v>5</v>
      </c>
      <c r="J4601">
        <v>0.8</v>
      </c>
      <c r="K4601">
        <v>26</v>
      </c>
      <c r="L4601">
        <v>20</v>
      </c>
      <c r="M4601">
        <v>45</v>
      </c>
      <c r="N4601">
        <v>0</v>
      </c>
      <c r="O4601">
        <v>2.02905255020293</v>
      </c>
      <c r="P4601">
        <v>0.31258299615334201</v>
      </c>
      <c r="Q4601" t="s">
        <v>267</v>
      </c>
    </row>
    <row r="4602" spans="1:17" ht="16" x14ac:dyDescent="0.2">
      <c r="A4602">
        <v>298</v>
      </c>
      <c r="B4602" t="s">
        <v>297</v>
      </c>
      <c r="C4602" t="s">
        <v>257</v>
      </c>
      <c r="D4602">
        <v>104</v>
      </c>
      <c r="H4602" s="7">
        <v>1</v>
      </c>
      <c r="I4602" t="s">
        <v>5</v>
      </c>
      <c r="J4602">
        <v>0.8</v>
      </c>
      <c r="K4602">
        <v>26</v>
      </c>
      <c r="L4602">
        <v>20</v>
      </c>
      <c r="M4602">
        <v>45</v>
      </c>
      <c r="N4602">
        <v>0</v>
      </c>
      <c r="O4602">
        <v>2.9719636656088801</v>
      </c>
      <c r="P4602">
        <v>0.37093124021970197</v>
      </c>
      <c r="Q4602" t="s">
        <v>267</v>
      </c>
    </row>
    <row r="4603" spans="1:17" ht="16" x14ac:dyDescent="0.2">
      <c r="A4603">
        <v>298</v>
      </c>
      <c r="B4603" t="s">
        <v>297</v>
      </c>
      <c r="C4603" t="s">
        <v>257</v>
      </c>
      <c r="D4603">
        <v>104</v>
      </c>
      <c r="H4603" s="7">
        <v>1</v>
      </c>
      <c r="I4603" t="s">
        <v>5</v>
      </c>
      <c r="J4603">
        <v>0.8</v>
      </c>
      <c r="K4603">
        <v>26</v>
      </c>
      <c r="L4603">
        <v>20</v>
      </c>
      <c r="M4603">
        <v>45</v>
      </c>
      <c r="N4603">
        <v>0</v>
      </c>
      <c r="O4603">
        <v>4.0926689069133797</v>
      </c>
      <c r="P4603">
        <v>0.40001496268679898</v>
      </c>
      <c r="Q4603" t="s">
        <v>267</v>
      </c>
    </row>
    <row r="4604" spans="1:17" ht="16" x14ac:dyDescent="0.2">
      <c r="A4604">
        <v>298</v>
      </c>
      <c r="B4604" t="s">
        <v>297</v>
      </c>
      <c r="C4604" t="s">
        <v>257</v>
      </c>
      <c r="D4604">
        <v>104</v>
      </c>
      <c r="H4604" s="7">
        <v>1</v>
      </c>
      <c r="I4604" t="s">
        <v>5</v>
      </c>
      <c r="J4604">
        <v>0.8</v>
      </c>
      <c r="K4604">
        <v>26</v>
      </c>
      <c r="L4604">
        <v>20</v>
      </c>
      <c r="M4604">
        <v>45</v>
      </c>
      <c r="N4604">
        <v>0</v>
      </c>
      <c r="O4604">
        <v>5.3484872100200098</v>
      </c>
      <c r="P4604">
        <v>0.44662373206815498</v>
      </c>
      <c r="Q4604" t="s">
        <v>267</v>
      </c>
    </row>
    <row r="4605" spans="1:17" ht="16" x14ac:dyDescent="0.2">
      <c r="A4605">
        <v>298</v>
      </c>
      <c r="B4605" t="s">
        <v>297</v>
      </c>
      <c r="C4605" t="s">
        <v>257</v>
      </c>
      <c r="D4605">
        <v>104</v>
      </c>
      <c r="H4605" s="7">
        <v>1</v>
      </c>
      <c r="I4605" t="s">
        <v>5</v>
      </c>
      <c r="J4605">
        <v>0.8</v>
      </c>
      <c r="K4605">
        <v>26</v>
      </c>
      <c r="L4605">
        <v>20</v>
      </c>
      <c r="M4605">
        <v>45</v>
      </c>
      <c r="N4605">
        <v>0</v>
      </c>
      <c r="O4605">
        <v>7.0072880753620597</v>
      </c>
      <c r="P4605">
        <v>0.49317639137401098</v>
      </c>
      <c r="Q4605" t="s">
        <v>267</v>
      </c>
    </row>
    <row r="4606" spans="1:17" ht="16" x14ac:dyDescent="0.2">
      <c r="A4606">
        <v>298</v>
      </c>
      <c r="B4606" t="s">
        <v>297</v>
      </c>
      <c r="C4606" t="s">
        <v>257</v>
      </c>
      <c r="D4606">
        <v>104</v>
      </c>
      <c r="H4606" s="7">
        <v>1</v>
      </c>
      <c r="I4606" t="s">
        <v>5</v>
      </c>
      <c r="J4606">
        <v>0.8</v>
      </c>
      <c r="K4606">
        <v>26</v>
      </c>
      <c r="L4606">
        <v>20</v>
      </c>
      <c r="M4606">
        <v>45</v>
      </c>
      <c r="N4606">
        <v>0</v>
      </c>
      <c r="O4606">
        <v>8.0388344066982906</v>
      </c>
      <c r="P4606">
        <v>0.53104445788315402</v>
      </c>
      <c r="Q4606" t="s">
        <v>267</v>
      </c>
    </row>
    <row r="4607" spans="1:17" ht="16" x14ac:dyDescent="0.2">
      <c r="A4607">
        <v>298</v>
      </c>
      <c r="B4607" t="s">
        <v>297</v>
      </c>
      <c r="C4607" t="s">
        <v>257</v>
      </c>
      <c r="D4607">
        <v>104</v>
      </c>
      <c r="H4607" s="7">
        <v>1</v>
      </c>
      <c r="I4607" t="s">
        <v>5</v>
      </c>
      <c r="J4607">
        <v>0.8</v>
      </c>
      <c r="K4607">
        <v>26</v>
      </c>
      <c r="L4607">
        <v>20</v>
      </c>
      <c r="M4607">
        <v>45</v>
      </c>
      <c r="N4607">
        <v>0</v>
      </c>
      <c r="O4607">
        <v>8.9804362870092707</v>
      </c>
      <c r="P4607">
        <v>0.56015311816158397</v>
      </c>
      <c r="Q4607" t="s">
        <v>267</v>
      </c>
    </row>
    <row r="4608" spans="1:17" ht="16" x14ac:dyDescent="0.2">
      <c r="A4608">
        <v>298</v>
      </c>
      <c r="B4608" t="s">
        <v>297</v>
      </c>
      <c r="C4608" t="s">
        <v>257</v>
      </c>
      <c r="D4608">
        <v>104</v>
      </c>
      <c r="H4608" s="7">
        <v>1</v>
      </c>
      <c r="I4608" t="s">
        <v>5</v>
      </c>
      <c r="J4608">
        <v>0.8</v>
      </c>
      <c r="K4608">
        <v>26</v>
      </c>
      <c r="L4608">
        <v>20</v>
      </c>
      <c r="M4608">
        <v>45</v>
      </c>
      <c r="N4608">
        <v>0</v>
      </c>
      <c r="O4608">
        <v>10.0562347645558</v>
      </c>
      <c r="P4608">
        <v>0.58631911670272197</v>
      </c>
      <c r="Q4608" t="s">
        <v>267</v>
      </c>
    </row>
    <row r="4609" spans="1:17" ht="16" x14ac:dyDescent="0.2">
      <c r="A4609">
        <v>298</v>
      </c>
      <c r="B4609" t="s">
        <v>297</v>
      </c>
      <c r="C4609" t="s">
        <v>257</v>
      </c>
      <c r="D4609">
        <v>104</v>
      </c>
      <c r="H4609" s="7">
        <v>1</v>
      </c>
      <c r="I4609" t="s">
        <v>5</v>
      </c>
      <c r="J4609">
        <v>0.8</v>
      </c>
      <c r="K4609">
        <v>26</v>
      </c>
      <c r="L4609">
        <v>20</v>
      </c>
      <c r="M4609">
        <v>45</v>
      </c>
      <c r="N4609">
        <v>0</v>
      </c>
      <c r="O4609">
        <v>11.266491686357099</v>
      </c>
      <c r="P4609">
        <v>0.615390370264153</v>
      </c>
      <c r="Q4609" t="s">
        <v>267</v>
      </c>
    </row>
    <row r="4610" spans="1:17" ht="16" x14ac:dyDescent="0.2">
      <c r="A4610">
        <v>298</v>
      </c>
      <c r="B4610" t="s">
        <v>297</v>
      </c>
      <c r="C4610" t="s">
        <v>257</v>
      </c>
      <c r="D4610">
        <v>104</v>
      </c>
      <c r="H4610" s="7">
        <v>1</v>
      </c>
      <c r="I4610" t="s">
        <v>5</v>
      </c>
      <c r="J4610">
        <v>0.8</v>
      </c>
      <c r="K4610">
        <v>26</v>
      </c>
      <c r="L4610">
        <v>20</v>
      </c>
      <c r="M4610">
        <v>45</v>
      </c>
      <c r="N4610">
        <v>0</v>
      </c>
      <c r="O4610">
        <v>13.059750995953801</v>
      </c>
      <c r="P4610">
        <v>0.66484828459030298</v>
      </c>
      <c r="Q4610" t="s">
        <v>267</v>
      </c>
    </row>
    <row r="4611" spans="1:17" ht="16" x14ac:dyDescent="0.2">
      <c r="A4611">
        <v>298</v>
      </c>
      <c r="B4611" t="s">
        <v>297</v>
      </c>
      <c r="C4611" t="s">
        <v>257</v>
      </c>
      <c r="D4611">
        <v>104</v>
      </c>
      <c r="H4611" s="7">
        <v>1</v>
      </c>
      <c r="I4611" t="s">
        <v>5</v>
      </c>
      <c r="J4611">
        <v>0.8</v>
      </c>
      <c r="K4611">
        <v>26</v>
      </c>
      <c r="L4611">
        <v>20</v>
      </c>
      <c r="M4611">
        <v>45</v>
      </c>
      <c r="N4611">
        <v>0</v>
      </c>
      <c r="O4611">
        <v>14.046128716513101</v>
      </c>
      <c r="P4611">
        <v>0.69395071041589995</v>
      </c>
      <c r="Q4611" t="s">
        <v>267</v>
      </c>
    </row>
    <row r="4612" spans="1:17" ht="16" x14ac:dyDescent="0.2">
      <c r="A4612">
        <v>298</v>
      </c>
      <c r="B4612" t="s">
        <v>297</v>
      </c>
      <c r="C4612" t="s">
        <v>257</v>
      </c>
      <c r="D4612">
        <v>104</v>
      </c>
      <c r="H4612" s="7">
        <v>1</v>
      </c>
      <c r="I4612" t="s">
        <v>5</v>
      </c>
      <c r="J4612">
        <v>0.8</v>
      </c>
      <c r="K4612">
        <v>26</v>
      </c>
      <c r="L4612">
        <v>20</v>
      </c>
      <c r="M4612">
        <v>45</v>
      </c>
      <c r="N4612">
        <v>0</v>
      </c>
      <c r="O4612">
        <v>15.0771513538114</v>
      </c>
      <c r="P4612">
        <v>0.72012294340987104</v>
      </c>
      <c r="Q4612" t="s">
        <v>267</v>
      </c>
    </row>
    <row r="4613" spans="1:17" ht="16" x14ac:dyDescent="0.2">
      <c r="A4613">
        <v>298</v>
      </c>
      <c r="B4613" t="s">
        <v>297</v>
      </c>
      <c r="C4613" t="s">
        <v>257</v>
      </c>
      <c r="D4613">
        <v>104</v>
      </c>
      <c r="H4613" s="7">
        <v>1</v>
      </c>
      <c r="I4613" t="s">
        <v>5</v>
      </c>
      <c r="J4613">
        <v>0.8</v>
      </c>
      <c r="K4613">
        <v>26</v>
      </c>
      <c r="L4613">
        <v>20</v>
      </c>
      <c r="M4613">
        <v>45</v>
      </c>
      <c r="N4613">
        <v>0</v>
      </c>
      <c r="O4613">
        <v>16.018884157631899</v>
      </c>
      <c r="P4613">
        <v>0.752155562067095</v>
      </c>
      <c r="Q4613" t="s">
        <v>267</v>
      </c>
    </row>
    <row r="4614" spans="1:17" ht="16" x14ac:dyDescent="0.2">
      <c r="A4614">
        <v>298</v>
      </c>
      <c r="B4614" t="s">
        <v>297</v>
      </c>
      <c r="C4614" t="s">
        <v>257</v>
      </c>
      <c r="D4614">
        <v>104</v>
      </c>
      <c r="H4614" s="7">
        <v>1</v>
      </c>
      <c r="I4614" t="s">
        <v>5</v>
      </c>
      <c r="J4614">
        <v>0.8</v>
      </c>
      <c r="K4614">
        <v>26</v>
      </c>
      <c r="L4614">
        <v>20</v>
      </c>
      <c r="M4614">
        <v>45</v>
      </c>
      <c r="N4614">
        <v>0</v>
      </c>
      <c r="O4614">
        <v>17.273785996171998</v>
      </c>
      <c r="P4614">
        <v>0.77829662279690004</v>
      </c>
      <c r="Q4614" t="s">
        <v>267</v>
      </c>
    </row>
    <row r="4615" spans="1:17" ht="16" x14ac:dyDescent="0.2">
      <c r="A4615">
        <v>298</v>
      </c>
      <c r="B4615" t="s">
        <v>297</v>
      </c>
      <c r="C4615" t="s">
        <v>257</v>
      </c>
      <c r="D4615">
        <v>104</v>
      </c>
      <c r="H4615" s="7">
        <v>1</v>
      </c>
      <c r="I4615" t="s">
        <v>5</v>
      </c>
      <c r="J4615">
        <v>0.8</v>
      </c>
      <c r="K4615">
        <v>26</v>
      </c>
      <c r="L4615">
        <v>20</v>
      </c>
      <c r="M4615">
        <v>45</v>
      </c>
      <c r="N4615">
        <v>0</v>
      </c>
      <c r="O4615">
        <v>18.305070480489199</v>
      </c>
      <c r="P4615">
        <v>0.81031677254845702</v>
      </c>
      <c r="Q4615" t="s">
        <v>267</v>
      </c>
    </row>
    <row r="4616" spans="1:17" ht="16" x14ac:dyDescent="0.2">
      <c r="A4616">
        <v>298</v>
      </c>
      <c r="B4616" t="s">
        <v>297</v>
      </c>
      <c r="C4616" t="s">
        <v>257</v>
      </c>
      <c r="D4616">
        <v>104</v>
      </c>
      <c r="H4616" s="7">
        <v>1</v>
      </c>
      <c r="I4616" t="s">
        <v>5</v>
      </c>
      <c r="J4616">
        <v>0.8</v>
      </c>
      <c r="K4616">
        <v>26</v>
      </c>
      <c r="L4616">
        <v>20</v>
      </c>
      <c r="M4616">
        <v>45</v>
      </c>
      <c r="N4616">
        <v>0</v>
      </c>
      <c r="O4616">
        <v>20.054732261422998</v>
      </c>
      <c r="P4616">
        <v>0.88609654673657501</v>
      </c>
      <c r="Q4616" t="s">
        <v>267</v>
      </c>
    </row>
    <row r="4617" spans="1:17" ht="16" x14ac:dyDescent="0.2">
      <c r="A4617">
        <v>298</v>
      </c>
      <c r="B4617" t="s">
        <v>297</v>
      </c>
      <c r="C4617" t="s">
        <v>257</v>
      </c>
      <c r="D4617">
        <v>104</v>
      </c>
      <c r="H4617" s="7">
        <v>1</v>
      </c>
      <c r="I4617" t="s">
        <v>5</v>
      </c>
      <c r="J4617">
        <v>0.8</v>
      </c>
      <c r="K4617">
        <v>26</v>
      </c>
      <c r="L4617">
        <v>20</v>
      </c>
      <c r="M4617">
        <v>45</v>
      </c>
      <c r="N4617">
        <v>0</v>
      </c>
      <c r="O4617">
        <v>21.0873259808352</v>
      </c>
      <c r="P4617">
        <v>0.947356280276061</v>
      </c>
      <c r="Q4617" t="s">
        <v>267</v>
      </c>
    </row>
    <row r="4618" spans="1:17" ht="16" x14ac:dyDescent="0.2">
      <c r="A4618">
        <v>298</v>
      </c>
      <c r="B4618" t="s">
        <v>297</v>
      </c>
      <c r="C4618" t="s">
        <v>257</v>
      </c>
      <c r="D4618">
        <v>104</v>
      </c>
      <c r="H4618" s="7">
        <v>1</v>
      </c>
      <c r="I4618" t="s">
        <v>5</v>
      </c>
      <c r="J4618">
        <v>0.8</v>
      </c>
      <c r="K4618">
        <v>26</v>
      </c>
      <c r="L4618">
        <v>20</v>
      </c>
      <c r="M4618">
        <v>45</v>
      </c>
      <c r="N4618">
        <v>0</v>
      </c>
      <c r="O4618">
        <v>22.0733109308661</v>
      </c>
      <c r="P4618">
        <v>0.96768683096527996</v>
      </c>
      <c r="Q4618" t="s">
        <v>267</v>
      </c>
    </row>
    <row r="4619" spans="1:17" ht="16" x14ac:dyDescent="0.2">
      <c r="A4619">
        <v>298</v>
      </c>
      <c r="B4619" t="s">
        <v>297</v>
      </c>
      <c r="C4619" t="s">
        <v>257</v>
      </c>
      <c r="D4619">
        <v>104</v>
      </c>
      <c r="H4619" s="7">
        <v>1</v>
      </c>
      <c r="I4619" t="s">
        <v>5</v>
      </c>
      <c r="J4619">
        <v>0.8</v>
      </c>
      <c r="K4619">
        <v>26</v>
      </c>
      <c r="L4619">
        <v>20</v>
      </c>
      <c r="M4619">
        <v>45</v>
      </c>
      <c r="N4619">
        <v>0</v>
      </c>
      <c r="O4619">
        <v>23.103417103597899</v>
      </c>
      <c r="P4619">
        <v>0.97339135530770104</v>
      </c>
      <c r="Q4619" t="s">
        <v>267</v>
      </c>
    </row>
    <row r="4620" spans="1:17" ht="16" x14ac:dyDescent="0.2">
      <c r="A4620">
        <v>299</v>
      </c>
      <c r="B4620" t="s">
        <v>269</v>
      </c>
      <c r="C4620" t="s">
        <v>268</v>
      </c>
      <c r="F4620">
        <v>34</v>
      </c>
      <c r="H4620" s="7">
        <v>1</v>
      </c>
      <c r="I4620" t="s">
        <v>5</v>
      </c>
      <c r="J4620">
        <f>30/300</f>
        <v>0.1</v>
      </c>
      <c r="K4620">
        <v>9</v>
      </c>
      <c r="L4620">
        <v>2</v>
      </c>
      <c r="M4620">
        <f>L4620/(30/(30+300))</f>
        <v>22</v>
      </c>
      <c r="N4620">
        <v>0</v>
      </c>
      <c r="O4620">
        <v>0</v>
      </c>
      <c r="P4620">
        <v>0</v>
      </c>
      <c r="Q4620" t="s">
        <v>270</v>
      </c>
    </row>
    <row r="4621" spans="1:17" ht="16" x14ac:dyDescent="0.2">
      <c r="A4621">
        <v>299</v>
      </c>
      <c r="B4621" t="s">
        <v>269</v>
      </c>
      <c r="C4621" t="s">
        <v>268</v>
      </c>
      <c r="F4621">
        <v>34</v>
      </c>
      <c r="H4621" s="7">
        <v>1</v>
      </c>
      <c r="I4621" t="s">
        <v>5</v>
      </c>
      <c r="J4621">
        <v>0.1</v>
      </c>
      <c r="K4621">
        <v>9</v>
      </c>
      <c r="L4621">
        <v>2</v>
      </c>
      <c r="M4621">
        <v>22</v>
      </c>
      <c r="N4621">
        <v>0</v>
      </c>
      <c r="O4621">
        <v>3.6795571413579697E-2</v>
      </c>
      <c r="P4621">
        <v>0.218805750865778</v>
      </c>
      <c r="Q4621" t="s">
        <v>270</v>
      </c>
    </row>
    <row r="4622" spans="1:17" ht="16" x14ac:dyDescent="0.2">
      <c r="A4622">
        <v>299</v>
      </c>
      <c r="B4622" t="s">
        <v>269</v>
      </c>
      <c r="C4622" t="s">
        <v>268</v>
      </c>
      <c r="F4622">
        <v>34</v>
      </c>
      <c r="H4622" s="7">
        <v>1</v>
      </c>
      <c r="I4622" t="s">
        <v>5</v>
      </c>
      <c r="J4622">
        <v>0.1</v>
      </c>
      <c r="K4622">
        <v>9</v>
      </c>
      <c r="L4622">
        <v>2</v>
      </c>
      <c r="M4622">
        <v>22</v>
      </c>
      <c r="N4622">
        <v>0</v>
      </c>
      <c r="O4622">
        <v>0.25022300346311199</v>
      </c>
      <c r="P4622">
        <v>0.508080596075138</v>
      </c>
      <c r="Q4622" t="s">
        <v>270</v>
      </c>
    </row>
    <row r="4623" spans="1:17" ht="16" x14ac:dyDescent="0.2">
      <c r="A4623">
        <v>299</v>
      </c>
      <c r="B4623" t="s">
        <v>269</v>
      </c>
      <c r="C4623" t="s">
        <v>268</v>
      </c>
      <c r="F4623">
        <v>34</v>
      </c>
      <c r="H4623" s="7">
        <v>1</v>
      </c>
      <c r="I4623" t="s">
        <v>5</v>
      </c>
      <c r="J4623">
        <v>0.1</v>
      </c>
      <c r="K4623">
        <v>9</v>
      </c>
      <c r="L4623">
        <v>2</v>
      </c>
      <c r="M4623">
        <v>22</v>
      </c>
      <c r="N4623">
        <v>0</v>
      </c>
      <c r="O4623">
        <v>0.50523402245775995</v>
      </c>
      <c r="P4623">
        <v>0.59864623780039805</v>
      </c>
      <c r="Q4623" t="s">
        <v>270</v>
      </c>
    </row>
    <row r="4624" spans="1:17" ht="16" x14ac:dyDescent="0.2">
      <c r="A4624">
        <v>299</v>
      </c>
      <c r="B4624" t="s">
        <v>269</v>
      </c>
      <c r="C4624" t="s">
        <v>268</v>
      </c>
      <c r="F4624">
        <v>34</v>
      </c>
      <c r="H4624" s="7">
        <v>1</v>
      </c>
      <c r="I4624" t="s">
        <v>5</v>
      </c>
      <c r="J4624">
        <v>0.1</v>
      </c>
      <c r="K4624">
        <v>9</v>
      </c>
      <c r="L4624">
        <v>2</v>
      </c>
      <c r="M4624">
        <v>22</v>
      </c>
      <c r="N4624">
        <v>0</v>
      </c>
      <c r="O4624">
        <v>1.0074509392381099</v>
      </c>
      <c r="P4624">
        <v>0.71244796585860604</v>
      </c>
      <c r="Q4624" t="s">
        <v>270</v>
      </c>
    </row>
    <row r="4625" spans="1:17" ht="16" x14ac:dyDescent="0.2">
      <c r="A4625">
        <v>299</v>
      </c>
      <c r="B4625" t="s">
        <v>269</v>
      </c>
      <c r="C4625" t="s">
        <v>268</v>
      </c>
      <c r="F4625">
        <v>34</v>
      </c>
      <c r="H4625" s="7">
        <v>1</v>
      </c>
      <c r="I4625" t="s">
        <v>5</v>
      </c>
      <c r="J4625">
        <v>0.1</v>
      </c>
      <c r="K4625">
        <v>9</v>
      </c>
      <c r="L4625">
        <v>2</v>
      </c>
      <c r="M4625">
        <v>22</v>
      </c>
      <c r="N4625">
        <v>0</v>
      </c>
      <c r="O4625">
        <v>1.51012698079546</v>
      </c>
      <c r="P4625">
        <v>0.84981809913596995</v>
      </c>
      <c r="Q4625" t="s">
        <v>270</v>
      </c>
    </row>
    <row r="4626" spans="1:17" ht="16" x14ac:dyDescent="0.2">
      <c r="A4626">
        <v>299</v>
      </c>
      <c r="B4626" t="s">
        <v>269</v>
      </c>
      <c r="C4626" t="s">
        <v>268</v>
      </c>
      <c r="F4626">
        <v>34</v>
      </c>
      <c r="H4626" s="7">
        <v>1</v>
      </c>
      <c r="I4626" t="s">
        <v>5</v>
      </c>
      <c r="J4626">
        <v>0.1</v>
      </c>
      <c r="K4626">
        <v>9</v>
      </c>
      <c r="L4626">
        <v>2</v>
      </c>
      <c r="M4626">
        <v>22</v>
      </c>
      <c r="N4626">
        <v>0</v>
      </c>
      <c r="O4626">
        <v>2.0114256480218198</v>
      </c>
      <c r="P4626">
        <v>0.91648301675586796</v>
      </c>
      <c r="Q4626" t="s">
        <v>270</v>
      </c>
    </row>
    <row r="4627" spans="1:17" ht="16" x14ac:dyDescent="0.2">
      <c r="A4627">
        <v>299</v>
      </c>
      <c r="B4627" t="s">
        <v>269</v>
      </c>
      <c r="C4627" t="s">
        <v>268</v>
      </c>
      <c r="F4627">
        <v>34</v>
      </c>
      <c r="H4627" s="7">
        <v>1</v>
      </c>
      <c r="I4627" t="s">
        <v>5</v>
      </c>
      <c r="J4627">
        <v>0.1</v>
      </c>
      <c r="K4627">
        <v>9</v>
      </c>
      <c r="L4627">
        <v>2</v>
      </c>
      <c r="M4627">
        <v>22</v>
      </c>
      <c r="N4627">
        <v>0</v>
      </c>
      <c r="O4627">
        <v>2.5054439080701001</v>
      </c>
      <c r="P4627">
        <v>0.94275369923391705</v>
      </c>
      <c r="Q4627" t="s">
        <v>270</v>
      </c>
    </row>
    <row r="4628" spans="1:17" ht="16" x14ac:dyDescent="0.2">
      <c r="A4628">
        <v>299</v>
      </c>
      <c r="B4628" t="s">
        <v>269</v>
      </c>
      <c r="C4628" t="s">
        <v>268</v>
      </c>
      <c r="F4628">
        <v>34</v>
      </c>
      <c r="H4628" s="7">
        <v>1</v>
      </c>
      <c r="I4628" t="s">
        <v>5</v>
      </c>
      <c r="J4628">
        <v>0.1</v>
      </c>
      <c r="K4628">
        <v>9</v>
      </c>
      <c r="L4628">
        <v>2</v>
      </c>
      <c r="M4628">
        <v>22</v>
      </c>
      <c r="N4628">
        <v>0</v>
      </c>
      <c r="O4628">
        <v>3.0129079651589801</v>
      </c>
      <c r="P4628">
        <v>0.99257529646342701</v>
      </c>
      <c r="Q4628" t="s">
        <v>270</v>
      </c>
    </row>
    <row r="4629" spans="1:17" ht="16" x14ac:dyDescent="0.2">
      <c r="A4629">
        <v>299</v>
      </c>
      <c r="B4629" t="s">
        <v>269</v>
      </c>
      <c r="C4629" t="s">
        <v>268</v>
      </c>
      <c r="F4629">
        <v>34</v>
      </c>
      <c r="H4629" s="7">
        <v>1</v>
      </c>
      <c r="I4629" t="s">
        <v>5</v>
      </c>
      <c r="J4629">
        <v>0.1</v>
      </c>
      <c r="K4629">
        <v>9</v>
      </c>
      <c r="L4629">
        <v>2</v>
      </c>
      <c r="M4629">
        <v>22</v>
      </c>
      <c r="N4629">
        <v>0</v>
      </c>
      <c r="O4629">
        <v>3.50653268968412</v>
      </c>
      <c r="P4629">
        <v>0.99864448875362899</v>
      </c>
      <c r="Q4629" t="s">
        <v>270</v>
      </c>
    </row>
    <row r="4630" spans="1:17" ht="16" x14ac:dyDescent="0.2">
      <c r="A4630">
        <v>299</v>
      </c>
      <c r="B4630" t="s">
        <v>269</v>
      </c>
      <c r="C4630" t="s">
        <v>268</v>
      </c>
      <c r="F4630">
        <v>34</v>
      </c>
      <c r="H4630" s="7">
        <v>1</v>
      </c>
      <c r="I4630" t="s">
        <v>5</v>
      </c>
      <c r="J4630">
        <v>0.1</v>
      </c>
      <c r="K4630">
        <v>9</v>
      </c>
      <c r="L4630">
        <v>2</v>
      </c>
      <c r="M4630">
        <v>22</v>
      </c>
      <c r="N4630">
        <v>0</v>
      </c>
      <c r="O4630">
        <v>4.0129473187112996</v>
      </c>
      <c r="P4630">
        <v>0.99459544548221201</v>
      </c>
      <c r="Q4630" t="s">
        <v>270</v>
      </c>
    </row>
    <row r="4631" spans="1:17" ht="16" x14ac:dyDescent="0.2">
      <c r="A4631">
        <v>300</v>
      </c>
      <c r="B4631" t="s">
        <v>127</v>
      </c>
      <c r="C4631" t="s">
        <v>126</v>
      </c>
      <c r="D4631">
        <v>82.5</v>
      </c>
      <c r="H4631" s="7">
        <v>3</v>
      </c>
      <c r="I4631" t="s">
        <v>5</v>
      </c>
      <c r="J4631">
        <v>0.5</v>
      </c>
      <c r="K4631">
        <v>6.84</v>
      </c>
      <c r="L4631">
        <f>M4631*(J4631*100)/(1+J4631)/100</f>
        <v>4.0666666666666664</v>
      </c>
      <c r="M4631">
        <v>12.2</v>
      </c>
      <c r="N4631">
        <v>0</v>
      </c>
      <c r="O4631">
        <v>0</v>
      </c>
      <c r="P4631">
        <v>0</v>
      </c>
      <c r="Q4631" t="s">
        <v>271</v>
      </c>
    </row>
    <row r="4632" spans="1:17" ht="16" x14ac:dyDescent="0.2">
      <c r="A4632">
        <v>300</v>
      </c>
      <c r="B4632" t="s">
        <v>127</v>
      </c>
      <c r="C4632" t="s">
        <v>126</v>
      </c>
      <c r="D4632">
        <v>82.5</v>
      </c>
      <c r="H4632" s="7">
        <v>3</v>
      </c>
      <c r="I4632" t="s">
        <v>5</v>
      </c>
      <c r="J4632">
        <v>0.5</v>
      </c>
      <c r="K4632">
        <v>6.84</v>
      </c>
      <c r="L4632">
        <v>4.0666666666666664</v>
      </c>
      <c r="M4632">
        <v>12.2</v>
      </c>
      <c r="N4632">
        <v>0</v>
      </c>
      <c r="O4632">
        <v>7.0450097847358104E-2</v>
      </c>
      <c r="P4632">
        <v>9.8937948467057807E-2</v>
      </c>
      <c r="Q4632" t="s">
        <v>271</v>
      </c>
    </row>
    <row r="4633" spans="1:17" ht="16" x14ac:dyDescent="0.2">
      <c r="A4633">
        <v>300</v>
      </c>
      <c r="B4633" t="s">
        <v>127</v>
      </c>
      <c r="C4633" t="s">
        <v>126</v>
      </c>
      <c r="D4633">
        <v>82.5</v>
      </c>
      <c r="H4633" s="7">
        <v>3</v>
      </c>
      <c r="I4633" t="s">
        <v>5</v>
      </c>
      <c r="J4633">
        <v>0.5</v>
      </c>
      <c r="K4633">
        <v>6.84</v>
      </c>
      <c r="L4633">
        <v>4.0666666666666664</v>
      </c>
      <c r="M4633">
        <v>12.2</v>
      </c>
      <c r="N4633">
        <v>0</v>
      </c>
      <c r="O4633">
        <v>0.51076320939334596</v>
      </c>
      <c r="P4633">
        <v>0.320164709719504</v>
      </c>
      <c r="Q4633" t="s">
        <v>271</v>
      </c>
    </row>
    <row r="4634" spans="1:17" ht="16" x14ac:dyDescent="0.2">
      <c r="A4634">
        <v>300</v>
      </c>
      <c r="B4634" t="s">
        <v>127</v>
      </c>
      <c r="C4634" t="s">
        <v>126</v>
      </c>
      <c r="D4634">
        <v>82.5</v>
      </c>
      <c r="H4634" s="7">
        <v>3</v>
      </c>
      <c r="I4634" t="s">
        <v>5</v>
      </c>
      <c r="J4634">
        <v>0.5</v>
      </c>
      <c r="K4634">
        <v>6.84</v>
      </c>
      <c r="L4634">
        <v>4.0666666666666664</v>
      </c>
      <c r="M4634">
        <v>12.2</v>
      </c>
      <c r="N4634">
        <v>0</v>
      </c>
      <c r="O4634">
        <v>1.0215264187866899</v>
      </c>
      <c r="P4634">
        <v>0.36689191943900801</v>
      </c>
      <c r="Q4634" t="s">
        <v>271</v>
      </c>
    </row>
    <row r="4635" spans="1:17" ht="16" x14ac:dyDescent="0.2">
      <c r="A4635">
        <v>300</v>
      </c>
      <c r="B4635" t="s">
        <v>127</v>
      </c>
      <c r="C4635" t="s">
        <v>126</v>
      </c>
      <c r="D4635">
        <v>82.5</v>
      </c>
      <c r="H4635" s="7">
        <v>3</v>
      </c>
      <c r="I4635" t="s">
        <v>5</v>
      </c>
      <c r="J4635">
        <v>0.5</v>
      </c>
      <c r="K4635">
        <v>6.84</v>
      </c>
      <c r="L4635">
        <v>4.0666666666666664</v>
      </c>
      <c r="M4635">
        <v>12.2</v>
      </c>
      <c r="N4635">
        <v>0</v>
      </c>
      <c r="O4635">
        <v>2.0254403131115399</v>
      </c>
      <c r="P4635">
        <v>0.439518101761252</v>
      </c>
      <c r="Q4635" t="s">
        <v>271</v>
      </c>
    </row>
    <row r="4636" spans="1:17" ht="16" x14ac:dyDescent="0.2">
      <c r="A4636">
        <v>300</v>
      </c>
      <c r="B4636" t="s">
        <v>127</v>
      </c>
      <c r="C4636" t="s">
        <v>126</v>
      </c>
      <c r="D4636">
        <v>82.5</v>
      </c>
      <c r="H4636" s="7">
        <v>3</v>
      </c>
      <c r="I4636" t="s">
        <v>5</v>
      </c>
      <c r="J4636">
        <v>0.5</v>
      </c>
      <c r="K4636">
        <v>6.84</v>
      </c>
      <c r="L4636">
        <v>4.0666666666666664</v>
      </c>
      <c r="M4636">
        <v>12.2</v>
      </c>
      <c r="N4636">
        <v>0</v>
      </c>
      <c r="O4636">
        <v>3.0293542074363899</v>
      </c>
      <c r="P4636">
        <v>0.49131095075016201</v>
      </c>
      <c r="Q4636" t="s">
        <v>271</v>
      </c>
    </row>
    <row r="4637" spans="1:17" ht="16" x14ac:dyDescent="0.2">
      <c r="A4637">
        <v>300</v>
      </c>
      <c r="B4637" t="s">
        <v>127</v>
      </c>
      <c r="C4637" t="s">
        <v>126</v>
      </c>
      <c r="D4637">
        <v>82.5</v>
      </c>
      <c r="H4637" s="7">
        <v>3</v>
      </c>
      <c r="I4637" t="s">
        <v>5</v>
      </c>
      <c r="J4637">
        <v>0.5</v>
      </c>
      <c r="K4637">
        <v>6.84</v>
      </c>
      <c r="L4637">
        <v>4.0666666666666664</v>
      </c>
      <c r="M4637">
        <v>12.2</v>
      </c>
      <c r="N4637">
        <v>0</v>
      </c>
      <c r="O4637">
        <v>4.0156555772994098</v>
      </c>
      <c r="P4637">
        <v>0.53269222928897497</v>
      </c>
      <c r="Q4637" t="s">
        <v>271</v>
      </c>
    </row>
    <row r="4638" spans="1:17" ht="16" x14ac:dyDescent="0.2">
      <c r="A4638">
        <v>300</v>
      </c>
      <c r="B4638" t="s">
        <v>127</v>
      </c>
      <c r="C4638" t="s">
        <v>126</v>
      </c>
      <c r="D4638">
        <v>82.5</v>
      </c>
      <c r="H4638" s="7">
        <v>3</v>
      </c>
      <c r="I4638" t="s">
        <v>5</v>
      </c>
      <c r="J4638">
        <v>0.5</v>
      </c>
      <c r="K4638">
        <v>6.84</v>
      </c>
      <c r="L4638">
        <v>4.0666666666666664</v>
      </c>
      <c r="M4638">
        <v>12.2</v>
      </c>
      <c r="N4638">
        <v>0</v>
      </c>
      <c r="O4638">
        <v>5.0195694716242603</v>
      </c>
      <c r="P4638">
        <v>0.62615174494455295</v>
      </c>
      <c r="Q4638" t="s">
        <v>271</v>
      </c>
    </row>
    <row r="4639" spans="1:17" ht="16" x14ac:dyDescent="0.2">
      <c r="A4639">
        <v>300</v>
      </c>
      <c r="B4639" t="s">
        <v>127</v>
      </c>
      <c r="C4639" t="s">
        <v>126</v>
      </c>
      <c r="D4639">
        <v>82.5</v>
      </c>
      <c r="H4639" s="7">
        <v>3</v>
      </c>
      <c r="I4639" t="s">
        <v>5</v>
      </c>
      <c r="J4639">
        <v>0.5</v>
      </c>
      <c r="K4639">
        <v>6.84</v>
      </c>
      <c r="L4639">
        <v>4.0666666666666664</v>
      </c>
      <c r="M4639">
        <v>12.2</v>
      </c>
      <c r="N4639">
        <v>0</v>
      </c>
      <c r="O4639">
        <v>7.0097847358121301</v>
      </c>
      <c r="P4639">
        <v>0.68807587247227597</v>
      </c>
      <c r="Q4639" t="s">
        <v>271</v>
      </c>
    </row>
    <row r="4640" spans="1:17" ht="16" x14ac:dyDescent="0.2">
      <c r="A4640">
        <v>300</v>
      </c>
      <c r="B4640" t="s">
        <v>127</v>
      </c>
      <c r="C4640" t="s">
        <v>126</v>
      </c>
      <c r="D4640">
        <v>82.5</v>
      </c>
      <c r="H4640" s="7">
        <v>3</v>
      </c>
      <c r="I4640" t="s">
        <v>5</v>
      </c>
      <c r="J4640">
        <v>0.5</v>
      </c>
      <c r="K4640">
        <v>6.84</v>
      </c>
      <c r="L4640">
        <v>4.0666666666666664</v>
      </c>
      <c r="M4640">
        <v>12.2</v>
      </c>
      <c r="N4640">
        <v>0</v>
      </c>
      <c r="O4640">
        <v>9.05283757338551</v>
      </c>
      <c r="P4640">
        <v>0.72394304468362602</v>
      </c>
      <c r="Q4640" t="s">
        <v>271</v>
      </c>
    </row>
    <row r="4641" spans="1:17" ht="16" x14ac:dyDescent="0.2">
      <c r="A4641">
        <v>301</v>
      </c>
      <c r="B4641" t="s">
        <v>127</v>
      </c>
      <c r="C4641" t="s">
        <v>126</v>
      </c>
      <c r="D4641">
        <v>82.5</v>
      </c>
      <c r="H4641" s="7">
        <v>3</v>
      </c>
      <c r="I4641" t="s">
        <v>5</v>
      </c>
      <c r="J4641">
        <v>0.88</v>
      </c>
      <c r="K4641">
        <v>3.45</v>
      </c>
      <c r="L4641">
        <f>M4641*(J4641*100)/(1+J4641)/100</f>
        <v>20.782978723404252</v>
      </c>
      <c r="M4641">
        <v>44.4</v>
      </c>
      <c r="N4641">
        <v>0</v>
      </c>
      <c r="O4641">
        <v>0</v>
      </c>
      <c r="P4641">
        <v>0</v>
      </c>
      <c r="Q4641" t="s">
        <v>271</v>
      </c>
    </row>
    <row r="4642" spans="1:17" ht="16" x14ac:dyDescent="0.2">
      <c r="A4642">
        <v>301</v>
      </c>
      <c r="B4642" t="s">
        <v>127</v>
      </c>
      <c r="C4642" t="s">
        <v>126</v>
      </c>
      <c r="D4642">
        <v>82.5</v>
      </c>
      <c r="H4642" s="7">
        <v>3</v>
      </c>
      <c r="I4642" t="s">
        <v>5</v>
      </c>
      <c r="J4642">
        <v>0.88</v>
      </c>
      <c r="K4642">
        <v>3.45</v>
      </c>
      <c r="L4642">
        <v>20.782978723404252</v>
      </c>
      <c r="M4642">
        <v>44.4</v>
      </c>
      <c r="N4642">
        <v>0</v>
      </c>
      <c r="O4642">
        <v>3.5225048923678899E-2</v>
      </c>
      <c r="P4642">
        <v>9.6343974233528806E-2</v>
      </c>
      <c r="Q4642" t="s">
        <v>271</v>
      </c>
    </row>
    <row r="4643" spans="1:17" ht="16" x14ac:dyDescent="0.2">
      <c r="A4643">
        <v>301</v>
      </c>
      <c r="B4643" t="s">
        <v>127</v>
      </c>
      <c r="C4643" t="s">
        <v>126</v>
      </c>
      <c r="D4643">
        <v>82.5</v>
      </c>
      <c r="H4643" s="7">
        <v>3</v>
      </c>
      <c r="I4643" t="s">
        <v>5</v>
      </c>
      <c r="J4643">
        <v>0.88</v>
      </c>
      <c r="K4643">
        <v>3.45</v>
      </c>
      <c r="L4643">
        <v>20.782978723404252</v>
      </c>
      <c r="M4643">
        <v>44.4</v>
      </c>
      <c r="N4643">
        <v>0</v>
      </c>
      <c r="O4643">
        <v>0.52837573385518599</v>
      </c>
      <c r="P4643">
        <v>0.361826280169601</v>
      </c>
      <c r="Q4643" t="s">
        <v>271</v>
      </c>
    </row>
    <row r="4644" spans="1:17" ht="16" x14ac:dyDescent="0.2">
      <c r="A4644">
        <v>301</v>
      </c>
      <c r="B4644" t="s">
        <v>127</v>
      </c>
      <c r="C4644" t="s">
        <v>126</v>
      </c>
      <c r="D4644">
        <v>82.5</v>
      </c>
      <c r="H4644" s="7">
        <v>3</v>
      </c>
      <c r="I4644" t="s">
        <v>5</v>
      </c>
      <c r="J4644">
        <v>0.88</v>
      </c>
      <c r="K4644">
        <v>3.45</v>
      </c>
      <c r="L4644">
        <v>20.782978723404252</v>
      </c>
      <c r="M4644">
        <v>44.4</v>
      </c>
      <c r="N4644">
        <v>0</v>
      </c>
      <c r="O4644">
        <v>1.00391389432485</v>
      </c>
      <c r="P4644">
        <v>0.49710534898891001</v>
      </c>
      <c r="Q4644" t="s">
        <v>271</v>
      </c>
    </row>
    <row r="4645" spans="1:17" ht="16" x14ac:dyDescent="0.2">
      <c r="A4645">
        <v>301</v>
      </c>
      <c r="B4645" t="s">
        <v>127</v>
      </c>
      <c r="C4645" t="s">
        <v>126</v>
      </c>
      <c r="D4645">
        <v>82.5</v>
      </c>
      <c r="H4645" s="7">
        <v>3</v>
      </c>
      <c r="I4645" t="s">
        <v>5</v>
      </c>
      <c r="J4645">
        <v>0.88</v>
      </c>
      <c r="K4645">
        <v>3.45</v>
      </c>
      <c r="L4645">
        <v>20.782978723404252</v>
      </c>
      <c r="M4645">
        <v>44.4</v>
      </c>
      <c r="N4645">
        <v>0</v>
      </c>
      <c r="O4645">
        <v>2.0254403131115399</v>
      </c>
      <c r="P4645">
        <v>0.56712226842791802</v>
      </c>
      <c r="Q4645" t="s">
        <v>271</v>
      </c>
    </row>
    <row r="4646" spans="1:17" ht="16" x14ac:dyDescent="0.2">
      <c r="A4646">
        <v>301</v>
      </c>
      <c r="B4646" t="s">
        <v>127</v>
      </c>
      <c r="C4646" t="s">
        <v>126</v>
      </c>
      <c r="D4646">
        <v>82.5</v>
      </c>
      <c r="H4646" s="7">
        <v>3</v>
      </c>
      <c r="I4646" t="s">
        <v>5</v>
      </c>
      <c r="J4646">
        <v>0.88</v>
      </c>
      <c r="K4646">
        <v>3.45</v>
      </c>
      <c r="L4646">
        <v>20.782978723404252</v>
      </c>
      <c r="M4646">
        <v>44.4</v>
      </c>
      <c r="N4646">
        <v>0</v>
      </c>
      <c r="O4646">
        <v>3.0469667318982299</v>
      </c>
      <c r="P4646">
        <v>0.58245168786692703</v>
      </c>
      <c r="Q4646" t="s">
        <v>271</v>
      </c>
    </row>
    <row r="4647" spans="1:17" ht="16" x14ac:dyDescent="0.2">
      <c r="A4647">
        <v>301</v>
      </c>
      <c r="B4647" t="s">
        <v>127</v>
      </c>
      <c r="C4647" t="s">
        <v>126</v>
      </c>
      <c r="D4647">
        <v>82.5</v>
      </c>
      <c r="H4647" s="7">
        <v>3</v>
      </c>
      <c r="I4647" t="s">
        <v>5</v>
      </c>
      <c r="J4647">
        <v>0.88</v>
      </c>
      <c r="K4647">
        <v>3.45</v>
      </c>
      <c r="L4647">
        <v>20.782978723404252</v>
      </c>
      <c r="M4647">
        <v>44.4</v>
      </c>
      <c r="N4647">
        <v>0</v>
      </c>
      <c r="O4647">
        <v>3.9628180039138901</v>
      </c>
      <c r="P4647">
        <v>0.58999918460534795</v>
      </c>
      <c r="Q4647" t="s">
        <v>271</v>
      </c>
    </row>
    <row r="4648" spans="1:17" ht="16" x14ac:dyDescent="0.2">
      <c r="A4648">
        <v>301</v>
      </c>
      <c r="B4648" t="s">
        <v>127</v>
      </c>
      <c r="C4648" t="s">
        <v>126</v>
      </c>
      <c r="D4648">
        <v>82.5</v>
      </c>
      <c r="H4648" s="7">
        <v>3</v>
      </c>
      <c r="I4648" t="s">
        <v>5</v>
      </c>
      <c r="J4648">
        <v>0.88</v>
      </c>
      <c r="K4648">
        <v>3.45</v>
      </c>
      <c r="L4648">
        <v>20.782978723404252</v>
      </c>
      <c r="M4648">
        <v>44.4</v>
      </c>
      <c r="N4648">
        <v>0</v>
      </c>
      <c r="O4648">
        <v>5.0195694716242603</v>
      </c>
      <c r="P4648">
        <v>0.60271424494455295</v>
      </c>
      <c r="Q4648" t="s">
        <v>271</v>
      </c>
    </row>
    <row r="4649" spans="1:17" ht="16" x14ac:dyDescent="0.2">
      <c r="A4649">
        <v>301</v>
      </c>
      <c r="B4649" t="s">
        <v>127</v>
      </c>
      <c r="C4649" t="s">
        <v>126</v>
      </c>
      <c r="D4649">
        <v>82.5</v>
      </c>
      <c r="H4649" s="7">
        <v>3</v>
      </c>
      <c r="I4649" t="s">
        <v>5</v>
      </c>
      <c r="J4649">
        <v>0.88</v>
      </c>
      <c r="K4649">
        <v>3.45</v>
      </c>
      <c r="L4649">
        <v>20.782978723404252</v>
      </c>
      <c r="M4649">
        <v>44.4</v>
      </c>
      <c r="N4649">
        <v>0</v>
      </c>
      <c r="O4649">
        <v>7.0097847358121301</v>
      </c>
      <c r="P4649">
        <v>0.63338837247227597</v>
      </c>
      <c r="Q4649" t="s">
        <v>271</v>
      </c>
    </row>
    <row r="4650" spans="1:17" ht="16" x14ac:dyDescent="0.2">
      <c r="A4650">
        <v>301</v>
      </c>
      <c r="B4650" t="s">
        <v>127</v>
      </c>
      <c r="C4650" t="s">
        <v>126</v>
      </c>
      <c r="D4650">
        <v>82.5</v>
      </c>
      <c r="H4650" s="7">
        <v>3</v>
      </c>
      <c r="I4650" t="s">
        <v>5</v>
      </c>
      <c r="J4650">
        <v>0.88</v>
      </c>
      <c r="K4650">
        <v>3.45</v>
      </c>
      <c r="L4650">
        <v>20.782978723404252</v>
      </c>
      <c r="M4650">
        <v>44.4</v>
      </c>
      <c r="N4650">
        <v>0</v>
      </c>
      <c r="O4650">
        <v>9.0704500978473508</v>
      </c>
      <c r="P4650">
        <v>0.64841711513372402</v>
      </c>
      <c r="Q4650" t="s">
        <v>271</v>
      </c>
    </row>
    <row r="4651" spans="1:17" ht="16" x14ac:dyDescent="0.2">
      <c r="A4651">
        <v>302</v>
      </c>
      <c r="B4651" t="s">
        <v>273</v>
      </c>
      <c r="C4651" t="s">
        <v>272</v>
      </c>
      <c r="F4651">
        <v>75</v>
      </c>
      <c r="H4651" s="7">
        <v>1</v>
      </c>
      <c r="I4651" t="s">
        <v>5</v>
      </c>
      <c r="J4651">
        <f>30/500</f>
        <v>0.06</v>
      </c>
      <c r="K4651">
        <f>(70+160)/2</f>
        <v>115</v>
      </c>
      <c r="L4651">
        <v>2.4900000000000002</v>
      </c>
      <c r="M4651">
        <v>46.5</v>
      </c>
      <c r="N4651">
        <v>0</v>
      </c>
      <c r="O4651">
        <v>0</v>
      </c>
      <c r="P4651">
        <v>0</v>
      </c>
      <c r="Q4651" t="s">
        <v>274</v>
      </c>
    </row>
    <row r="4652" spans="1:17" ht="16" x14ac:dyDescent="0.2">
      <c r="A4652">
        <v>302</v>
      </c>
      <c r="B4652" t="s">
        <v>273</v>
      </c>
      <c r="C4652" t="s">
        <v>272</v>
      </c>
      <c r="F4652">
        <v>75</v>
      </c>
      <c r="H4652" s="7">
        <v>1</v>
      </c>
      <c r="I4652" t="s">
        <v>5</v>
      </c>
      <c r="J4652">
        <v>0.06</v>
      </c>
      <c r="K4652">
        <v>115</v>
      </c>
      <c r="L4652">
        <v>2.4900000000000002</v>
      </c>
      <c r="M4652">
        <v>46.5</v>
      </c>
      <c r="N4652">
        <v>0</v>
      </c>
      <c r="O4652">
        <v>9.6828560775292297E-2</v>
      </c>
      <c r="P4652">
        <v>2.6058631921824001E-2</v>
      </c>
      <c r="Q4652" t="s">
        <v>274</v>
      </c>
    </row>
    <row r="4653" spans="1:17" ht="16" x14ac:dyDescent="0.2">
      <c r="A4653">
        <v>302</v>
      </c>
      <c r="B4653" t="s">
        <v>273</v>
      </c>
      <c r="C4653" t="s">
        <v>272</v>
      </c>
      <c r="F4653">
        <v>75</v>
      </c>
      <c r="H4653" s="7">
        <v>1</v>
      </c>
      <c r="I4653" t="s">
        <v>5</v>
      </c>
      <c r="J4653">
        <v>0.06</v>
      </c>
      <c r="K4653">
        <v>115</v>
      </c>
      <c r="L4653">
        <v>2.4900000000000002</v>
      </c>
      <c r="M4653">
        <v>46.5</v>
      </c>
      <c r="N4653">
        <v>0</v>
      </c>
      <c r="O4653">
        <v>0.26949940848420301</v>
      </c>
      <c r="P4653">
        <v>4.1693811074918499E-2</v>
      </c>
      <c r="Q4653" t="s">
        <v>274</v>
      </c>
    </row>
    <row r="4654" spans="1:17" ht="16" x14ac:dyDescent="0.2">
      <c r="A4654">
        <v>302</v>
      </c>
      <c r="B4654" t="s">
        <v>273</v>
      </c>
      <c r="C4654" t="s">
        <v>272</v>
      </c>
      <c r="F4654">
        <v>75</v>
      </c>
      <c r="H4654" s="7">
        <v>1</v>
      </c>
      <c r="I4654" t="s">
        <v>5</v>
      </c>
      <c r="J4654">
        <v>0.06</v>
      </c>
      <c r="K4654">
        <v>115</v>
      </c>
      <c r="L4654">
        <v>2.4900000000000002</v>
      </c>
      <c r="M4654">
        <v>46.5</v>
      </c>
      <c r="N4654">
        <v>0</v>
      </c>
      <c r="O4654">
        <v>0.366814137765481</v>
      </c>
      <c r="P4654">
        <v>6.5146579804560206E-2</v>
      </c>
      <c r="Q4654" t="s">
        <v>274</v>
      </c>
    </row>
    <row r="4655" spans="1:17" ht="16" x14ac:dyDescent="0.2">
      <c r="A4655">
        <v>302</v>
      </c>
      <c r="B4655" t="s">
        <v>273</v>
      </c>
      <c r="C4655" t="s">
        <v>272</v>
      </c>
      <c r="F4655">
        <v>75</v>
      </c>
      <c r="H4655" s="7">
        <v>1</v>
      </c>
      <c r="I4655" t="s">
        <v>5</v>
      </c>
      <c r="J4655">
        <v>0.06</v>
      </c>
      <c r="K4655">
        <v>115</v>
      </c>
      <c r="L4655">
        <v>2.4900000000000002</v>
      </c>
      <c r="M4655">
        <v>46.5</v>
      </c>
      <c r="N4655">
        <v>0</v>
      </c>
      <c r="O4655">
        <v>0.46412886704675799</v>
      </c>
      <c r="P4655">
        <v>8.8599348534201899E-2</v>
      </c>
      <c r="Q4655" t="s">
        <v>274</v>
      </c>
    </row>
    <row r="4656" spans="1:17" ht="16" x14ac:dyDescent="0.2">
      <c r="A4656">
        <v>302</v>
      </c>
      <c r="B4656" t="s">
        <v>273</v>
      </c>
      <c r="C4656" t="s">
        <v>272</v>
      </c>
      <c r="F4656">
        <v>75</v>
      </c>
      <c r="H4656" s="7">
        <v>1</v>
      </c>
      <c r="I4656" t="s">
        <v>5</v>
      </c>
      <c r="J4656">
        <v>0.06</v>
      </c>
      <c r="K4656">
        <v>115</v>
      </c>
      <c r="L4656">
        <v>2.4900000000000002</v>
      </c>
      <c r="M4656">
        <v>46.5</v>
      </c>
      <c r="N4656">
        <v>0</v>
      </c>
      <c r="O4656">
        <v>0.53656797443848403</v>
      </c>
      <c r="P4656">
        <v>0.112052117263843</v>
      </c>
      <c r="Q4656" t="s">
        <v>274</v>
      </c>
    </row>
    <row r="4657" spans="1:17" ht="16" x14ac:dyDescent="0.2">
      <c r="A4657">
        <v>302</v>
      </c>
      <c r="B4657" t="s">
        <v>273</v>
      </c>
      <c r="C4657" t="s">
        <v>272</v>
      </c>
      <c r="F4657">
        <v>75</v>
      </c>
      <c r="H4657" s="7">
        <v>1</v>
      </c>
      <c r="I4657" t="s">
        <v>5</v>
      </c>
      <c r="J4657">
        <v>0.06</v>
      </c>
      <c r="K4657">
        <v>115</v>
      </c>
      <c r="L4657">
        <v>2.4900000000000002</v>
      </c>
      <c r="M4657">
        <v>46.5</v>
      </c>
      <c r="N4657">
        <v>0</v>
      </c>
      <c r="O4657">
        <v>0.99802291470232696</v>
      </c>
      <c r="P4657">
        <v>0.23192182410423401</v>
      </c>
      <c r="Q4657" t="s">
        <v>274</v>
      </c>
    </row>
    <row r="4658" spans="1:17" ht="16" x14ac:dyDescent="0.2">
      <c r="A4658">
        <v>302</v>
      </c>
      <c r="B4658" t="s">
        <v>273</v>
      </c>
      <c r="C4658" t="s">
        <v>272</v>
      </c>
      <c r="F4658">
        <v>75</v>
      </c>
      <c r="H4658" s="7">
        <v>1</v>
      </c>
      <c r="I4658" t="s">
        <v>5</v>
      </c>
      <c r="J4658">
        <v>0.06</v>
      </c>
      <c r="K4658">
        <v>115</v>
      </c>
      <c r="L4658">
        <v>2.4900000000000002</v>
      </c>
      <c r="M4658">
        <v>46.5</v>
      </c>
      <c r="N4658">
        <v>0</v>
      </c>
      <c r="O4658">
        <v>1.16996450965226</v>
      </c>
      <c r="P4658">
        <v>0.25537459283387598</v>
      </c>
      <c r="Q4658" t="s">
        <v>274</v>
      </c>
    </row>
    <row r="4659" spans="1:17" ht="16" x14ac:dyDescent="0.2">
      <c r="A4659">
        <v>302</v>
      </c>
      <c r="B4659" t="s">
        <v>273</v>
      </c>
      <c r="C4659" t="s">
        <v>272</v>
      </c>
      <c r="F4659">
        <v>75</v>
      </c>
      <c r="H4659" s="7">
        <v>1</v>
      </c>
      <c r="I4659" t="s">
        <v>5</v>
      </c>
      <c r="J4659">
        <v>0.06</v>
      </c>
      <c r="K4659">
        <v>115</v>
      </c>
      <c r="L4659">
        <v>2.4900000000000002</v>
      </c>
      <c r="M4659">
        <v>46.5</v>
      </c>
      <c r="N4659">
        <v>0</v>
      </c>
      <c r="O4659">
        <v>1.8816341743295799</v>
      </c>
      <c r="P4659">
        <v>0.359609120521172</v>
      </c>
      <c r="Q4659" t="s">
        <v>274</v>
      </c>
    </row>
    <row r="4660" spans="1:17" ht="16" x14ac:dyDescent="0.2">
      <c r="A4660">
        <v>302</v>
      </c>
      <c r="B4660" t="s">
        <v>273</v>
      </c>
      <c r="C4660" t="s">
        <v>272</v>
      </c>
      <c r="F4660">
        <v>75</v>
      </c>
      <c r="H4660" s="7">
        <v>1</v>
      </c>
      <c r="I4660" t="s">
        <v>5</v>
      </c>
      <c r="J4660">
        <v>0.06</v>
      </c>
      <c r="K4660">
        <v>115</v>
      </c>
      <c r="L4660">
        <v>2.4900000000000002</v>
      </c>
      <c r="M4660">
        <v>46.5</v>
      </c>
      <c r="N4660">
        <v>0</v>
      </c>
      <c r="O4660">
        <v>3.0417942857778102</v>
      </c>
      <c r="P4660">
        <v>0.45602605863192103</v>
      </c>
      <c r="Q4660" t="s">
        <v>274</v>
      </c>
    </row>
    <row r="4661" spans="1:17" ht="16" x14ac:dyDescent="0.2">
      <c r="A4661">
        <v>302</v>
      </c>
      <c r="B4661" t="s">
        <v>273</v>
      </c>
      <c r="C4661" t="s">
        <v>272</v>
      </c>
      <c r="F4661">
        <v>75</v>
      </c>
      <c r="H4661" s="7">
        <v>1</v>
      </c>
      <c r="I4661" t="s">
        <v>5</v>
      </c>
      <c r="J4661">
        <v>0.06</v>
      </c>
      <c r="K4661">
        <v>115</v>
      </c>
      <c r="L4661">
        <v>2.4900000000000002</v>
      </c>
      <c r="M4661">
        <v>46.5</v>
      </c>
      <c r="N4661">
        <v>0</v>
      </c>
      <c r="O4661">
        <v>4.1253828575334603</v>
      </c>
      <c r="P4661">
        <v>0.57328990228012999</v>
      </c>
      <c r="Q4661" t="s">
        <v>274</v>
      </c>
    </row>
    <row r="4662" spans="1:17" ht="16" x14ac:dyDescent="0.2">
      <c r="A4662">
        <v>302</v>
      </c>
      <c r="B4662" t="s">
        <v>273</v>
      </c>
      <c r="C4662" t="s">
        <v>272</v>
      </c>
      <c r="F4662">
        <v>75</v>
      </c>
      <c r="H4662" s="7">
        <v>1</v>
      </c>
      <c r="I4662" t="s">
        <v>5</v>
      </c>
      <c r="J4662">
        <v>0.06</v>
      </c>
      <c r="K4662">
        <v>115</v>
      </c>
      <c r="L4662">
        <v>2.4900000000000002</v>
      </c>
      <c r="M4662">
        <v>46.5</v>
      </c>
      <c r="N4662">
        <v>0</v>
      </c>
      <c r="O4662">
        <v>4.9411736105758397</v>
      </c>
      <c r="P4662">
        <v>0.62801302931596004</v>
      </c>
      <c r="Q4662" t="s">
        <v>274</v>
      </c>
    </row>
    <row r="4663" spans="1:17" ht="16" x14ac:dyDescent="0.2">
      <c r="A4663">
        <v>302</v>
      </c>
      <c r="B4663" t="s">
        <v>273</v>
      </c>
      <c r="C4663" t="s">
        <v>272</v>
      </c>
      <c r="F4663">
        <v>75</v>
      </c>
      <c r="H4663" s="7">
        <v>1</v>
      </c>
      <c r="I4663" t="s">
        <v>5</v>
      </c>
      <c r="J4663">
        <v>0.06</v>
      </c>
      <c r="K4663">
        <v>115</v>
      </c>
      <c r="L4663">
        <v>2.4900000000000002</v>
      </c>
      <c r="M4663">
        <v>46.5</v>
      </c>
      <c r="N4663">
        <v>0</v>
      </c>
      <c r="O4663">
        <v>5.9801157078652203</v>
      </c>
      <c r="P4663">
        <v>0.69055374592833796</v>
      </c>
      <c r="Q4663" t="s">
        <v>274</v>
      </c>
    </row>
    <row r="4664" spans="1:17" ht="16" x14ac:dyDescent="0.2">
      <c r="A4664">
        <v>302</v>
      </c>
      <c r="B4664" t="s">
        <v>273</v>
      </c>
      <c r="C4664" t="s">
        <v>272</v>
      </c>
      <c r="F4664">
        <v>75</v>
      </c>
      <c r="H4664" s="7">
        <v>1</v>
      </c>
      <c r="I4664" t="s">
        <v>5</v>
      </c>
      <c r="J4664">
        <v>0.06</v>
      </c>
      <c r="K4664">
        <v>115</v>
      </c>
      <c r="L4664">
        <v>2.4900000000000002</v>
      </c>
      <c r="M4664">
        <v>46.5</v>
      </c>
      <c r="N4664">
        <v>0</v>
      </c>
      <c r="O4664">
        <v>7.0451488483091103</v>
      </c>
      <c r="P4664">
        <v>0.74006514657980405</v>
      </c>
      <c r="Q4664" t="s">
        <v>274</v>
      </c>
    </row>
    <row r="4665" spans="1:17" ht="16" x14ac:dyDescent="0.2">
      <c r="A4665">
        <v>302</v>
      </c>
      <c r="B4665" t="s">
        <v>273</v>
      </c>
      <c r="C4665" t="s">
        <v>272</v>
      </c>
      <c r="F4665">
        <v>75</v>
      </c>
      <c r="H4665" s="7">
        <v>1</v>
      </c>
      <c r="I4665" t="s">
        <v>5</v>
      </c>
      <c r="J4665">
        <v>0.06</v>
      </c>
      <c r="K4665">
        <v>115</v>
      </c>
      <c r="L4665">
        <v>2.4900000000000002</v>
      </c>
      <c r="M4665">
        <v>46.5</v>
      </c>
      <c r="N4665">
        <v>0</v>
      </c>
      <c r="O4665">
        <v>8.1150436738128509</v>
      </c>
      <c r="P4665">
        <v>0.73745928338762201</v>
      </c>
      <c r="Q4665" t="s">
        <v>274</v>
      </c>
    </row>
    <row r="4666" spans="1:17" ht="16" x14ac:dyDescent="0.2">
      <c r="A4666">
        <v>303</v>
      </c>
      <c r="B4666" t="s">
        <v>273</v>
      </c>
      <c r="C4666" t="s">
        <v>272</v>
      </c>
      <c r="F4666">
        <v>75</v>
      </c>
      <c r="H4666" s="7">
        <v>1</v>
      </c>
      <c r="I4666" t="s">
        <v>5</v>
      </c>
      <c r="J4666">
        <f>30/500</f>
        <v>0.06</v>
      </c>
      <c r="K4666">
        <f>(160+255)/2</f>
        <v>207.5</v>
      </c>
      <c r="L4666">
        <v>2.72</v>
      </c>
      <c r="M4666">
        <v>50.8</v>
      </c>
      <c r="N4666">
        <v>0</v>
      </c>
      <c r="O4666">
        <v>0</v>
      </c>
      <c r="P4666">
        <v>0</v>
      </c>
      <c r="Q4666" t="s">
        <v>274</v>
      </c>
    </row>
    <row r="4667" spans="1:17" ht="16" x14ac:dyDescent="0.2">
      <c r="A4667">
        <v>303</v>
      </c>
      <c r="B4667" t="s">
        <v>273</v>
      </c>
      <c r="C4667" t="s">
        <v>272</v>
      </c>
      <c r="F4667">
        <v>75</v>
      </c>
      <c r="H4667" s="7">
        <v>1</v>
      </c>
      <c r="I4667" t="s">
        <v>5</v>
      </c>
      <c r="J4667">
        <v>0.06</v>
      </c>
      <c r="K4667">
        <v>207.5</v>
      </c>
      <c r="L4667">
        <v>2.72</v>
      </c>
      <c r="M4667">
        <v>50.8</v>
      </c>
      <c r="N4667">
        <v>0</v>
      </c>
      <c r="O4667">
        <v>0.122433435423822</v>
      </c>
      <c r="P4667">
        <v>1.82410423452769E-2</v>
      </c>
      <c r="Q4667" t="s">
        <v>274</v>
      </c>
    </row>
    <row r="4668" spans="1:17" ht="16" x14ac:dyDescent="0.2">
      <c r="A4668">
        <v>303</v>
      </c>
      <c r="B4668" t="s">
        <v>273</v>
      </c>
      <c r="C4668" t="s">
        <v>272</v>
      </c>
      <c r="F4668">
        <v>75</v>
      </c>
      <c r="H4668" s="7">
        <v>1</v>
      </c>
      <c r="I4668" t="s">
        <v>5</v>
      </c>
      <c r="J4668">
        <v>0.06</v>
      </c>
      <c r="K4668">
        <v>207.5</v>
      </c>
      <c r="L4668">
        <v>2.72</v>
      </c>
      <c r="M4668">
        <v>50.8</v>
      </c>
      <c r="N4668">
        <v>0</v>
      </c>
      <c r="O4668">
        <v>0.168295331155047</v>
      </c>
      <c r="P4668">
        <v>5.9934853420195403E-2</v>
      </c>
      <c r="Q4668" t="s">
        <v>274</v>
      </c>
    </row>
    <row r="4669" spans="1:17" ht="16" x14ac:dyDescent="0.2">
      <c r="A4669">
        <v>303</v>
      </c>
      <c r="B4669" t="s">
        <v>273</v>
      </c>
      <c r="C4669" t="s">
        <v>272</v>
      </c>
      <c r="F4669">
        <v>75</v>
      </c>
      <c r="H4669" s="7">
        <v>1</v>
      </c>
      <c r="I4669" t="s">
        <v>5</v>
      </c>
      <c r="J4669">
        <v>0.06</v>
      </c>
      <c r="K4669">
        <v>207.5</v>
      </c>
      <c r="L4669">
        <v>2.72</v>
      </c>
      <c r="M4669">
        <v>50.8</v>
      </c>
      <c r="N4669">
        <v>0</v>
      </c>
      <c r="O4669">
        <v>0.215129563898244</v>
      </c>
      <c r="P4669">
        <v>9.1205211726384294E-2</v>
      </c>
      <c r="Q4669" t="s">
        <v>274</v>
      </c>
    </row>
    <row r="4670" spans="1:17" ht="16" x14ac:dyDescent="0.2">
      <c r="A4670">
        <v>303</v>
      </c>
      <c r="B4670" t="s">
        <v>273</v>
      </c>
      <c r="C4670" t="s">
        <v>272</v>
      </c>
      <c r="F4670">
        <v>75</v>
      </c>
      <c r="H4670" s="7">
        <v>1</v>
      </c>
      <c r="I4670" t="s">
        <v>5</v>
      </c>
      <c r="J4670">
        <v>0.06</v>
      </c>
      <c r="K4670">
        <v>207.5</v>
      </c>
      <c r="L4670">
        <v>2.72</v>
      </c>
      <c r="M4670">
        <v>50.8</v>
      </c>
      <c r="N4670">
        <v>0</v>
      </c>
      <c r="O4670">
        <v>0.28562399726602999</v>
      </c>
      <c r="P4670">
        <v>0.13550488599348501</v>
      </c>
      <c r="Q4670" t="s">
        <v>274</v>
      </c>
    </row>
    <row r="4671" spans="1:17" ht="16" x14ac:dyDescent="0.2">
      <c r="A4671">
        <v>303</v>
      </c>
      <c r="B4671" t="s">
        <v>273</v>
      </c>
      <c r="C4671" t="s">
        <v>272</v>
      </c>
      <c r="F4671">
        <v>75</v>
      </c>
      <c r="H4671" s="7">
        <v>1</v>
      </c>
      <c r="I4671" t="s">
        <v>5</v>
      </c>
      <c r="J4671">
        <v>0.06</v>
      </c>
      <c r="K4671">
        <v>207.5</v>
      </c>
      <c r="L4671">
        <v>2.72</v>
      </c>
      <c r="M4671">
        <v>50.8</v>
      </c>
      <c r="N4671">
        <v>0</v>
      </c>
      <c r="O4671">
        <v>0.33367365127418902</v>
      </c>
      <c r="P4671">
        <v>0.15374592833876199</v>
      </c>
      <c r="Q4671" t="s">
        <v>274</v>
      </c>
    </row>
    <row r="4672" spans="1:17" ht="16" x14ac:dyDescent="0.2">
      <c r="A4672">
        <v>303</v>
      </c>
      <c r="B4672" t="s">
        <v>273</v>
      </c>
      <c r="C4672" t="s">
        <v>272</v>
      </c>
      <c r="F4672">
        <v>75</v>
      </c>
      <c r="H4672" s="7">
        <v>1</v>
      </c>
      <c r="I4672" t="s">
        <v>5</v>
      </c>
      <c r="J4672">
        <v>0.06</v>
      </c>
      <c r="K4672">
        <v>207.5</v>
      </c>
      <c r="L4672">
        <v>2.72</v>
      </c>
      <c r="M4672">
        <v>50.8</v>
      </c>
      <c r="N4672">
        <v>0</v>
      </c>
      <c r="O4672">
        <v>0.40368191613599003</v>
      </c>
      <c r="P4672">
        <v>0.203257328990227</v>
      </c>
      <c r="Q4672" t="s">
        <v>274</v>
      </c>
    </row>
    <row r="4673" spans="1:17" ht="16" x14ac:dyDescent="0.2">
      <c r="A4673">
        <v>303</v>
      </c>
      <c r="B4673" t="s">
        <v>273</v>
      </c>
      <c r="C4673" t="s">
        <v>272</v>
      </c>
      <c r="F4673">
        <v>75</v>
      </c>
      <c r="H4673" s="7">
        <v>1</v>
      </c>
      <c r="I4673" t="s">
        <v>5</v>
      </c>
      <c r="J4673">
        <v>0.06</v>
      </c>
      <c r="K4673">
        <v>207.5</v>
      </c>
      <c r="L4673">
        <v>2.72</v>
      </c>
      <c r="M4673">
        <v>50.8</v>
      </c>
      <c r="N4673">
        <v>0</v>
      </c>
      <c r="O4673">
        <v>0.47685027628669202</v>
      </c>
      <c r="P4673">
        <v>0.21889250814332201</v>
      </c>
      <c r="Q4673" t="s">
        <v>274</v>
      </c>
    </row>
    <row r="4674" spans="1:17" ht="16" x14ac:dyDescent="0.2">
      <c r="A4674">
        <v>303</v>
      </c>
      <c r="B4674" t="s">
        <v>273</v>
      </c>
      <c r="C4674" t="s">
        <v>272</v>
      </c>
      <c r="F4674">
        <v>75</v>
      </c>
      <c r="H4674" s="7">
        <v>1</v>
      </c>
      <c r="I4674" t="s">
        <v>5</v>
      </c>
      <c r="J4674">
        <v>0.06</v>
      </c>
      <c r="K4674">
        <v>207.5</v>
      </c>
      <c r="L4674">
        <v>2.72</v>
      </c>
      <c r="M4674">
        <v>50.8</v>
      </c>
      <c r="N4674">
        <v>0</v>
      </c>
      <c r="O4674">
        <v>0.56906023625513102</v>
      </c>
      <c r="P4674">
        <v>0.29706840390879402</v>
      </c>
      <c r="Q4674" t="s">
        <v>274</v>
      </c>
    </row>
    <row r="4675" spans="1:17" ht="16" x14ac:dyDescent="0.2">
      <c r="A4675">
        <v>303</v>
      </c>
      <c r="B4675" t="s">
        <v>273</v>
      </c>
      <c r="C4675" t="s">
        <v>272</v>
      </c>
      <c r="F4675">
        <v>75</v>
      </c>
      <c r="H4675" s="7">
        <v>1</v>
      </c>
      <c r="I4675" t="s">
        <v>5</v>
      </c>
      <c r="J4675">
        <v>0.06</v>
      </c>
      <c r="K4675">
        <v>207.5</v>
      </c>
      <c r="L4675">
        <v>2.72</v>
      </c>
      <c r="M4675">
        <v>50.8</v>
      </c>
      <c r="N4675">
        <v>0</v>
      </c>
      <c r="O4675">
        <v>0.98076393273986895</v>
      </c>
      <c r="P4675">
        <v>0.41693811074918502</v>
      </c>
      <c r="Q4675" t="s">
        <v>274</v>
      </c>
    </row>
    <row r="4676" spans="1:17" ht="16" x14ac:dyDescent="0.2">
      <c r="A4676">
        <v>303</v>
      </c>
      <c r="B4676" t="s">
        <v>273</v>
      </c>
      <c r="C4676" t="s">
        <v>272</v>
      </c>
      <c r="F4676">
        <v>75</v>
      </c>
      <c r="H4676" s="7">
        <v>1</v>
      </c>
      <c r="I4676" t="s">
        <v>5</v>
      </c>
      <c r="J4676">
        <v>0.06</v>
      </c>
      <c r="K4676">
        <v>207.5</v>
      </c>
      <c r="L4676">
        <v>2.72</v>
      </c>
      <c r="M4676">
        <v>50.8</v>
      </c>
      <c r="N4676">
        <v>0</v>
      </c>
      <c r="O4676">
        <v>1.3231886171217799</v>
      </c>
      <c r="P4676">
        <v>0.479478827361563</v>
      </c>
      <c r="Q4676" t="s">
        <v>274</v>
      </c>
    </row>
    <row r="4677" spans="1:17" ht="16" x14ac:dyDescent="0.2">
      <c r="A4677">
        <v>303</v>
      </c>
      <c r="B4677" t="s">
        <v>273</v>
      </c>
      <c r="C4677" t="s">
        <v>272</v>
      </c>
      <c r="F4677">
        <v>75</v>
      </c>
      <c r="H4677" s="7">
        <v>1</v>
      </c>
      <c r="I4677" t="s">
        <v>5</v>
      </c>
      <c r="J4677">
        <v>0.06</v>
      </c>
      <c r="K4677">
        <v>207.5</v>
      </c>
      <c r="L4677">
        <v>2.72</v>
      </c>
      <c r="M4677">
        <v>50.8</v>
      </c>
      <c r="N4677">
        <v>0</v>
      </c>
      <c r="O4677">
        <v>1.8655906136320799</v>
      </c>
      <c r="P4677">
        <v>0.53159609120521101</v>
      </c>
      <c r="Q4677" t="s">
        <v>274</v>
      </c>
    </row>
    <row r="4678" spans="1:17" ht="16" x14ac:dyDescent="0.2">
      <c r="A4678">
        <v>303</v>
      </c>
      <c r="B4678" t="s">
        <v>273</v>
      </c>
      <c r="C4678" t="s">
        <v>272</v>
      </c>
      <c r="F4678">
        <v>75</v>
      </c>
      <c r="H4678" s="7">
        <v>1</v>
      </c>
      <c r="I4678" t="s">
        <v>5</v>
      </c>
      <c r="J4678">
        <v>0.06</v>
      </c>
      <c r="K4678">
        <v>207.5</v>
      </c>
      <c r="L4678">
        <v>2.72</v>
      </c>
      <c r="M4678">
        <v>50.8</v>
      </c>
      <c r="N4678">
        <v>0</v>
      </c>
      <c r="O4678">
        <v>2.1116729057446899</v>
      </c>
      <c r="P4678">
        <v>0.56026058631921805</v>
      </c>
      <c r="Q4678" t="s">
        <v>274</v>
      </c>
    </row>
    <row r="4679" spans="1:17" ht="16" x14ac:dyDescent="0.2">
      <c r="A4679">
        <v>303</v>
      </c>
      <c r="B4679" t="s">
        <v>273</v>
      </c>
      <c r="C4679" t="s">
        <v>272</v>
      </c>
      <c r="F4679">
        <v>75</v>
      </c>
      <c r="H4679" s="7">
        <v>1</v>
      </c>
      <c r="I4679" t="s">
        <v>5</v>
      </c>
      <c r="J4679">
        <v>0.06</v>
      </c>
      <c r="K4679">
        <v>207.5</v>
      </c>
      <c r="L4679">
        <v>2.72</v>
      </c>
      <c r="M4679">
        <v>50.8</v>
      </c>
      <c r="N4679">
        <v>0</v>
      </c>
      <c r="O4679">
        <v>2.3579982821102901</v>
      </c>
      <c r="P4679">
        <v>0.58631921824104205</v>
      </c>
      <c r="Q4679" t="s">
        <v>274</v>
      </c>
    </row>
    <row r="4680" spans="1:17" ht="16" x14ac:dyDescent="0.2">
      <c r="A4680">
        <v>303</v>
      </c>
      <c r="B4680" t="s">
        <v>273</v>
      </c>
      <c r="C4680" t="s">
        <v>272</v>
      </c>
      <c r="F4680">
        <v>75</v>
      </c>
      <c r="H4680" s="7">
        <v>1</v>
      </c>
      <c r="I4680" t="s">
        <v>5</v>
      </c>
      <c r="J4680">
        <v>0.06</v>
      </c>
      <c r="K4680">
        <v>207.5</v>
      </c>
      <c r="L4680">
        <v>2.72</v>
      </c>
      <c r="M4680">
        <v>50.8</v>
      </c>
      <c r="N4680">
        <v>0</v>
      </c>
      <c r="O4680">
        <v>2.97429789153027</v>
      </c>
      <c r="P4680">
        <v>0.64625407166123705</v>
      </c>
      <c r="Q4680" t="s">
        <v>274</v>
      </c>
    </row>
    <row r="4681" spans="1:17" ht="16" x14ac:dyDescent="0.2">
      <c r="A4681">
        <v>303</v>
      </c>
      <c r="B4681" t="s">
        <v>273</v>
      </c>
      <c r="C4681" t="s">
        <v>272</v>
      </c>
      <c r="F4681">
        <v>75</v>
      </c>
      <c r="H4681" s="7">
        <v>1</v>
      </c>
      <c r="I4681" t="s">
        <v>5</v>
      </c>
      <c r="J4681">
        <v>0.06</v>
      </c>
      <c r="K4681">
        <v>207.5</v>
      </c>
      <c r="L4681">
        <v>2.72</v>
      </c>
      <c r="M4681">
        <v>50.8</v>
      </c>
      <c r="N4681">
        <v>0</v>
      </c>
      <c r="O4681">
        <v>3.9693227671123599</v>
      </c>
      <c r="P4681">
        <v>0.64625407166123705</v>
      </c>
      <c r="Q4681" t="s">
        <v>274</v>
      </c>
    </row>
    <row r="4682" spans="1:17" ht="16" x14ac:dyDescent="0.2">
      <c r="A4682">
        <v>304</v>
      </c>
      <c r="B4682" t="s">
        <v>273</v>
      </c>
      <c r="C4682" t="s">
        <v>272</v>
      </c>
      <c r="F4682">
        <v>140</v>
      </c>
      <c r="H4682" s="7">
        <v>5.67</v>
      </c>
      <c r="I4682" t="s">
        <v>5</v>
      </c>
      <c r="J4682">
        <f>30/500</f>
        <v>0.06</v>
      </c>
      <c r="K4682">
        <f>(70+160)/2</f>
        <v>115</v>
      </c>
      <c r="L4682">
        <v>2.5299999999999998</v>
      </c>
      <c r="M4682">
        <v>47.3</v>
      </c>
      <c r="N4682">
        <v>0</v>
      </c>
      <c r="O4682">
        <v>0</v>
      </c>
      <c r="P4682">
        <v>0</v>
      </c>
      <c r="Q4682" t="s">
        <v>274</v>
      </c>
    </row>
    <row r="4683" spans="1:17" ht="16" x14ac:dyDescent="0.2">
      <c r="A4683">
        <v>304</v>
      </c>
      <c r="B4683" t="s">
        <v>273</v>
      </c>
      <c r="C4683" t="s">
        <v>272</v>
      </c>
      <c r="F4683">
        <v>140</v>
      </c>
      <c r="H4683" s="7">
        <v>5.67</v>
      </c>
      <c r="I4683" t="s">
        <v>5</v>
      </c>
      <c r="J4683">
        <v>0.06</v>
      </c>
      <c r="K4683">
        <v>115</v>
      </c>
      <c r="L4683">
        <v>2.5299999999999998</v>
      </c>
      <c r="M4683">
        <v>47.3</v>
      </c>
      <c r="N4683">
        <v>0</v>
      </c>
      <c r="O4683">
        <v>5.27426160316464E-2</v>
      </c>
      <c r="P4683">
        <v>8.5484676882078198E-2</v>
      </c>
      <c r="Q4683" t="s">
        <v>274</v>
      </c>
    </row>
    <row r="4684" spans="1:17" ht="16" x14ac:dyDescent="0.2">
      <c r="A4684">
        <v>304</v>
      </c>
      <c r="B4684" t="s">
        <v>273</v>
      </c>
      <c r="C4684" t="s">
        <v>272</v>
      </c>
      <c r="F4684">
        <v>140</v>
      </c>
      <c r="H4684" s="7">
        <v>5.67</v>
      </c>
      <c r="I4684" t="s">
        <v>5</v>
      </c>
      <c r="J4684">
        <v>0.06</v>
      </c>
      <c r="K4684">
        <v>115</v>
      </c>
      <c r="L4684">
        <v>2.5299999999999998</v>
      </c>
      <c r="M4684">
        <v>47.3</v>
      </c>
      <c r="N4684">
        <v>0</v>
      </c>
      <c r="O4684">
        <v>0.13185654007911399</v>
      </c>
      <c r="P4684">
        <v>0.13147485009993301</v>
      </c>
      <c r="Q4684" t="s">
        <v>274</v>
      </c>
    </row>
    <row r="4685" spans="1:17" ht="16" x14ac:dyDescent="0.2">
      <c r="A4685">
        <v>304</v>
      </c>
      <c r="B4685" t="s">
        <v>273</v>
      </c>
      <c r="C4685" t="s">
        <v>272</v>
      </c>
      <c r="F4685">
        <v>140</v>
      </c>
      <c r="H4685" s="7">
        <v>5.67</v>
      </c>
      <c r="I4685" t="s">
        <v>5</v>
      </c>
      <c r="J4685">
        <v>0.06</v>
      </c>
      <c r="K4685">
        <v>115</v>
      </c>
      <c r="L4685">
        <v>2.5299999999999998</v>
      </c>
      <c r="M4685">
        <v>47.3</v>
      </c>
      <c r="N4685">
        <v>0</v>
      </c>
      <c r="O4685">
        <v>0.18459915611076</v>
      </c>
      <c r="P4685">
        <v>0.16761742171885299</v>
      </c>
      <c r="Q4685" t="s">
        <v>274</v>
      </c>
    </row>
    <row r="4686" spans="1:17" ht="16" x14ac:dyDescent="0.2">
      <c r="A4686">
        <v>304</v>
      </c>
      <c r="B4686" t="s">
        <v>273</v>
      </c>
      <c r="C4686" t="s">
        <v>272</v>
      </c>
      <c r="F4686">
        <v>140</v>
      </c>
      <c r="H4686" s="7">
        <v>5.67</v>
      </c>
      <c r="I4686" t="s">
        <v>5</v>
      </c>
      <c r="J4686">
        <v>0.06</v>
      </c>
      <c r="K4686">
        <v>115</v>
      </c>
      <c r="L4686">
        <v>2.5299999999999998</v>
      </c>
      <c r="M4686">
        <v>47.3</v>
      </c>
      <c r="N4686">
        <v>0</v>
      </c>
      <c r="O4686">
        <v>0.26371308015822797</v>
      </c>
      <c r="P4686">
        <v>0.17742338441039199</v>
      </c>
      <c r="Q4686" t="s">
        <v>274</v>
      </c>
    </row>
    <row r="4687" spans="1:17" ht="16" x14ac:dyDescent="0.2">
      <c r="A4687">
        <v>304</v>
      </c>
      <c r="B4687" t="s">
        <v>273</v>
      </c>
      <c r="C4687" t="s">
        <v>272</v>
      </c>
      <c r="F4687">
        <v>140</v>
      </c>
      <c r="H4687" s="7">
        <v>5.67</v>
      </c>
      <c r="I4687" t="s">
        <v>5</v>
      </c>
      <c r="J4687">
        <v>0.06</v>
      </c>
      <c r="K4687">
        <v>115</v>
      </c>
      <c r="L4687">
        <v>2.5299999999999998</v>
      </c>
      <c r="M4687">
        <v>47.3</v>
      </c>
      <c r="N4687">
        <v>0</v>
      </c>
      <c r="O4687">
        <v>0.44831223626898797</v>
      </c>
      <c r="P4687">
        <v>0.226619753497668</v>
      </c>
      <c r="Q4687" t="s">
        <v>274</v>
      </c>
    </row>
    <row r="4688" spans="1:17" ht="16" x14ac:dyDescent="0.2">
      <c r="A4688">
        <v>304</v>
      </c>
      <c r="B4688" t="s">
        <v>273</v>
      </c>
      <c r="C4688" t="s">
        <v>272</v>
      </c>
      <c r="F4688">
        <v>140</v>
      </c>
      <c r="H4688" s="7">
        <v>5.67</v>
      </c>
      <c r="I4688" t="s">
        <v>5</v>
      </c>
      <c r="J4688">
        <v>0.06</v>
      </c>
      <c r="K4688">
        <v>115</v>
      </c>
      <c r="L4688">
        <v>2.5299999999999998</v>
      </c>
      <c r="M4688">
        <v>47.3</v>
      </c>
      <c r="N4688">
        <v>0</v>
      </c>
      <c r="O4688">
        <v>1.2921940927753099</v>
      </c>
      <c r="P4688">
        <v>0.27858510992671498</v>
      </c>
      <c r="Q4688" t="s">
        <v>274</v>
      </c>
    </row>
    <row r="4689" spans="1:17" ht="16" x14ac:dyDescent="0.2">
      <c r="A4689">
        <v>304</v>
      </c>
      <c r="B4689" t="s">
        <v>273</v>
      </c>
      <c r="C4689" t="s">
        <v>272</v>
      </c>
      <c r="F4689">
        <v>140</v>
      </c>
      <c r="H4689" s="7">
        <v>5.67</v>
      </c>
      <c r="I4689" t="s">
        <v>5</v>
      </c>
      <c r="J4689">
        <v>0.06</v>
      </c>
      <c r="K4689">
        <v>115</v>
      </c>
      <c r="L4689">
        <v>2.5299999999999998</v>
      </c>
      <c r="M4689">
        <v>47.3</v>
      </c>
      <c r="N4689">
        <v>0</v>
      </c>
      <c r="O4689">
        <v>1.8459915611075901</v>
      </c>
      <c r="P4689">
        <v>0.34064790139906698</v>
      </c>
      <c r="Q4689" t="s">
        <v>274</v>
      </c>
    </row>
    <row r="4690" spans="1:17" ht="16" x14ac:dyDescent="0.2">
      <c r="A4690">
        <v>304</v>
      </c>
      <c r="B4690" t="s">
        <v>273</v>
      </c>
      <c r="C4690" t="s">
        <v>272</v>
      </c>
      <c r="F4690">
        <v>140</v>
      </c>
      <c r="H4690" s="7">
        <v>5.67</v>
      </c>
      <c r="I4690" t="s">
        <v>5</v>
      </c>
      <c r="J4690">
        <v>0.06</v>
      </c>
      <c r="K4690">
        <v>115</v>
      </c>
      <c r="L4690">
        <v>2.5299999999999998</v>
      </c>
      <c r="M4690">
        <v>47.3</v>
      </c>
      <c r="N4690">
        <v>0</v>
      </c>
      <c r="O4690">
        <v>3.3227848099936699</v>
      </c>
      <c r="P4690">
        <v>0.49737674883410998</v>
      </c>
      <c r="Q4690" t="s">
        <v>274</v>
      </c>
    </row>
    <row r="4691" spans="1:17" ht="16" x14ac:dyDescent="0.2">
      <c r="A4691">
        <v>304</v>
      </c>
      <c r="B4691" t="s">
        <v>273</v>
      </c>
      <c r="C4691" t="s">
        <v>272</v>
      </c>
      <c r="F4691">
        <v>140</v>
      </c>
      <c r="H4691" s="7">
        <v>5.67</v>
      </c>
      <c r="I4691" t="s">
        <v>5</v>
      </c>
      <c r="J4691">
        <v>0.06</v>
      </c>
      <c r="K4691">
        <v>115</v>
      </c>
      <c r="L4691">
        <v>2.5299999999999998</v>
      </c>
      <c r="M4691">
        <v>47.3</v>
      </c>
      <c r="N4691">
        <v>0</v>
      </c>
      <c r="O4691">
        <v>4.3248945145949298</v>
      </c>
      <c r="P4691">
        <v>0.64461192538307799</v>
      </c>
      <c r="Q4691" t="s">
        <v>274</v>
      </c>
    </row>
    <row r="4692" spans="1:17" ht="16" x14ac:dyDescent="0.2">
      <c r="A4692">
        <v>304</v>
      </c>
      <c r="B4692" t="s">
        <v>273</v>
      </c>
      <c r="C4692" t="s">
        <v>272</v>
      </c>
      <c r="F4692">
        <v>140</v>
      </c>
      <c r="H4692" s="7">
        <v>5.67</v>
      </c>
      <c r="I4692" t="s">
        <v>5</v>
      </c>
      <c r="J4692">
        <v>0.06</v>
      </c>
      <c r="K4692">
        <v>115</v>
      </c>
      <c r="L4692">
        <v>2.5299999999999998</v>
      </c>
      <c r="M4692">
        <v>47.3</v>
      </c>
      <c r="N4692">
        <v>0</v>
      </c>
      <c r="O4692">
        <v>5.3006329111803696</v>
      </c>
      <c r="P4692">
        <v>0.72936792138574202</v>
      </c>
      <c r="Q4692" t="s">
        <v>274</v>
      </c>
    </row>
    <row r="4693" spans="1:17" ht="16" x14ac:dyDescent="0.2">
      <c r="A4693">
        <v>304</v>
      </c>
      <c r="B4693" t="s">
        <v>273</v>
      </c>
      <c r="C4693" t="s">
        <v>272</v>
      </c>
      <c r="F4693">
        <v>140</v>
      </c>
      <c r="H4693" s="7">
        <v>5.67</v>
      </c>
      <c r="I4693" t="s">
        <v>5</v>
      </c>
      <c r="J4693">
        <v>0.06</v>
      </c>
      <c r="K4693">
        <v>115</v>
      </c>
      <c r="L4693">
        <v>2.5299999999999998</v>
      </c>
      <c r="M4693">
        <v>47.3</v>
      </c>
      <c r="N4693">
        <v>0</v>
      </c>
      <c r="O4693">
        <v>6.3027426157816402</v>
      </c>
      <c r="P4693">
        <v>0.83712941372418403</v>
      </c>
      <c r="Q4693" t="s">
        <v>274</v>
      </c>
    </row>
    <row r="4694" spans="1:17" ht="16" x14ac:dyDescent="0.2">
      <c r="A4694">
        <v>304</v>
      </c>
      <c r="B4694" t="s">
        <v>273</v>
      </c>
      <c r="C4694" t="s">
        <v>272</v>
      </c>
      <c r="F4694">
        <v>140</v>
      </c>
      <c r="H4694" s="7">
        <v>5.67</v>
      </c>
      <c r="I4694" t="s">
        <v>5</v>
      </c>
      <c r="J4694">
        <v>0.06</v>
      </c>
      <c r="K4694">
        <v>115</v>
      </c>
      <c r="L4694">
        <v>2.5299999999999998</v>
      </c>
      <c r="M4694">
        <v>47.3</v>
      </c>
      <c r="N4694">
        <v>0</v>
      </c>
      <c r="O4694">
        <v>7.0411392402246804</v>
      </c>
      <c r="P4694">
        <v>0.83654646902065299</v>
      </c>
      <c r="Q4694" t="s">
        <v>274</v>
      </c>
    </row>
    <row r="4695" spans="1:17" ht="16" x14ac:dyDescent="0.2">
      <c r="A4695">
        <v>305</v>
      </c>
      <c r="B4695" t="s">
        <v>273</v>
      </c>
      <c r="C4695" t="s">
        <v>272</v>
      </c>
      <c r="F4695">
        <v>140</v>
      </c>
      <c r="H4695" s="7">
        <v>5.67</v>
      </c>
      <c r="I4695" t="s">
        <v>5</v>
      </c>
      <c r="J4695">
        <f>30/500</f>
        <v>0.06</v>
      </c>
      <c r="K4695">
        <f>(160+255)/2</f>
        <v>207.5</v>
      </c>
      <c r="L4695">
        <v>2.62</v>
      </c>
      <c r="M4695">
        <v>48.9</v>
      </c>
      <c r="N4695">
        <v>0</v>
      </c>
      <c r="O4695">
        <v>0</v>
      </c>
      <c r="P4695">
        <v>0</v>
      </c>
      <c r="Q4695" t="s">
        <v>274</v>
      </c>
    </row>
    <row r="4696" spans="1:17" ht="16" x14ac:dyDescent="0.2">
      <c r="A4696">
        <v>305</v>
      </c>
      <c r="B4696" t="s">
        <v>273</v>
      </c>
      <c r="C4696" t="s">
        <v>272</v>
      </c>
      <c r="F4696">
        <v>140</v>
      </c>
      <c r="H4696" s="7">
        <v>5.67</v>
      </c>
      <c r="I4696" t="s">
        <v>5</v>
      </c>
      <c r="J4696">
        <v>0.06</v>
      </c>
      <c r="K4696">
        <v>207.5</v>
      </c>
      <c r="L4696">
        <v>2.62</v>
      </c>
      <c r="M4696">
        <v>48.9</v>
      </c>
      <c r="N4696">
        <v>0</v>
      </c>
      <c r="O4696">
        <v>7.9113924047468295E-2</v>
      </c>
      <c r="P4696">
        <v>1.9674383744170399E-2</v>
      </c>
      <c r="Q4696" t="s">
        <v>274</v>
      </c>
    </row>
    <row r="4697" spans="1:17" ht="16" x14ac:dyDescent="0.2">
      <c r="A4697">
        <v>305</v>
      </c>
      <c r="B4697" t="s">
        <v>273</v>
      </c>
      <c r="C4697" t="s">
        <v>272</v>
      </c>
      <c r="F4697">
        <v>140</v>
      </c>
      <c r="H4697" s="7">
        <v>5.67</v>
      </c>
      <c r="I4697" t="s">
        <v>5</v>
      </c>
      <c r="J4697">
        <v>0.06</v>
      </c>
      <c r="K4697">
        <v>207.5</v>
      </c>
      <c r="L4697">
        <v>2.62</v>
      </c>
      <c r="M4697">
        <v>48.9</v>
      </c>
      <c r="N4697">
        <v>0</v>
      </c>
      <c r="O4697">
        <v>0.13185654007911399</v>
      </c>
      <c r="P4697">
        <v>0.121606429047301</v>
      </c>
      <c r="Q4697" t="s">
        <v>274</v>
      </c>
    </row>
    <row r="4698" spans="1:17" ht="16" x14ac:dyDescent="0.2">
      <c r="A4698">
        <v>305</v>
      </c>
      <c r="B4698" t="s">
        <v>273</v>
      </c>
      <c r="C4698" t="s">
        <v>272</v>
      </c>
      <c r="F4698">
        <v>140</v>
      </c>
      <c r="H4698" s="7">
        <v>5.67</v>
      </c>
      <c r="I4698" t="s">
        <v>5</v>
      </c>
      <c r="J4698">
        <v>0.06</v>
      </c>
      <c r="K4698">
        <v>207.5</v>
      </c>
      <c r="L4698">
        <v>2.62</v>
      </c>
      <c r="M4698">
        <v>48.9</v>
      </c>
      <c r="N4698">
        <v>0</v>
      </c>
      <c r="O4698">
        <v>0.13185654007911399</v>
      </c>
      <c r="P4698">
        <v>0.18410642904730101</v>
      </c>
      <c r="Q4698" t="s">
        <v>274</v>
      </c>
    </row>
    <row r="4699" spans="1:17" ht="16" x14ac:dyDescent="0.2">
      <c r="A4699">
        <v>305</v>
      </c>
      <c r="B4699" t="s">
        <v>273</v>
      </c>
      <c r="C4699" t="s">
        <v>272</v>
      </c>
      <c r="F4699">
        <v>140</v>
      </c>
      <c r="H4699" s="7">
        <v>5.67</v>
      </c>
      <c r="I4699" t="s">
        <v>5</v>
      </c>
      <c r="J4699">
        <v>0.06</v>
      </c>
      <c r="K4699">
        <v>207.5</v>
      </c>
      <c r="L4699">
        <v>2.62</v>
      </c>
      <c r="M4699">
        <v>48.9</v>
      </c>
      <c r="N4699">
        <v>0</v>
      </c>
      <c r="O4699">
        <v>0.21097046412658299</v>
      </c>
      <c r="P4699">
        <v>0.19720186542305099</v>
      </c>
      <c r="Q4699" t="s">
        <v>274</v>
      </c>
    </row>
    <row r="4700" spans="1:17" ht="16" x14ac:dyDescent="0.2">
      <c r="A4700">
        <v>305</v>
      </c>
      <c r="B4700" t="s">
        <v>273</v>
      </c>
      <c r="C4700" t="s">
        <v>272</v>
      </c>
      <c r="F4700">
        <v>140</v>
      </c>
      <c r="H4700" s="7">
        <v>5.67</v>
      </c>
      <c r="I4700" t="s">
        <v>5</v>
      </c>
      <c r="J4700">
        <v>0.06</v>
      </c>
      <c r="K4700">
        <v>207.5</v>
      </c>
      <c r="L4700">
        <v>2.62</v>
      </c>
      <c r="M4700">
        <v>48.9</v>
      </c>
      <c r="N4700">
        <v>0</v>
      </c>
      <c r="O4700">
        <v>0.31645569618987301</v>
      </c>
      <c r="P4700">
        <v>0.23330279813457599</v>
      </c>
      <c r="Q4700" t="s">
        <v>274</v>
      </c>
    </row>
    <row r="4701" spans="1:17" ht="16" x14ac:dyDescent="0.2">
      <c r="A4701">
        <v>305</v>
      </c>
      <c r="B4701" t="s">
        <v>273</v>
      </c>
      <c r="C4701" t="s">
        <v>272</v>
      </c>
      <c r="F4701">
        <v>140</v>
      </c>
      <c r="H4701" s="7">
        <v>5.67</v>
      </c>
      <c r="I4701" t="s">
        <v>5</v>
      </c>
      <c r="J4701">
        <v>0.06</v>
      </c>
      <c r="K4701">
        <v>207.5</v>
      </c>
      <c r="L4701">
        <v>2.62</v>
      </c>
      <c r="M4701">
        <v>48.9</v>
      </c>
      <c r="N4701">
        <v>0</v>
      </c>
      <c r="O4701">
        <v>0.39556962023734099</v>
      </c>
      <c r="P4701">
        <v>0.26613507661558899</v>
      </c>
      <c r="Q4701" t="s">
        <v>274</v>
      </c>
    </row>
    <row r="4702" spans="1:17" ht="16" x14ac:dyDescent="0.2">
      <c r="A4702">
        <v>305</v>
      </c>
      <c r="B4702" t="s">
        <v>273</v>
      </c>
      <c r="C4702" t="s">
        <v>272</v>
      </c>
      <c r="F4702">
        <v>140</v>
      </c>
      <c r="H4702" s="7">
        <v>5.67</v>
      </c>
      <c r="I4702" t="s">
        <v>5</v>
      </c>
      <c r="J4702">
        <v>0.06</v>
      </c>
      <c r="K4702">
        <v>207.5</v>
      </c>
      <c r="L4702">
        <v>2.62</v>
      </c>
      <c r="M4702">
        <v>48.9</v>
      </c>
      <c r="N4702">
        <v>0</v>
      </c>
      <c r="O4702">
        <v>0.42194092825316498</v>
      </c>
      <c r="P4702">
        <v>0.29243004663557598</v>
      </c>
      <c r="Q4702" t="s">
        <v>274</v>
      </c>
    </row>
    <row r="4703" spans="1:17" ht="16" x14ac:dyDescent="0.2">
      <c r="A4703">
        <v>305</v>
      </c>
      <c r="B4703" t="s">
        <v>273</v>
      </c>
      <c r="C4703" t="s">
        <v>272</v>
      </c>
      <c r="F4703">
        <v>140</v>
      </c>
      <c r="H4703" s="7">
        <v>5.67</v>
      </c>
      <c r="I4703" t="s">
        <v>5</v>
      </c>
      <c r="J4703">
        <v>0.06</v>
      </c>
      <c r="K4703">
        <v>207.5</v>
      </c>
      <c r="L4703">
        <v>2.62</v>
      </c>
      <c r="M4703">
        <v>48.9</v>
      </c>
      <c r="N4703">
        <v>0</v>
      </c>
      <c r="O4703">
        <v>0.47468354428481002</v>
      </c>
      <c r="P4703">
        <v>0.33186209193870703</v>
      </c>
      <c r="Q4703" t="s">
        <v>274</v>
      </c>
    </row>
    <row r="4704" spans="1:17" ht="16" x14ac:dyDescent="0.2">
      <c r="A4704">
        <v>305</v>
      </c>
      <c r="B4704" t="s">
        <v>273</v>
      </c>
      <c r="C4704" t="s">
        <v>272</v>
      </c>
      <c r="F4704">
        <v>140</v>
      </c>
      <c r="H4704" s="7">
        <v>5.67</v>
      </c>
      <c r="I4704" t="s">
        <v>5</v>
      </c>
      <c r="J4704">
        <v>0.06</v>
      </c>
      <c r="K4704">
        <v>207.5</v>
      </c>
      <c r="L4704">
        <v>2.62</v>
      </c>
      <c r="M4704">
        <v>48.9</v>
      </c>
      <c r="N4704">
        <v>0</v>
      </c>
      <c r="O4704">
        <v>0.60654008436392404</v>
      </c>
      <c r="P4704">
        <v>0.354784310459693</v>
      </c>
      <c r="Q4704" t="s">
        <v>274</v>
      </c>
    </row>
    <row r="4705" spans="1:17" ht="16" x14ac:dyDescent="0.2">
      <c r="A4705">
        <v>305</v>
      </c>
      <c r="B4705" t="s">
        <v>273</v>
      </c>
      <c r="C4705" t="s">
        <v>272</v>
      </c>
      <c r="F4705">
        <v>140</v>
      </c>
      <c r="H4705" s="7">
        <v>5.67</v>
      </c>
      <c r="I4705" t="s">
        <v>5</v>
      </c>
      <c r="J4705">
        <v>0.06</v>
      </c>
      <c r="K4705">
        <v>207.5</v>
      </c>
      <c r="L4705">
        <v>2.62</v>
      </c>
      <c r="M4705">
        <v>48.9</v>
      </c>
      <c r="N4705">
        <v>0</v>
      </c>
      <c r="O4705">
        <v>1.0021097046012599</v>
      </c>
      <c r="P4705">
        <v>0.39723517654896701</v>
      </c>
      <c r="Q4705" t="s">
        <v>274</v>
      </c>
    </row>
    <row r="4706" spans="1:17" ht="16" x14ac:dyDescent="0.2">
      <c r="A4706">
        <v>305</v>
      </c>
      <c r="B4706" t="s">
        <v>273</v>
      </c>
      <c r="C4706" t="s">
        <v>272</v>
      </c>
      <c r="F4706">
        <v>140</v>
      </c>
      <c r="H4706" s="7">
        <v>5.67</v>
      </c>
      <c r="I4706" t="s">
        <v>5</v>
      </c>
      <c r="J4706">
        <v>0.06</v>
      </c>
      <c r="K4706">
        <v>207.5</v>
      </c>
      <c r="L4706">
        <v>2.62</v>
      </c>
      <c r="M4706">
        <v>48.9</v>
      </c>
      <c r="N4706">
        <v>0</v>
      </c>
      <c r="O4706">
        <v>1.9778481011867</v>
      </c>
      <c r="P4706">
        <v>0.55435959360426301</v>
      </c>
      <c r="Q4706" t="s">
        <v>274</v>
      </c>
    </row>
    <row r="4707" spans="1:17" ht="16" x14ac:dyDescent="0.2">
      <c r="A4707">
        <v>305</v>
      </c>
      <c r="B4707" t="s">
        <v>273</v>
      </c>
      <c r="C4707" t="s">
        <v>272</v>
      </c>
      <c r="F4707">
        <v>140</v>
      </c>
      <c r="H4707" s="7">
        <v>5.67</v>
      </c>
      <c r="I4707" t="s">
        <v>5</v>
      </c>
      <c r="J4707">
        <v>0.06</v>
      </c>
      <c r="K4707">
        <v>207.5</v>
      </c>
      <c r="L4707">
        <v>2.62</v>
      </c>
      <c r="M4707">
        <v>48.9</v>
      </c>
      <c r="N4707">
        <v>0</v>
      </c>
      <c r="O4707">
        <v>2.9799578057879699</v>
      </c>
      <c r="P4707">
        <v>0.72791055962691498</v>
      </c>
      <c r="Q4707" t="s">
        <v>274</v>
      </c>
    </row>
    <row r="4708" spans="1:17" ht="16" x14ac:dyDescent="0.2">
      <c r="A4708">
        <v>305</v>
      </c>
      <c r="B4708" t="s">
        <v>273</v>
      </c>
      <c r="C4708" t="s">
        <v>272</v>
      </c>
      <c r="F4708">
        <v>140</v>
      </c>
      <c r="H4708" s="7">
        <v>5.67</v>
      </c>
      <c r="I4708" t="s">
        <v>5</v>
      </c>
      <c r="J4708">
        <v>0.06</v>
      </c>
      <c r="K4708">
        <v>207.5</v>
      </c>
      <c r="L4708">
        <v>2.62</v>
      </c>
      <c r="M4708">
        <v>48.9</v>
      </c>
      <c r="N4708">
        <v>0</v>
      </c>
      <c r="O4708">
        <v>3.29641350197784</v>
      </c>
      <c r="P4708">
        <v>0.72766072618254496</v>
      </c>
      <c r="Q4708" t="s">
        <v>274</v>
      </c>
    </row>
    <row r="4709" spans="1:17" ht="16" x14ac:dyDescent="0.2">
      <c r="A4709">
        <v>306</v>
      </c>
      <c r="B4709" t="s">
        <v>276</v>
      </c>
      <c r="C4709" t="s">
        <v>275</v>
      </c>
      <c r="D4709">
        <f>(38+54)/2</f>
        <v>46</v>
      </c>
      <c r="H4709" s="7">
        <v>1</v>
      </c>
      <c r="I4709" t="s">
        <v>5</v>
      </c>
      <c r="J4709">
        <f>200/1000</f>
        <v>0.2</v>
      </c>
      <c r="K4709">
        <v>17</v>
      </c>
      <c r="L4709">
        <v>6.5</v>
      </c>
      <c r="M4709">
        <f>L4709/(200/(200+1000))</f>
        <v>39</v>
      </c>
      <c r="N4709">
        <v>0</v>
      </c>
      <c r="O4709">
        <v>0</v>
      </c>
      <c r="P4709">
        <v>0</v>
      </c>
      <c r="Q4709" t="s">
        <v>277</v>
      </c>
    </row>
    <row r="4710" spans="1:17" ht="16" x14ac:dyDescent="0.2">
      <c r="A4710">
        <v>306</v>
      </c>
      <c r="B4710" t="s">
        <v>276</v>
      </c>
      <c r="C4710" t="s">
        <v>275</v>
      </c>
      <c r="D4710">
        <v>46</v>
      </c>
      <c r="H4710" s="7">
        <v>1</v>
      </c>
      <c r="I4710" t="s">
        <v>5</v>
      </c>
      <c r="J4710">
        <v>0.2</v>
      </c>
      <c r="K4710">
        <v>17</v>
      </c>
      <c r="L4710">
        <v>6.5</v>
      </c>
      <c r="M4710">
        <v>39</v>
      </c>
      <c r="N4710">
        <v>0</v>
      </c>
      <c r="O4710">
        <v>0.350481209344225</v>
      </c>
      <c r="P4710">
        <v>5.1094890510948697E-2</v>
      </c>
      <c r="Q4710" t="s">
        <v>277</v>
      </c>
    </row>
    <row r="4711" spans="1:17" ht="16" x14ac:dyDescent="0.2">
      <c r="A4711">
        <v>306</v>
      </c>
      <c r="B4711" t="s">
        <v>276</v>
      </c>
      <c r="C4711" t="s">
        <v>275</v>
      </c>
      <c r="D4711">
        <v>46</v>
      </c>
      <c r="H4711" s="7">
        <v>1</v>
      </c>
      <c r="I4711" t="s">
        <v>5</v>
      </c>
      <c r="J4711">
        <v>0.2</v>
      </c>
      <c r="K4711">
        <v>17</v>
      </c>
      <c r="L4711">
        <v>6.5</v>
      </c>
      <c r="M4711">
        <v>39</v>
      </c>
      <c r="N4711">
        <v>0</v>
      </c>
      <c r="O4711">
        <v>1.0891072803801201</v>
      </c>
      <c r="P4711">
        <v>0.13226839227158799</v>
      </c>
      <c r="Q4711" t="s">
        <v>277</v>
      </c>
    </row>
    <row r="4712" spans="1:17" ht="16" x14ac:dyDescent="0.2">
      <c r="A4712">
        <v>306</v>
      </c>
      <c r="B4712" t="s">
        <v>276</v>
      </c>
      <c r="C4712" t="s">
        <v>275</v>
      </c>
      <c r="D4712">
        <v>46</v>
      </c>
      <c r="H4712" s="7">
        <v>1</v>
      </c>
      <c r="I4712" t="s">
        <v>5</v>
      </c>
      <c r="J4712">
        <v>0.2</v>
      </c>
      <c r="K4712">
        <v>17</v>
      </c>
      <c r="L4712">
        <v>6.5</v>
      </c>
      <c r="M4712">
        <v>39</v>
      </c>
      <c r="N4712">
        <v>0</v>
      </c>
      <c r="O4712">
        <v>2.0197714800517201</v>
      </c>
      <c r="P4712">
        <v>0.17442688378806401</v>
      </c>
      <c r="Q4712" t="s">
        <v>277</v>
      </c>
    </row>
    <row r="4713" spans="1:17" ht="16" x14ac:dyDescent="0.2">
      <c r="A4713">
        <v>306</v>
      </c>
      <c r="B4713" t="s">
        <v>276</v>
      </c>
      <c r="C4713" t="s">
        <v>275</v>
      </c>
      <c r="D4713">
        <v>46</v>
      </c>
      <c r="H4713" s="7">
        <v>1</v>
      </c>
      <c r="I4713" t="s">
        <v>5</v>
      </c>
      <c r="J4713">
        <v>0.2</v>
      </c>
      <c r="K4713">
        <v>17</v>
      </c>
      <c r="L4713">
        <v>6.5</v>
      </c>
      <c r="M4713">
        <v>39</v>
      </c>
      <c r="N4713">
        <v>0</v>
      </c>
      <c r="O4713">
        <v>3.1058563685767999</v>
      </c>
      <c r="P4713">
        <v>0.23161983735269401</v>
      </c>
      <c r="Q4713" t="s">
        <v>277</v>
      </c>
    </row>
    <row r="4714" spans="1:17" ht="16" x14ac:dyDescent="0.2">
      <c r="A4714">
        <v>306</v>
      </c>
      <c r="B4714" t="s">
        <v>276</v>
      </c>
      <c r="C4714" t="s">
        <v>275</v>
      </c>
      <c r="D4714">
        <v>46</v>
      </c>
      <c r="H4714" s="7">
        <v>1</v>
      </c>
      <c r="I4714" t="s">
        <v>5</v>
      </c>
      <c r="J4714">
        <v>0.2</v>
      </c>
      <c r="K4714">
        <v>17</v>
      </c>
      <c r="L4714">
        <v>6.5</v>
      </c>
      <c r="M4714">
        <v>39</v>
      </c>
      <c r="N4714">
        <v>0</v>
      </c>
      <c r="O4714">
        <v>4.0373342891324597</v>
      </c>
      <c r="P4714">
        <v>0.29479945170711802</v>
      </c>
      <c r="Q4714" t="s">
        <v>277</v>
      </c>
    </row>
    <row r="4715" spans="1:17" ht="16" x14ac:dyDescent="0.2">
      <c r="A4715">
        <v>306</v>
      </c>
      <c r="B4715" t="s">
        <v>276</v>
      </c>
      <c r="C4715" t="s">
        <v>275</v>
      </c>
      <c r="D4715">
        <v>46</v>
      </c>
      <c r="H4715" s="7">
        <v>1</v>
      </c>
      <c r="I4715" t="s">
        <v>5</v>
      </c>
      <c r="J4715">
        <v>0.2</v>
      </c>
      <c r="K4715">
        <v>17</v>
      </c>
      <c r="L4715">
        <v>6.5</v>
      </c>
      <c r="M4715">
        <v>39</v>
      </c>
      <c r="N4715">
        <v>0</v>
      </c>
      <c r="O4715">
        <v>6.1322005821979104</v>
      </c>
      <c r="P4715">
        <v>0.41217868923127499</v>
      </c>
      <c r="Q4715" t="s">
        <v>277</v>
      </c>
    </row>
    <row r="4716" spans="1:17" ht="16" x14ac:dyDescent="0.2">
      <c r="A4716">
        <v>306</v>
      </c>
      <c r="B4716" t="s">
        <v>276</v>
      </c>
      <c r="C4716" t="s">
        <v>275</v>
      </c>
      <c r="D4716">
        <v>46</v>
      </c>
      <c r="H4716" s="7">
        <v>1</v>
      </c>
      <c r="I4716" t="s">
        <v>5</v>
      </c>
      <c r="J4716">
        <v>0.2</v>
      </c>
      <c r="K4716">
        <v>17</v>
      </c>
      <c r="L4716">
        <v>6.5</v>
      </c>
      <c r="M4716">
        <v>39</v>
      </c>
      <c r="N4716">
        <v>0</v>
      </c>
      <c r="O4716">
        <v>7.0239224252757202</v>
      </c>
      <c r="P4716">
        <v>0.44832630207450302</v>
      </c>
      <c r="Q4716" t="s">
        <v>277</v>
      </c>
    </row>
    <row r="4717" spans="1:17" ht="16" x14ac:dyDescent="0.2">
      <c r="A4717">
        <v>306</v>
      </c>
      <c r="B4717" t="s">
        <v>276</v>
      </c>
      <c r="C4717" t="s">
        <v>275</v>
      </c>
      <c r="D4717">
        <v>46</v>
      </c>
      <c r="H4717" s="7">
        <v>1</v>
      </c>
      <c r="I4717" t="s">
        <v>5</v>
      </c>
      <c r="J4717">
        <v>0.2</v>
      </c>
      <c r="K4717">
        <v>17</v>
      </c>
      <c r="L4717">
        <v>6.5</v>
      </c>
      <c r="M4717">
        <v>39</v>
      </c>
      <c r="N4717">
        <v>0</v>
      </c>
      <c r="O4717">
        <v>9.1586610416596006</v>
      </c>
      <c r="P4717">
        <v>0.59574055865813502</v>
      </c>
      <c r="Q4717" t="s">
        <v>277</v>
      </c>
    </row>
    <row r="4718" spans="1:17" ht="16" x14ac:dyDescent="0.2">
      <c r="A4718">
        <v>306</v>
      </c>
      <c r="B4718" t="s">
        <v>276</v>
      </c>
      <c r="C4718" t="s">
        <v>275</v>
      </c>
      <c r="D4718">
        <v>46</v>
      </c>
      <c r="H4718" s="7">
        <v>1</v>
      </c>
      <c r="I4718" t="s">
        <v>5</v>
      </c>
      <c r="J4718">
        <v>0.2</v>
      </c>
      <c r="K4718">
        <v>17</v>
      </c>
      <c r="L4718">
        <v>6.5</v>
      </c>
      <c r="M4718">
        <v>39</v>
      </c>
      <c r="N4718">
        <v>0</v>
      </c>
      <c r="O4718">
        <v>11.138443952552301</v>
      </c>
      <c r="P4718">
        <v>0.74013242338672502</v>
      </c>
      <c r="Q4718" t="s">
        <v>277</v>
      </c>
    </row>
    <row r="4719" spans="1:17" ht="16" x14ac:dyDescent="0.2">
      <c r="A4719">
        <v>306</v>
      </c>
      <c r="B4719" t="s">
        <v>276</v>
      </c>
      <c r="C4719" t="s">
        <v>275</v>
      </c>
      <c r="D4719">
        <v>46</v>
      </c>
      <c r="H4719" s="7">
        <v>1</v>
      </c>
      <c r="I4719" t="s">
        <v>5</v>
      </c>
      <c r="J4719">
        <v>0.2</v>
      </c>
      <c r="K4719">
        <v>17</v>
      </c>
      <c r="L4719">
        <v>6.5</v>
      </c>
      <c r="M4719">
        <v>39</v>
      </c>
      <c r="N4719">
        <v>0</v>
      </c>
      <c r="O4719">
        <v>12.341820894221099</v>
      </c>
      <c r="P4719">
        <v>0.82737008316421101</v>
      </c>
      <c r="Q4719" t="s">
        <v>277</v>
      </c>
    </row>
    <row r="4720" spans="1:17" ht="16" x14ac:dyDescent="0.2">
      <c r="A4720">
        <v>306</v>
      </c>
      <c r="B4720" t="s">
        <v>276</v>
      </c>
      <c r="C4720" t="s">
        <v>275</v>
      </c>
      <c r="D4720">
        <v>46</v>
      </c>
      <c r="H4720" s="7">
        <v>1</v>
      </c>
      <c r="I4720" t="s">
        <v>5</v>
      </c>
      <c r="J4720">
        <v>0.2</v>
      </c>
      <c r="K4720">
        <v>17</v>
      </c>
      <c r="L4720">
        <v>6.5</v>
      </c>
      <c r="M4720">
        <v>39</v>
      </c>
      <c r="N4720">
        <v>0</v>
      </c>
      <c r="O4720">
        <v>13.1952978557485</v>
      </c>
      <c r="P4720">
        <v>0.87552492262386195</v>
      </c>
      <c r="Q4720" t="s">
        <v>277</v>
      </c>
    </row>
    <row r="4721" spans="1:17" ht="16" x14ac:dyDescent="0.2">
      <c r="A4721">
        <v>306</v>
      </c>
      <c r="B4721" t="s">
        <v>276</v>
      </c>
      <c r="C4721" t="s">
        <v>275</v>
      </c>
      <c r="D4721">
        <v>46</v>
      </c>
      <c r="H4721" s="7">
        <v>1</v>
      </c>
      <c r="I4721" t="s">
        <v>5</v>
      </c>
      <c r="J4721">
        <v>0.2</v>
      </c>
      <c r="K4721">
        <v>17</v>
      </c>
      <c r="L4721">
        <v>6.5</v>
      </c>
      <c r="M4721">
        <v>39</v>
      </c>
      <c r="N4721">
        <v>0</v>
      </c>
      <c r="O4721">
        <v>15.7917649509103</v>
      </c>
      <c r="P4721">
        <v>0.95092488096910199</v>
      </c>
      <c r="Q4721" t="s">
        <v>277</v>
      </c>
    </row>
    <row r="4722" spans="1:17" ht="16" x14ac:dyDescent="0.2">
      <c r="A4722">
        <v>306</v>
      </c>
      <c r="B4722" t="s">
        <v>276</v>
      </c>
      <c r="C4722" t="s">
        <v>275</v>
      </c>
      <c r="D4722">
        <v>46</v>
      </c>
      <c r="H4722" s="7">
        <v>1</v>
      </c>
      <c r="I4722" t="s">
        <v>5</v>
      </c>
      <c r="J4722">
        <v>0.2</v>
      </c>
      <c r="K4722">
        <v>17</v>
      </c>
      <c r="L4722">
        <v>6.5</v>
      </c>
      <c r="M4722">
        <v>39</v>
      </c>
      <c r="N4722">
        <v>0</v>
      </c>
      <c r="O4722">
        <v>18.113426878944399</v>
      </c>
      <c r="P4722">
        <v>0.92719135518432205</v>
      </c>
      <c r="Q4722" t="s">
        <v>277</v>
      </c>
    </row>
    <row r="4723" spans="1:17" ht="16" x14ac:dyDescent="0.2">
      <c r="A4723">
        <v>307</v>
      </c>
      <c r="B4723" t="s">
        <v>276</v>
      </c>
      <c r="C4723" t="s">
        <v>275</v>
      </c>
      <c r="D4723">
        <f>(38+54)/2</f>
        <v>46</v>
      </c>
      <c r="H4723" s="7">
        <v>1</v>
      </c>
      <c r="I4723" t="s">
        <v>5</v>
      </c>
      <c r="J4723">
        <f>200/1000</f>
        <v>0.2</v>
      </c>
      <c r="K4723">
        <v>81</v>
      </c>
      <c r="L4723">
        <v>15.1</v>
      </c>
      <c r="M4723">
        <f>L4723/(200/(200+1000))</f>
        <v>90.600000000000009</v>
      </c>
      <c r="N4723">
        <v>0</v>
      </c>
      <c r="O4723">
        <v>0</v>
      </c>
      <c r="P4723">
        <v>0</v>
      </c>
      <c r="Q4723" t="s">
        <v>277</v>
      </c>
    </row>
    <row r="4724" spans="1:17" ht="16" x14ac:dyDescent="0.2">
      <c r="A4724">
        <v>307</v>
      </c>
      <c r="B4724" t="s">
        <v>276</v>
      </c>
      <c r="C4724" t="s">
        <v>275</v>
      </c>
      <c r="D4724">
        <v>46</v>
      </c>
      <c r="H4724" s="7">
        <v>1</v>
      </c>
      <c r="I4724" t="s">
        <v>5</v>
      </c>
      <c r="J4724">
        <v>0.2</v>
      </c>
      <c r="K4724">
        <v>81</v>
      </c>
      <c r="L4724">
        <v>15.1</v>
      </c>
      <c r="M4724">
        <v>90.600000000000009</v>
      </c>
      <c r="N4724">
        <v>0</v>
      </c>
      <c r="O4724">
        <v>1.0071786116177099</v>
      </c>
      <c r="P4724">
        <v>2.73514803461254E-2</v>
      </c>
      <c r="Q4724" t="s">
        <v>277</v>
      </c>
    </row>
    <row r="4725" spans="1:17" ht="16" x14ac:dyDescent="0.2">
      <c r="A4725">
        <v>307</v>
      </c>
      <c r="B4725" t="s">
        <v>276</v>
      </c>
      <c r="C4725" t="s">
        <v>275</v>
      </c>
      <c r="D4725">
        <v>46</v>
      </c>
      <c r="H4725" s="7">
        <v>1</v>
      </c>
      <c r="I4725" t="s">
        <v>5</v>
      </c>
      <c r="J4725">
        <v>0.2</v>
      </c>
      <c r="K4725">
        <v>81</v>
      </c>
      <c r="L4725">
        <v>15.1</v>
      </c>
      <c r="M4725">
        <v>90.600000000000009</v>
      </c>
      <c r="N4725">
        <v>0</v>
      </c>
      <c r="O4725">
        <v>1.8967832059291401</v>
      </c>
      <c r="P4725">
        <v>3.6610919250320097E-2</v>
      </c>
      <c r="Q4725" t="s">
        <v>277</v>
      </c>
    </row>
    <row r="4726" spans="1:17" ht="16" x14ac:dyDescent="0.2">
      <c r="A4726">
        <v>307</v>
      </c>
      <c r="B4726" t="s">
        <v>276</v>
      </c>
      <c r="C4726" t="s">
        <v>275</v>
      </c>
      <c r="D4726">
        <v>46</v>
      </c>
      <c r="H4726" s="7">
        <v>1</v>
      </c>
      <c r="I4726" t="s">
        <v>5</v>
      </c>
      <c r="J4726">
        <v>0.2</v>
      </c>
      <c r="K4726">
        <v>81</v>
      </c>
      <c r="L4726">
        <v>15.1</v>
      </c>
      <c r="M4726">
        <v>90.600000000000009</v>
      </c>
      <c r="N4726">
        <v>0</v>
      </c>
      <c r="O4726">
        <v>2.9812580031818698</v>
      </c>
      <c r="P4726">
        <v>6.7003608707461901E-2</v>
      </c>
      <c r="Q4726" t="s">
        <v>277</v>
      </c>
    </row>
    <row r="4727" spans="1:17" ht="16" x14ac:dyDescent="0.2">
      <c r="A4727">
        <v>307</v>
      </c>
      <c r="B4727" t="s">
        <v>276</v>
      </c>
      <c r="C4727" t="s">
        <v>275</v>
      </c>
      <c r="D4727">
        <v>46</v>
      </c>
      <c r="H4727" s="7">
        <v>1</v>
      </c>
      <c r="I4727" t="s">
        <v>5</v>
      </c>
      <c r="J4727">
        <v>0.2</v>
      </c>
      <c r="K4727">
        <v>81</v>
      </c>
      <c r="L4727">
        <v>15.1</v>
      </c>
      <c r="M4727">
        <v>90.600000000000009</v>
      </c>
      <c r="N4727">
        <v>0</v>
      </c>
      <c r="O4727">
        <v>4.1020526948895997</v>
      </c>
      <c r="P4727">
        <v>6.7284932676264106E-2</v>
      </c>
      <c r="Q4727" t="s">
        <v>277</v>
      </c>
    </row>
    <row r="4728" spans="1:17" ht="16" x14ac:dyDescent="0.2">
      <c r="A4728">
        <v>307</v>
      </c>
      <c r="B4728" t="s">
        <v>276</v>
      </c>
      <c r="C4728" t="s">
        <v>275</v>
      </c>
      <c r="D4728">
        <v>46</v>
      </c>
      <c r="H4728" s="7">
        <v>1</v>
      </c>
      <c r="I4728" t="s">
        <v>5</v>
      </c>
      <c r="J4728">
        <v>0.2</v>
      </c>
      <c r="K4728">
        <v>81</v>
      </c>
      <c r="L4728">
        <v>15.1</v>
      </c>
      <c r="M4728">
        <v>90.600000000000009</v>
      </c>
      <c r="N4728">
        <v>0</v>
      </c>
      <c r="O4728">
        <v>5.8819603430212197</v>
      </c>
      <c r="P4728">
        <v>9.4840130379108198E-2</v>
      </c>
      <c r="Q4728" t="s">
        <v>277</v>
      </c>
    </row>
    <row r="4729" spans="1:17" ht="16" x14ac:dyDescent="0.2">
      <c r="A4729">
        <v>307</v>
      </c>
      <c r="B4729" t="s">
        <v>276</v>
      </c>
      <c r="C4729" t="s">
        <v>275</v>
      </c>
      <c r="D4729">
        <v>46</v>
      </c>
      <c r="H4729" s="7">
        <v>1</v>
      </c>
      <c r="I4729" t="s">
        <v>5</v>
      </c>
      <c r="J4729">
        <v>0.2</v>
      </c>
      <c r="K4729">
        <v>81</v>
      </c>
      <c r="L4729">
        <v>15.1</v>
      </c>
      <c r="M4729">
        <v>90.600000000000009</v>
      </c>
      <c r="N4729">
        <v>0</v>
      </c>
      <c r="O4729">
        <v>7.8185557409491198</v>
      </c>
      <c r="P4729">
        <v>0.14954309107135899</v>
      </c>
      <c r="Q4729" t="s">
        <v>277</v>
      </c>
    </row>
    <row r="4730" spans="1:17" ht="16" x14ac:dyDescent="0.2">
      <c r="A4730">
        <v>307</v>
      </c>
      <c r="B4730" t="s">
        <v>276</v>
      </c>
      <c r="C4730" t="s">
        <v>275</v>
      </c>
      <c r="D4730">
        <v>46</v>
      </c>
      <c r="H4730" s="7">
        <v>1</v>
      </c>
      <c r="I4730" t="s">
        <v>5</v>
      </c>
      <c r="J4730">
        <v>0.2</v>
      </c>
      <c r="K4730">
        <v>81</v>
      </c>
      <c r="L4730">
        <v>15.1</v>
      </c>
      <c r="M4730">
        <v>90.600000000000009</v>
      </c>
      <c r="N4730">
        <v>0</v>
      </c>
      <c r="O4730">
        <v>9.9905319933258294</v>
      </c>
      <c r="P4730">
        <v>0.24948585619494801</v>
      </c>
      <c r="Q4730" t="s">
        <v>277</v>
      </c>
    </row>
    <row r="4731" spans="1:17" ht="16" x14ac:dyDescent="0.2">
      <c r="A4731">
        <v>307</v>
      </c>
      <c r="B4731" t="s">
        <v>276</v>
      </c>
      <c r="C4731" t="s">
        <v>275</v>
      </c>
      <c r="D4731">
        <v>46</v>
      </c>
      <c r="H4731" s="7">
        <v>1</v>
      </c>
      <c r="I4731" t="s">
        <v>5</v>
      </c>
      <c r="J4731">
        <v>0.2</v>
      </c>
      <c r="K4731">
        <v>81</v>
      </c>
      <c r="L4731">
        <v>15.1</v>
      </c>
      <c r="M4731">
        <v>90.600000000000009</v>
      </c>
      <c r="N4731">
        <v>0</v>
      </c>
      <c r="O4731">
        <v>12.947809553373901</v>
      </c>
      <c r="P4731">
        <v>0.50926428931744905</v>
      </c>
      <c r="Q4731" t="s">
        <v>277</v>
      </c>
    </row>
    <row r="4732" spans="1:17" ht="16" x14ac:dyDescent="0.2">
      <c r="A4732">
        <v>307</v>
      </c>
      <c r="B4732" t="s">
        <v>276</v>
      </c>
      <c r="C4732" t="s">
        <v>275</v>
      </c>
      <c r="D4732">
        <v>46</v>
      </c>
      <c r="H4732" s="7">
        <v>1</v>
      </c>
      <c r="I4732" t="s">
        <v>5</v>
      </c>
      <c r="J4732">
        <v>0.2</v>
      </c>
      <c r="K4732">
        <v>81</v>
      </c>
      <c r="L4732">
        <v>15.1</v>
      </c>
      <c r="M4732">
        <v>90.600000000000009</v>
      </c>
      <c r="N4732">
        <v>0</v>
      </c>
      <c r="O4732">
        <v>14.933995576423101</v>
      </c>
      <c r="P4732">
        <v>0.70554596251600599</v>
      </c>
      <c r="Q4732" t="s">
        <v>277</v>
      </c>
    </row>
    <row r="4733" spans="1:17" ht="16" x14ac:dyDescent="0.2">
      <c r="A4733">
        <v>307</v>
      </c>
      <c r="B4733" t="s">
        <v>276</v>
      </c>
      <c r="C4733" t="s">
        <v>275</v>
      </c>
      <c r="D4733">
        <v>46</v>
      </c>
      <c r="H4733" s="7">
        <v>1</v>
      </c>
      <c r="I4733" t="s">
        <v>5</v>
      </c>
      <c r="J4733">
        <v>0.2</v>
      </c>
      <c r="K4733">
        <v>81</v>
      </c>
      <c r="L4733">
        <v>15.1</v>
      </c>
      <c r="M4733">
        <v>90.600000000000009</v>
      </c>
      <c r="N4733">
        <v>0</v>
      </c>
      <c r="O4733">
        <v>17.143921462108501</v>
      </c>
      <c r="P4733">
        <v>0.79646210857165001</v>
      </c>
      <c r="Q4733" t="s">
        <v>277</v>
      </c>
    </row>
    <row r="4734" spans="1:17" ht="16" x14ac:dyDescent="0.2">
      <c r="A4734">
        <v>307</v>
      </c>
      <c r="B4734" t="s">
        <v>276</v>
      </c>
      <c r="C4734" t="s">
        <v>275</v>
      </c>
      <c r="D4734">
        <v>46</v>
      </c>
      <c r="H4734" s="7">
        <v>1</v>
      </c>
      <c r="I4734" t="s">
        <v>5</v>
      </c>
      <c r="J4734">
        <v>0.2</v>
      </c>
      <c r="K4734">
        <v>81</v>
      </c>
      <c r="L4734">
        <v>15.1</v>
      </c>
      <c r="M4734">
        <v>90.600000000000009</v>
      </c>
      <c r="N4734">
        <v>0</v>
      </c>
      <c r="O4734">
        <v>20.005277249621599</v>
      </c>
      <c r="P4734">
        <v>0.81525260952233103</v>
      </c>
      <c r="Q4734" t="s">
        <v>277</v>
      </c>
    </row>
    <row r="4735" spans="1:17" ht="16" x14ac:dyDescent="0.2">
      <c r="A4735">
        <v>307</v>
      </c>
      <c r="B4735" t="s">
        <v>276</v>
      </c>
      <c r="C4735" t="s">
        <v>275</v>
      </c>
      <c r="D4735">
        <v>46</v>
      </c>
      <c r="H4735" s="7">
        <v>1</v>
      </c>
      <c r="I4735" t="s">
        <v>5</v>
      </c>
      <c r="J4735">
        <v>0.2</v>
      </c>
      <c r="K4735">
        <v>81</v>
      </c>
      <c r="L4735">
        <v>15.1</v>
      </c>
      <c r="M4735">
        <v>90.600000000000009</v>
      </c>
      <c r="N4735">
        <v>0</v>
      </c>
      <c r="O4735">
        <v>22.017073454658298</v>
      </c>
      <c r="P4735">
        <v>0.84286601218423796</v>
      </c>
      <c r="Q4735" t="s">
        <v>277</v>
      </c>
    </row>
    <row r="4736" spans="1:17" ht="16" x14ac:dyDescent="0.2">
      <c r="A4736">
        <v>308</v>
      </c>
      <c r="B4736" t="s">
        <v>279</v>
      </c>
      <c r="C4736" t="s">
        <v>278</v>
      </c>
      <c r="D4736">
        <v>64</v>
      </c>
      <c r="H4736" s="7">
        <v>3</v>
      </c>
      <c r="I4736" t="s">
        <v>5</v>
      </c>
      <c r="J4736">
        <f>((L4736/M4736)*100)/(100-((L4736/M4736)*100))</f>
        <v>8.1068778733670174E-2</v>
      </c>
      <c r="K4736">
        <v>160</v>
      </c>
      <c r="L4736">
        <f>17.81/10</f>
        <v>1.7809999999999999</v>
      </c>
      <c r="M4736">
        <f>23.75</f>
        <v>23.75</v>
      </c>
      <c r="N4736">
        <v>0</v>
      </c>
      <c r="O4736">
        <v>0</v>
      </c>
      <c r="P4736">
        <v>0</v>
      </c>
      <c r="Q4736" t="s">
        <v>280</v>
      </c>
    </row>
    <row r="4737" spans="1:17" ht="16" x14ac:dyDescent="0.2">
      <c r="A4737">
        <v>308</v>
      </c>
      <c r="B4737" t="s">
        <v>279</v>
      </c>
      <c r="C4737" t="s">
        <v>278</v>
      </c>
      <c r="D4737">
        <v>64</v>
      </c>
      <c r="H4737" s="7">
        <v>3</v>
      </c>
      <c r="I4737" t="s">
        <v>5</v>
      </c>
      <c r="J4737">
        <v>8.1068778733670174E-2</v>
      </c>
      <c r="K4737">
        <v>160</v>
      </c>
      <c r="L4737">
        <v>1.7809999999999999</v>
      </c>
      <c r="M4737">
        <v>23.75</v>
      </c>
      <c r="N4737">
        <v>0</v>
      </c>
      <c r="O4737">
        <v>1.0155148095909701</v>
      </c>
      <c r="P4737">
        <v>2.5741873261343199E-2</v>
      </c>
      <c r="Q4737" t="s">
        <v>280</v>
      </c>
    </row>
    <row r="4738" spans="1:17" ht="16" x14ac:dyDescent="0.2">
      <c r="A4738">
        <v>308</v>
      </c>
      <c r="B4738" t="s">
        <v>279</v>
      </c>
      <c r="C4738" t="s">
        <v>278</v>
      </c>
      <c r="D4738">
        <v>64</v>
      </c>
      <c r="H4738" s="7">
        <v>3</v>
      </c>
      <c r="I4738" t="s">
        <v>5</v>
      </c>
      <c r="J4738">
        <v>8.1068778733670174E-2</v>
      </c>
      <c r="K4738">
        <v>160</v>
      </c>
      <c r="L4738">
        <v>1.7809999999999999</v>
      </c>
      <c r="M4738">
        <v>23.75</v>
      </c>
      <c r="N4738">
        <v>0</v>
      </c>
      <c r="O4738">
        <v>1.9746121297602199</v>
      </c>
      <c r="P4738">
        <v>0.118674634986647</v>
      </c>
      <c r="Q4738" t="s">
        <v>280</v>
      </c>
    </row>
    <row r="4739" spans="1:17" ht="16" x14ac:dyDescent="0.2">
      <c r="A4739">
        <v>308</v>
      </c>
      <c r="B4739" t="s">
        <v>279</v>
      </c>
      <c r="C4739" t="s">
        <v>278</v>
      </c>
      <c r="D4739">
        <v>64</v>
      </c>
      <c r="H4739" s="7">
        <v>3</v>
      </c>
      <c r="I4739" t="s">
        <v>5</v>
      </c>
      <c r="J4739">
        <v>8.1068778733670174E-2</v>
      </c>
      <c r="K4739">
        <v>160</v>
      </c>
      <c r="L4739">
        <v>1.7809999999999999</v>
      </c>
      <c r="M4739">
        <v>23.75</v>
      </c>
      <c r="N4739">
        <v>0</v>
      </c>
      <c r="O4739">
        <v>2.9901269393511898</v>
      </c>
      <c r="P4739">
        <v>0.13848765449305001</v>
      </c>
      <c r="Q4739" t="s">
        <v>280</v>
      </c>
    </row>
    <row r="4740" spans="1:17" ht="16" x14ac:dyDescent="0.2">
      <c r="A4740">
        <v>308</v>
      </c>
      <c r="B4740" t="s">
        <v>279</v>
      </c>
      <c r="C4740" t="s">
        <v>278</v>
      </c>
      <c r="D4740">
        <v>64</v>
      </c>
      <c r="H4740" s="7">
        <v>3</v>
      </c>
      <c r="I4740" t="s">
        <v>5</v>
      </c>
      <c r="J4740">
        <v>8.1068778733670174E-2</v>
      </c>
      <c r="K4740">
        <v>160</v>
      </c>
      <c r="L4740">
        <v>1.7809999999999999</v>
      </c>
      <c r="M4740">
        <v>23.75</v>
      </c>
      <c r="N4740">
        <v>0</v>
      </c>
      <c r="O4740">
        <v>5.0775740479548599</v>
      </c>
      <c r="P4740">
        <v>0.11487537421185499</v>
      </c>
      <c r="Q4740" t="s">
        <v>280</v>
      </c>
    </row>
    <row r="4741" spans="1:17" ht="16" x14ac:dyDescent="0.2">
      <c r="A4741">
        <v>308</v>
      </c>
      <c r="B4741" t="s">
        <v>279</v>
      </c>
      <c r="C4741" t="s">
        <v>278</v>
      </c>
      <c r="D4741">
        <v>64</v>
      </c>
      <c r="H4741" s="7">
        <v>3</v>
      </c>
      <c r="I4741" t="s">
        <v>5</v>
      </c>
      <c r="J4741">
        <v>8.1068778733670174E-2</v>
      </c>
      <c r="K4741">
        <v>160</v>
      </c>
      <c r="L4741">
        <v>1.7809999999999999</v>
      </c>
      <c r="M4741">
        <v>23.75</v>
      </c>
      <c r="N4741">
        <v>0</v>
      </c>
      <c r="O4741">
        <v>6.9957686882933698</v>
      </c>
      <c r="P4741">
        <v>0.142638130864045</v>
      </c>
      <c r="Q4741" t="s">
        <v>280</v>
      </c>
    </row>
    <row r="4742" spans="1:17" ht="16" x14ac:dyDescent="0.2">
      <c r="A4742">
        <v>308</v>
      </c>
      <c r="B4742" t="s">
        <v>279</v>
      </c>
      <c r="C4742" t="s">
        <v>278</v>
      </c>
      <c r="D4742">
        <v>64</v>
      </c>
      <c r="H4742" s="7">
        <v>3</v>
      </c>
      <c r="I4742" t="s">
        <v>5</v>
      </c>
      <c r="J4742">
        <v>8.1068778733670174E-2</v>
      </c>
      <c r="K4742">
        <v>160</v>
      </c>
      <c r="L4742">
        <v>1.7809999999999999</v>
      </c>
      <c r="M4742">
        <v>23.75</v>
      </c>
      <c r="N4742">
        <v>0</v>
      </c>
      <c r="O4742">
        <v>10.0423131170662</v>
      </c>
      <c r="P4742">
        <v>0.14476493641882701</v>
      </c>
      <c r="Q4742" t="s">
        <v>280</v>
      </c>
    </row>
    <row r="4743" spans="1:17" ht="16" x14ac:dyDescent="0.2">
      <c r="A4743">
        <v>308</v>
      </c>
      <c r="B4743" t="s">
        <v>279</v>
      </c>
      <c r="C4743" t="s">
        <v>278</v>
      </c>
      <c r="D4743">
        <v>64</v>
      </c>
      <c r="H4743" s="7">
        <v>3</v>
      </c>
      <c r="I4743" t="s">
        <v>5</v>
      </c>
      <c r="J4743">
        <v>8.1068778733670174E-2</v>
      </c>
      <c r="K4743">
        <v>160</v>
      </c>
      <c r="L4743">
        <v>1.7809999999999999</v>
      </c>
      <c r="M4743">
        <v>23.75</v>
      </c>
      <c r="N4743">
        <v>0</v>
      </c>
      <c r="O4743">
        <v>14.0479548660084</v>
      </c>
      <c r="P4743">
        <v>0.20227509658428799</v>
      </c>
      <c r="Q4743" t="s">
        <v>280</v>
      </c>
    </row>
    <row r="4744" spans="1:17" ht="16" x14ac:dyDescent="0.2">
      <c r="A4744">
        <v>308</v>
      </c>
      <c r="B4744" t="s">
        <v>279</v>
      </c>
      <c r="C4744" t="s">
        <v>278</v>
      </c>
      <c r="D4744">
        <v>64</v>
      </c>
      <c r="H4744" s="7">
        <v>3</v>
      </c>
      <c r="I4744" t="s">
        <v>5</v>
      </c>
      <c r="J4744">
        <v>8.1068778733670174E-2</v>
      </c>
      <c r="K4744">
        <v>160</v>
      </c>
      <c r="L4744">
        <v>1.7809999999999999</v>
      </c>
      <c r="M4744">
        <v>23.75</v>
      </c>
      <c r="N4744">
        <v>0</v>
      </c>
      <c r="O4744">
        <v>20.930888575458301</v>
      </c>
      <c r="P4744">
        <v>0.50893927315096099</v>
      </c>
      <c r="Q4744" t="s">
        <v>280</v>
      </c>
    </row>
    <row r="4745" spans="1:17" ht="16" x14ac:dyDescent="0.2">
      <c r="A4745">
        <v>308</v>
      </c>
      <c r="B4745" t="s">
        <v>279</v>
      </c>
      <c r="C4745" t="s">
        <v>278</v>
      </c>
      <c r="D4745">
        <v>64</v>
      </c>
      <c r="H4745" s="7">
        <v>3</v>
      </c>
      <c r="I4745" t="s">
        <v>5</v>
      </c>
      <c r="J4745">
        <v>8.1068778733670174E-2</v>
      </c>
      <c r="K4745">
        <v>160</v>
      </c>
      <c r="L4745">
        <v>1.7809999999999999</v>
      </c>
      <c r="M4745">
        <v>23.75</v>
      </c>
      <c r="N4745">
        <v>0</v>
      </c>
      <c r="O4745">
        <v>27.870239774329999</v>
      </c>
      <c r="P4745">
        <v>1.0033532727161201</v>
      </c>
      <c r="Q4745" t="s">
        <v>280</v>
      </c>
    </row>
    <row r="4746" spans="1:17" ht="16" x14ac:dyDescent="0.2">
      <c r="A4746">
        <v>308</v>
      </c>
      <c r="B4746" t="s">
        <v>279</v>
      </c>
      <c r="C4746" t="s">
        <v>278</v>
      </c>
      <c r="D4746">
        <v>64</v>
      </c>
      <c r="H4746" s="7">
        <v>3</v>
      </c>
      <c r="I4746" t="s">
        <v>5</v>
      </c>
      <c r="J4746">
        <v>8.1068778733670174E-2</v>
      </c>
      <c r="K4746">
        <v>160</v>
      </c>
      <c r="L4746">
        <v>1.7809999999999999</v>
      </c>
      <c r="M4746">
        <v>23.75</v>
      </c>
      <c r="N4746">
        <v>0</v>
      </c>
      <c r="O4746">
        <v>41.805359661494997</v>
      </c>
      <c r="P4746">
        <v>1.0020654821967101</v>
      </c>
      <c r="Q4746" t="s">
        <v>280</v>
      </c>
    </row>
    <row r="4747" spans="1:17" ht="16" x14ac:dyDescent="0.2">
      <c r="A4747">
        <v>309</v>
      </c>
      <c r="B4747" t="s">
        <v>279</v>
      </c>
      <c r="C4747" t="s">
        <v>278</v>
      </c>
      <c r="D4747">
        <v>100</v>
      </c>
      <c r="H4747" s="7">
        <v>3</v>
      </c>
      <c r="I4747" t="s">
        <v>5</v>
      </c>
      <c r="J4747">
        <f t="shared" ref="J4747:J4767" si="43">((L4747/M4747)*100)/(100-((L4747/M4747)*100))</f>
        <v>8.109709140453765E-2</v>
      </c>
      <c r="K4747">
        <v>160</v>
      </c>
      <c r="L4747">
        <f>13.69/10</f>
        <v>1.369</v>
      </c>
      <c r="M4747">
        <v>18.25</v>
      </c>
      <c r="N4747">
        <v>0</v>
      </c>
      <c r="O4747">
        <v>0</v>
      </c>
      <c r="P4747">
        <v>0</v>
      </c>
      <c r="Q4747" t="s">
        <v>280</v>
      </c>
    </row>
    <row r="4748" spans="1:17" ht="16" x14ac:dyDescent="0.2">
      <c r="A4748">
        <v>309</v>
      </c>
      <c r="B4748" t="s">
        <v>279</v>
      </c>
      <c r="C4748" t="s">
        <v>278</v>
      </c>
      <c r="D4748">
        <v>100</v>
      </c>
      <c r="H4748" s="7">
        <v>3</v>
      </c>
      <c r="I4748" t="s">
        <v>5</v>
      </c>
      <c r="J4748">
        <v>8.109709140453765E-2</v>
      </c>
      <c r="K4748">
        <v>160</v>
      </c>
      <c r="L4748">
        <v>1.369</v>
      </c>
      <c r="M4748">
        <v>18.25</v>
      </c>
      <c r="N4748">
        <v>0</v>
      </c>
      <c r="O4748">
        <v>0.98728771145440497</v>
      </c>
      <c r="P4748">
        <v>4.2682926829268303E-2</v>
      </c>
      <c r="Q4748" t="s">
        <v>280</v>
      </c>
    </row>
    <row r="4749" spans="1:17" ht="16" x14ac:dyDescent="0.2">
      <c r="A4749">
        <v>309</v>
      </c>
      <c r="B4749" t="s">
        <v>279</v>
      </c>
      <c r="C4749" t="s">
        <v>278</v>
      </c>
      <c r="D4749">
        <v>100</v>
      </c>
      <c r="H4749" s="7">
        <v>3</v>
      </c>
      <c r="I4749" t="s">
        <v>5</v>
      </c>
      <c r="J4749">
        <v>8.109709140453765E-2</v>
      </c>
      <c r="K4749">
        <v>160</v>
      </c>
      <c r="L4749">
        <v>1.369</v>
      </c>
      <c r="M4749">
        <v>18.25</v>
      </c>
      <c r="N4749">
        <v>0</v>
      </c>
      <c r="O4749">
        <v>2.0278491430605099</v>
      </c>
      <c r="P4749">
        <v>5.8943089430894401E-2</v>
      </c>
      <c r="Q4749" t="s">
        <v>280</v>
      </c>
    </row>
    <row r="4750" spans="1:17" ht="16" x14ac:dyDescent="0.2">
      <c r="A4750">
        <v>309</v>
      </c>
      <c r="B4750" t="s">
        <v>279</v>
      </c>
      <c r="C4750" t="s">
        <v>278</v>
      </c>
      <c r="D4750">
        <v>100</v>
      </c>
      <c r="H4750" s="7">
        <v>3</v>
      </c>
      <c r="I4750" t="s">
        <v>5</v>
      </c>
      <c r="J4750">
        <v>8.109709140453765E-2</v>
      </c>
      <c r="K4750">
        <v>160</v>
      </c>
      <c r="L4750">
        <v>1.369</v>
      </c>
      <c r="M4750">
        <v>18.25</v>
      </c>
      <c r="N4750">
        <v>0</v>
      </c>
      <c r="O4750">
        <v>3.0136910124231102</v>
      </c>
      <c r="P4750">
        <v>7.5203252032520304E-2</v>
      </c>
      <c r="Q4750" t="s">
        <v>280</v>
      </c>
    </row>
    <row r="4751" spans="1:17" ht="16" x14ac:dyDescent="0.2">
      <c r="A4751">
        <v>309</v>
      </c>
      <c r="B4751" t="s">
        <v>279</v>
      </c>
      <c r="C4751" t="s">
        <v>278</v>
      </c>
      <c r="D4751">
        <v>100</v>
      </c>
      <c r="H4751" s="7">
        <v>3</v>
      </c>
      <c r="I4751" t="s">
        <v>5</v>
      </c>
      <c r="J4751">
        <v>8.109709140453765E-2</v>
      </c>
      <c r="K4751">
        <v>160</v>
      </c>
      <c r="L4751">
        <v>1.369</v>
      </c>
      <c r="M4751">
        <v>18.25</v>
      </c>
      <c r="N4751">
        <v>0</v>
      </c>
      <c r="O4751">
        <v>4.9834840345667404</v>
      </c>
      <c r="P4751">
        <v>7.3170731707317097E-2</v>
      </c>
      <c r="Q4751" t="s">
        <v>280</v>
      </c>
    </row>
    <row r="4752" spans="1:17" ht="16" x14ac:dyDescent="0.2">
      <c r="A4752">
        <v>309</v>
      </c>
      <c r="B4752" t="s">
        <v>279</v>
      </c>
      <c r="C4752" t="s">
        <v>278</v>
      </c>
      <c r="D4752">
        <v>100</v>
      </c>
      <c r="H4752" s="7">
        <v>3</v>
      </c>
      <c r="I4752" t="s">
        <v>5</v>
      </c>
      <c r="J4752">
        <v>8.109709140453765E-2</v>
      </c>
      <c r="K4752">
        <v>160</v>
      </c>
      <c r="L4752">
        <v>1.369</v>
      </c>
      <c r="M4752">
        <v>18.25</v>
      </c>
      <c r="N4752">
        <v>0</v>
      </c>
      <c r="O4752">
        <v>7.1174357434408799</v>
      </c>
      <c r="P4752">
        <v>7.1138211382113903E-2</v>
      </c>
      <c r="Q4752" t="s">
        <v>280</v>
      </c>
    </row>
    <row r="4753" spans="1:17" ht="16" x14ac:dyDescent="0.2">
      <c r="A4753">
        <v>309</v>
      </c>
      <c r="B4753" t="s">
        <v>279</v>
      </c>
      <c r="C4753" t="s">
        <v>278</v>
      </c>
      <c r="D4753">
        <v>100</v>
      </c>
      <c r="H4753" s="7">
        <v>3</v>
      </c>
      <c r="I4753" t="s">
        <v>5</v>
      </c>
      <c r="J4753">
        <v>8.109709140453765E-2</v>
      </c>
      <c r="K4753">
        <v>160</v>
      </c>
      <c r="L4753">
        <v>1.369</v>
      </c>
      <c r="M4753">
        <v>18.25</v>
      </c>
      <c r="N4753">
        <v>0</v>
      </c>
      <c r="O4753">
        <v>10.0308075584175</v>
      </c>
      <c r="P4753">
        <v>0.31300813008130002</v>
      </c>
      <c r="Q4753" t="s">
        <v>280</v>
      </c>
    </row>
    <row r="4754" spans="1:17" ht="16" x14ac:dyDescent="0.2">
      <c r="A4754">
        <v>309</v>
      </c>
      <c r="B4754" t="s">
        <v>279</v>
      </c>
      <c r="C4754" t="s">
        <v>278</v>
      </c>
      <c r="D4754">
        <v>100</v>
      </c>
      <c r="H4754" s="7">
        <v>3</v>
      </c>
      <c r="I4754" t="s">
        <v>5</v>
      </c>
      <c r="J4754">
        <v>8.109709140453765E-2</v>
      </c>
      <c r="K4754">
        <v>160</v>
      </c>
      <c r="L4754">
        <v>1.369</v>
      </c>
      <c r="M4754">
        <v>18.25</v>
      </c>
      <c r="N4754">
        <v>0</v>
      </c>
      <c r="O4754">
        <v>13.8983239353597</v>
      </c>
      <c r="P4754">
        <v>0.99186991869918695</v>
      </c>
      <c r="Q4754" t="s">
        <v>280</v>
      </c>
    </row>
    <row r="4755" spans="1:17" ht="16" x14ac:dyDescent="0.2">
      <c r="A4755">
        <v>309</v>
      </c>
      <c r="B4755" t="s">
        <v>279</v>
      </c>
      <c r="C4755" t="s">
        <v>278</v>
      </c>
      <c r="D4755">
        <v>100</v>
      </c>
      <c r="H4755" s="7">
        <v>3</v>
      </c>
      <c r="I4755" t="s">
        <v>5</v>
      </c>
      <c r="J4755">
        <v>8.109709140453765E-2</v>
      </c>
      <c r="K4755">
        <v>160</v>
      </c>
      <c r="L4755">
        <v>1.369</v>
      </c>
      <c r="M4755">
        <v>18.25</v>
      </c>
      <c r="N4755">
        <v>0</v>
      </c>
      <c r="O4755">
        <v>21.012089464259802</v>
      </c>
      <c r="P4755">
        <v>0.99593495934959297</v>
      </c>
      <c r="Q4755" t="s">
        <v>280</v>
      </c>
    </row>
    <row r="4756" spans="1:17" ht="16" x14ac:dyDescent="0.2">
      <c r="A4756">
        <v>310</v>
      </c>
      <c r="B4756" t="s">
        <v>279</v>
      </c>
      <c r="C4756" t="s">
        <v>278</v>
      </c>
      <c r="D4756">
        <v>64</v>
      </c>
      <c r="H4756" s="7">
        <v>3</v>
      </c>
      <c r="I4756" t="s">
        <v>24</v>
      </c>
      <c r="J4756">
        <f t="shared" si="43"/>
        <v>2.0408163265306121E-2</v>
      </c>
      <c r="K4756">
        <v>140</v>
      </c>
      <c r="L4756">
        <f>13.8/10</f>
        <v>1.3800000000000001</v>
      </c>
      <c r="M4756">
        <v>69</v>
      </c>
      <c r="N4756">
        <v>0</v>
      </c>
      <c r="O4756">
        <v>0</v>
      </c>
      <c r="P4756">
        <v>0</v>
      </c>
      <c r="Q4756" t="s">
        <v>280</v>
      </c>
    </row>
    <row r="4757" spans="1:17" ht="16" x14ac:dyDescent="0.2">
      <c r="A4757">
        <v>310</v>
      </c>
      <c r="B4757" t="s">
        <v>279</v>
      </c>
      <c r="C4757" t="s">
        <v>278</v>
      </c>
      <c r="D4757">
        <v>64</v>
      </c>
      <c r="H4757" s="7">
        <v>3</v>
      </c>
      <c r="I4757" t="s">
        <v>24</v>
      </c>
      <c r="J4757">
        <v>2.0408163265306121E-2</v>
      </c>
      <c r="K4757">
        <v>140</v>
      </c>
      <c r="L4757">
        <v>1.3800000000000001</v>
      </c>
      <c r="M4757">
        <v>69</v>
      </c>
      <c r="N4757">
        <v>0</v>
      </c>
      <c r="O4757">
        <v>1.0155148095909701</v>
      </c>
      <c r="P4757">
        <v>5.3409857451066599E-2</v>
      </c>
      <c r="Q4757" t="s">
        <v>280</v>
      </c>
    </row>
    <row r="4758" spans="1:17" ht="16" x14ac:dyDescent="0.2">
      <c r="A4758">
        <v>310</v>
      </c>
      <c r="B4758" t="s">
        <v>279</v>
      </c>
      <c r="C4758" t="s">
        <v>278</v>
      </c>
      <c r="D4758">
        <v>64</v>
      </c>
      <c r="H4758" s="7">
        <v>3</v>
      </c>
      <c r="I4758" t="s">
        <v>24</v>
      </c>
      <c r="J4758">
        <v>2.0408163265306121E-2</v>
      </c>
      <c r="K4758">
        <v>140</v>
      </c>
      <c r="L4758">
        <v>1.3800000000000001</v>
      </c>
      <c r="M4758">
        <v>69</v>
      </c>
      <c r="N4758">
        <v>0</v>
      </c>
      <c r="O4758">
        <v>2.0310296191819401</v>
      </c>
      <c r="P4758">
        <v>0.48429007063335799</v>
      </c>
      <c r="Q4758" t="s">
        <v>280</v>
      </c>
    </row>
    <row r="4759" spans="1:17" ht="16" x14ac:dyDescent="0.2">
      <c r="A4759">
        <v>310</v>
      </c>
      <c r="B4759" t="s">
        <v>279</v>
      </c>
      <c r="C4759" t="s">
        <v>278</v>
      </c>
      <c r="D4759">
        <v>64</v>
      </c>
      <c r="H4759" s="7">
        <v>3</v>
      </c>
      <c r="I4759" t="s">
        <v>24</v>
      </c>
      <c r="J4759">
        <v>2.0408163265306121E-2</v>
      </c>
      <c r="K4759">
        <v>140</v>
      </c>
      <c r="L4759">
        <v>1.3800000000000001</v>
      </c>
      <c r="M4759">
        <v>69</v>
      </c>
      <c r="N4759">
        <v>0</v>
      </c>
      <c r="O4759">
        <v>2.9901269393511898</v>
      </c>
      <c r="P4759">
        <v>0.52781571773415703</v>
      </c>
      <c r="Q4759" t="s">
        <v>280</v>
      </c>
    </row>
    <row r="4760" spans="1:17" ht="16" x14ac:dyDescent="0.2">
      <c r="A4760">
        <v>310</v>
      </c>
      <c r="B4760" t="s">
        <v>279</v>
      </c>
      <c r="C4760" t="s">
        <v>278</v>
      </c>
      <c r="D4760">
        <v>64</v>
      </c>
      <c r="H4760" s="7">
        <v>3</v>
      </c>
      <c r="I4760" t="s">
        <v>24</v>
      </c>
      <c r="J4760">
        <v>2.0408163265306121E-2</v>
      </c>
      <c r="K4760">
        <v>140</v>
      </c>
      <c r="L4760">
        <v>1.3800000000000001</v>
      </c>
      <c r="M4760">
        <v>69</v>
      </c>
      <c r="N4760">
        <v>0</v>
      </c>
      <c r="O4760">
        <v>5.0211565585331401</v>
      </c>
      <c r="P4760">
        <v>0.51803464212245698</v>
      </c>
      <c r="Q4760" t="s">
        <v>280</v>
      </c>
    </row>
    <row r="4761" spans="1:17" ht="16" x14ac:dyDescent="0.2">
      <c r="A4761">
        <v>310</v>
      </c>
      <c r="B4761" t="s">
        <v>279</v>
      </c>
      <c r="C4761" t="s">
        <v>278</v>
      </c>
      <c r="D4761">
        <v>64</v>
      </c>
      <c r="H4761" s="7">
        <v>3</v>
      </c>
      <c r="I4761" t="s">
        <v>24</v>
      </c>
      <c r="J4761">
        <v>2.0408163265306121E-2</v>
      </c>
      <c r="K4761">
        <v>140</v>
      </c>
      <c r="L4761">
        <v>1.3800000000000001</v>
      </c>
      <c r="M4761">
        <v>69</v>
      </c>
      <c r="N4761">
        <v>0</v>
      </c>
      <c r="O4761">
        <v>6.9957686882933698</v>
      </c>
      <c r="P4761">
        <v>0.64263813086404498</v>
      </c>
      <c r="Q4761" t="s">
        <v>280</v>
      </c>
    </row>
    <row r="4762" spans="1:17" ht="16" x14ac:dyDescent="0.2">
      <c r="A4762">
        <v>310</v>
      </c>
      <c r="B4762" t="s">
        <v>279</v>
      </c>
      <c r="C4762" t="s">
        <v>278</v>
      </c>
      <c r="D4762">
        <v>64</v>
      </c>
      <c r="H4762" s="7">
        <v>3</v>
      </c>
      <c r="I4762" t="s">
        <v>24</v>
      </c>
      <c r="J4762">
        <v>2.0408163265306121E-2</v>
      </c>
      <c r="K4762">
        <v>140</v>
      </c>
      <c r="L4762">
        <v>1.3800000000000001</v>
      </c>
      <c r="M4762">
        <v>69</v>
      </c>
      <c r="N4762">
        <v>0</v>
      </c>
      <c r="O4762">
        <v>10.0423131170662</v>
      </c>
      <c r="P4762">
        <v>0.68033805894847099</v>
      </c>
      <c r="Q4762" t="s">
        <v>280</v>
      </c>
    </row>
    <row r="4763" spans="1:17" ht="16" x14ac:dyDescent="0.2">
      <c r="A4763">
        <v>310</v>
      </c>
      <c r="B4763" t="s">
        <v>279</v>
      </c>
      <c r="C4763" t="s">
        <v>278</v>
      </c>
      <c r="D4763">
        <v>64</v>
      </c>
      <c r="H4763" s="7">
        <v>3</v>
      </c>
      <c r="I4763" t="s">
        <v>24</v>
      </c>
      <c r="J4763">
        <v>2.0408163265306121E-2</v>
      </c>
      <c r="K4763">
        <v>140</v>
      </c>
      <c r="L4763">
        <v>1.3800000000000001</v>
      </c>
      <c r="M4763">
        <v>69</v>
      </c>
      <c r="N4763">
        <v>0</v>
      </c>
      <c r="O4763">
        <v>13.991537376586701</v>
      </c>
      <c r="P4763">
        <v>0.68646203247908</v>
      </c>
      <c r="Q4763" t="s">
        <v>280</v>
      </c>
    </row>
    <row r="4764" spans="1:17" ht="16" x14ac:dyDescent="0.2">
      <c r="A4764">
        <v>310</v>
      </c>
      <c r="B4764" t="s">
        <v>279</v>
      </c>
      <c r="C4764" t="s">
        <v>278</v>
      </c>
      <c r="D4764">
        <v>64</v>
      </c>
      <c r="H4764" s="7">
        <v>3</v>
      </c>
      <c r="I4764" t="s">
        <v>24</v>
      </c>
      <c r="J4764">
        <v>2.0408163265306121E-2</v>
      </c>
      <c r="K4764">
        <v>140</v>
      </c>
      <c r="L4764">
        <v>1.3800000000000001</v>
      </c>
      <c r="M4764">
        <v>69</v>
      </c>
      <c r="N4764">
        <v>0</v>
      </c>
      <c r="O4764">
        <v>20.8744710860366</v>
      </c>
      <c r="P4764">
        <v>0.85478628809713597</v>
      </c>
      <c r="Q4764" t="s">
        <v>280</v>
      </c>
    </row>
    <row r="4765" spans="1:17" ht="16" x14ac:dyDescent="0.2">
      <c r="A4765">
        <v>310</v>
      </c>
      <c r="B4765" t="s">
        <v>279</v>
      </c>
      <c r="C4765" t="s">
        <v>278</v>
      </c>
      <c r="D4765">
        <v>64</v>
      </c>
      <c r="H4765" s="7">
        <v>3</v>
      </c>
      <c r="I4765" t="s">
        <v>24</v>
      </c>
      <c r="J4765">
        <v>2.0408163265306121E-2</v>
      </c>
      <c r="K4765">
        <v>140</v>
      </c>
      <c r="L4765">
        <v>1.3800000000000001</v>
      </c>
      <c r="M4765">
        <v>69</v>
      </c>
      <c r="N4765">
        <v>0</v>
      </c>
      <c r="O4765">
        <v>27.7574047954866</v>
      </c>
      <c r="P4765">
        <v>0.93022516822112</v>
      </c>
      <c r="Q4765" t="s">
        <v>280</v>
      </c>
    </row>
    <row r="4766" spans="1:17" ht="16" x14ac:dyDescent="0.2">
      <c r="A4766">
        <v>310</v>
      </c>
      <c r="B4766" t="s">
        <v>279</v>
      </c>
      <c r="C4766" t="s">
        <v>278</v>
      </c>
      <c r="D4766">
        <v>64</v>
      </c>
      <c r="H4766" s="7">
        <v>3</v>
      </c>
      <c r="I4766" t="s">
        <v>24</v>
      </c>
      <c r="J4766">
        <v>2.0408163265306121E-2</v>
      </c>
      <c r="K4766">
        <v>140</v>
      </c>
      <c r="L4766">
        <v>1.3800000000000001</v>
      </c>
      <c r="M4766">
        <v>69</v>
      </c>
      <c r="N4766">
        <v>0</v>
      </c>
      <c r="O4766">
        <v>41.805359661494997</v>
      </c>
      <c r="P4766">
        <v>1.0000891976117301</v>
      </c>
      <c r="Q4766" t="s">
        <v>280</v>
      </c>
    </row>
    <row r="4767" spans="1:17" ht="16" x14ac:dyDescent="0.2">
      <c r="A4767">
        <v>311</v>
      </c>
      <c r="B4767" t="s">
        <v>279</v>
      </c>
      <c r="C4767" t="s">
        <v>278</v>
      </c>
      <c r="D4767">
        <v>100</v>
      </c>
      <c r="H4767" s="7">
        <v>3</v>
      </c>
      <c r="I4767" t="s">
        <v>24</v>
      </c>
      <c r="J4767">
        <f t="shared" si="43"/>
        <v>2.0408163265306121E-2</v>
      </c>
      <c r="K4767">
        <v>140</v>
      </c>
      <c r="L4767">
        <f>19.9/10</f>
        <v>1.9899999999999998</v>
      </c>
      <c r="M4767">
        <v>99.5</v>
      </c>
      <c r="N4767">
        <v>0</v>
      </c>
      <c r="O4767">
        <v>0</v>
      </c>
      <c r="P4767">
        <v>0</v>
      </c>
      <c r="Q4767" t="s">
        <v>280</v>
      </c>
    </row>
    <row r="4768" spans="1:17" ht="16" x14ac:dyDescent="0.2">
      <c r="A4768">
        <v>311</v>
      </c>
      <c r="B4768" t="s">
        <v>279</v>
      </c>
      <c r="C4768" t="s">
        <v>278</v>
      </c>
      <c r="D4768">
        <v>100</v>
      </c>
      <c r="H4768" s="7">
        <v>3</v>
      </c>
      <c r="I4768" t="s">
        <v>24</v>
      </c>
      <c r="J4768">
        <v>2.0408163265306121E-2</v>
      </c>
      <c r="K4768">
        <v>140</v>
      </c>
      <c r="L4768">
        <v>1.9899999999999998</v>
      </c>
      <c r="M4768">
        <v>99.5</v>
      </c>
      <c r="N4768">
        <v>0</v>
      </c>
      <c r="O4768">
        <v>0.99084670737268199</v>
      </c>
      <c r="P4768">
        <v>0.107723577235772</v>
      </c>
      <c r="Q4768" t="s">
        <v>280</v>
      </c>
    </row>
    <row r="4769" spans="1:17" ht="16" x14ac:dyDescent="0.2">
      <c r="A4769">
        <v>311</v>
      </c>
      <c r="B4769" t="s">
        <v>279</v>
      </c>
      <c r="C4769" t="s">
        <v>278</v>
      </c>
      <c r="D4769">
        <v>100</v>
      </c>
      <c r="H4769" s="7">
        <v>3</v>
      </c>
      <c r="I4769" t="s">
        <v>24</v>
      </c>
      <c r="J4769">
        <v>2.0408163265306121E-2</v>
      </c>
      <c r="K4769">
        <v>140</v>
      </c>
      <c r="L4769">
        <v>1.9899999999999998</v>
      </c>
      <c r="M4769">
        <v>99.5</v>
      </c>
      <c r="N4769">
        <v>0</v>
      </c>
      <c r="O4769">
        <v>1.9233036379611399</v>
      </c>
      <c r="P4769">
        <v>0.14837398373983701</v>
      </c>
      <c r="Q4769" t="s">
        <v>280</v>
      </c>
    </row>
    <row r="4770" spans="1:17" ht="16" x14ac:dyDescent="0.2">
      <c r="A4770">
        <v>311</v>
      </c>
      <c r="B4770" t="s">
        <v>279</v>
      </c>
      <c r="C4770" t="s">
        <v>278</v>
      </c>
      <c r="D4770">
        <v>100</v>
      </c>
      <c r="H4770" s="7">
        <v>3</v>
      </c>
      <c r="I4770" t="s">
        <v>24</v>
      </c>
      <c r="J4770">
        <v>2.0408163265306121E-2</v>
      </c>
      <c r="K4770">
        <v>140</v>
      </c>
      <c r="L4770">
        <v>1.9899999999999998</v>
      </c>
      <c r="M4770">
        <v>99.5</v>
      </c>
      <c r="N4770">
        <v>0</v>
      </c>
      <c r="O4770">
        <v>2.96686797237329</v>
      </c>
      <c r="P4770">
        <v>0.219512195121951</v>
      </c>
      <c r="Q4770" t="s">
        <v>280</v>
      </c>
    </row>
    <row r="4771" spans="1:17" ht="16" x14ac:dyDescent="0.2">
      <c r="A4771">
        <v>311</v>
      </c>
      <c r="B4771" t="s">
        <v>279</v>
      </c>
      <c r="C4771" t="s">
        <v>278</v>
      </c>
      <c r="D4771">
        <v>100</v>
      </c>
      <c r="H4771" s="7">
        <v>3</v>
      </c>
      <c r="I4771" t="s">
        <v>24</v>
      </c>
      <c r="J4771">
        <v>2.0408163265306121E-2</v>
      </c>
      <c r="K4771">
        <v>140</v>
      </c>
      <c r="L4771">
        <v>1.9899999999999998</v>
      </c>
      <c r="M4771">
        <v>99.5</v>
      </c>
      <c r="N4771">
        <v>0</v>
      </c>
      <c r="O4771">
        <v>5.0498815521670899</v>
      </c>
      <c r="P4771">
        <v>0.28658536585365801</v>
      </c>
      <c r="Q4771" t="s">
        <v>280</v>
      </c>
    </row>
    <row r="4772" spans="1:17" ht="16" x14ac:dyDescent="0.2">
      <c r="A4772">
        <v>311</v>
      </c>
      <c r="B4772" t="s">
        <v>279</v>
      </c>
      <c r="C4772" t="s">
        <v>278</v>
      </c>
      <c r="D4772">
        <v>100</v>
      </c>
      <c r="H4772" s="7">
        <v>3</v>
      </c>
      <c r="I4772" t="s">
        <v>24</v>
      </c>
      <c r="J4772">
        <v>2.0408163265306121E-2</v>
      </c>
      <c r="K4772">
        <v>140</v>
      </c>
      <c r="L4772">
        <v>1.9899999999999998</v>
      </c>
      <c r="M4772">
        <v>99.5</v>
      </c>
      <c r="N4772">
        <v>0</v>
      </c>
      <c r="O4772">
        <v>6.9243602148743699</v>
      </c>
      <c r="P4772">
        <v>0.542682926829268</v>
      </c>
      <c r="Q4772" t="s">
        <v>280</v>
      </c>
    </row>
    <row r="4773" spans="1:17" ht="16" x14ac:dyDescent="0.2">
      <c r="A4773">
        <v>311</v>
      </c>
      <c r="B4773" t="s">
        <v>279</v>
      </c>
      <c r="C4773" t="s">
        <v>278</v>
      </c>
      <c r="D4773">
        <v>100</v>
      </c>
      <c r="H4773" s="7">
        <v>3</v>
      </c>
      <c r="I4773" t="s">
        <v>24</v>
      </c>
      <c r="J4773">
        <v>2.0408163265306121E-2</v>
      </c>
      <c r="K4773">
        <v>140</v>
      </c>
      <c r="L4773">
        <v>1.9899999999999998</v>
      </c>
      <c r="M4773">
        <v>99.5</v>
      </c>
      <c r="N4773">
        <v>0</v>
      </c>
      <c r="O4773">
        <v>9.9901015426022894</v>
      </c>
      <c r="P4773">
        <v>0.56910569105691</v>
      </c>
      <c r="Q4773" t="s">
        <v>280</v>
      </c>
    </row>
    <row r="4774" spans="1:17" ht="16" x14ac:dyDescent="0.2">
      <c r="A4774">
        <v>311</v>
      </c>
      <c r="B4774" t="s">
        <v>279</v>
      </c>
      <c r="C4774" t="s">
        <v>278</v>
      </c>
      <c r="D4774">
        <v>100</v>
      </c>
      <c r="H4774" s="7">
        <v>3</v>
      </c>
      <c r="I4774" t="s">
        <v>24</v>
      </c>
      <c r="J4774">
        <v>2.0408163265306121E-2</v>
      </c>
      <c r="K4774">
        <v>140</v>
      </c>
      <c r="L4774">
        <v>1.9899999999999998</v>
      </c>
      <c r="M4774">
        <v>99.5</v>
      </c>
      <c r="N4774">
        <v>0</v>
      </c>
      <c r="O4774">
        <v>13.9489284085727</v>
      </c>
      <c r="P4774">
        <v>0.91666666666666596</v>
      </c>
      <c r="Q4774" t="s">
        <v>280</v>
      </c>
    </row>
    <row r="4775" spans="1:17" ht="16" x14ac:dyDescent="0.2">
      <c r="A4775">
        <v>311</v>
      </c>
      <c r="B4775" t="s">
        <v>279</v>
      </c>
      <c r="C4775" t="s">
        <v>278</v>
      </c>
      <c r="D4775">
        <v>100</v>
      </c>
      <c r="H4775" s="7">
        <v>3</v>
      </c>
      <c r="I4775" t="s">
        <v>24</v>
      </c>
      <c r="J4775">
        <v>2.0408163265306121E-2</v>
      </c>
      <c r="K4775">
        <v>140</v>
      </c>
      <c r="L4775">
        <v>1.9899999999999998</v>
      </c>
      <c r="M4775">
        <v>99.5</v>
      </c>
      <c r="N4775">
        <v>0</v>
      </c>
      <c r="O4775">
        <v>20.8469298099273</v>
      </c>
      <c r="P4775">
        <v>0.97764227642276402</v>
      </c>
      <c r="Q4775" t="s">
        <v>280</v>
      </c>
    </row>
    <row r="4776" spans="1:17" ht="16" x14ac:dyDescent="0.2">
      <c r="A4776">
        <v>311</v>
      </c>
      <c r="B4776" t="s">
        <v>279</v>
      </c>
      <c r="C4776" t="s">
        <v>278</v>
      </c>
      <c r="D4776">
        <v>100</v>
      </c>
      <c r="H4776" s="7">
        <v>3</v>
      </c>
      <c r="I4776" t="s">
        <v>24</v>
      </c>
      <c r="J4776">
        <v>2.0408163265306121E-2</v>
      </c>
      <c r="K4776">
        <v>140</v>
      </c>
      <c r="L4776">
        <v>1.9899999999999998</v>
      </c>
      <c r="M4776">
        <v>99.5</v>
      </c>
      <c r="N4776">
        <v>0</v>
      </c>
      <c r="O4776">
        <v>27.6882097138344</v>
      </c>
      <c r="P4776">
        <v>1.0020325203252001</v>
      </c>
      <c r="Q4776" t="s">
        <v>280</v>
      </c>
    </row>
    <row r="4777" spans="1:17" ht="16" x14ac:dyDescent="0.2">
      <c r="A4777">
        <v>311</v>
      </c>
      <c r="B4777" t="s">
        <v>279</v>
      </c>
      <c r="C4777" t="s">
        <v>278</v>
      </c>
      <c r="D4777">
        <v>100</v>
      </c>
      <c r="H4777" s="7">
        <v>3</v>
      </c>
      <c r="I4777" t="s">
        <v>24</v>
      </c>
      <c r="J4777">
        <v>2.0408163265306121E-2</v>
      </c>
      <c r="K4777">
        <v>140</v>
      </c>
      <c r="L4777">
        <v>1.9899999999999998</v>
      </c>
      <c r="M4777">
        <v>99.5</v>
      </c>
      <c r="N4777">
        <v>0</v>
      </c>
      <c r="O4777">
        <v>41.915518334389901</v>
      </c>
      <c r="P4777">
        <v>1.0060975609756</v>
      </c>
      <c r="Q4777" t="s">
        <v>280</v>
      </c>
    </row>
    <row r="4778" spans="1:17" ht="16" x14ac:dyDescent="0.2">
      <c r="A4778">
        <v>312</v>
      </c>
      <c r="B4778" t="s">
        <v>282</v>
      </c>
      <c r="C4778" t="s">
        <v>281</v>
      </c>
      <c r="D4778">
        <f>(30+60)/2</f>
        <v>45</v>
      </c>
      <c r="H4778" s="7">
        <v>1</v>
      </c>
      <c r="I4778" t="s">
        <v>5</v>
      </c>
      <c r="J4778">
        <f>((L4778/M4778)*100)/(100-((L4778/M4778)*100))</f>
        <v>0.20497788810295589</v>
      </c>
      <c r="K4778">
        <v>33.527999999999999</v>
      </c>
      <c r="L4778">
        <v>3.4020999999999999</v>
      </c>
      <c r="M4778">
        <v>19.999500000000001</v>
      </c>
      <c r="N4778">
        <v>0</v>
      </c>
      <c r="O4778">
        <v>0</v>
      </c>
      <c r="P4778">
        <v>0</v>
      </c>
      <c r="Q4778" t="s">
        <v>283</v>
      </c>
    </row>
    <row r="4779" spans="1:17" ht="16" x14ac:dyDescent="0.2">
      <c r="A4779">
        <v>312</v>
      </c>
      <c r="B4779" t="s">
        <v>282</v>
      </c>
      <c r="C4779" t="s">
        <v>281</v>
      </c>
      <c r="D4779">
        <v>45</v>
      </c>
      <c r="H4779" s="7">
        <v>1</v>
      </c>
      <c r="I4779" t="s">
        <v>5</v>
      </c>
      <c r="J4779">
        <v>0.20497788810295589</v>
      </c>
      <c r="K4779">
        <v>33.527999999999999</v>
      </c>
      <c r="L4779">
        <v>3.4020999999999999</v>
      </c>
      <c r="M4779">
        <v>19.999500000000001</v>
      </c>
      <c r="N4779">
        <v>0</v>
      </c>
      <c r="O4779">
        <v>4.7036257478239897E-2</v>
      </c>
      <c r="P4779">
        <v>9.0379606345270397E-2</v>
      </c>
      <c r="Q4779" t="s">
        <v>283</v>
      </c>
    </row>
    <row r="4780" spans="1:17" ht="16" x14ac:dyDescent="0.2">
      <c r="A4780">
        <v>312</v>
      </c>
      <c r="B4780" t="s">
        <v>282</v>
      </c>
      <c r="C4780" t="s">
        <v>281</v>
      </c>
      <c r="D4780">
        <v>45</v>
      </c>
      <c r="H4780" s="7">
        <v>1</v>
      </c>
      <c r="I4780" t="s">
        <v>5</v>
      </c>
      <c r="J4780">
        <v>0.20497788810295589</v>
      </c>
      <c r="K4780">
        <v>33.527999999999999</v>
      </c>
      <c r="L4780">
        <v>3.4020999999999999</v>
      </c>
      <c r="M4780">
        <v>19.999500000000001</v>
      </c>
      <c r="N4780">
        <v>0</v>
      </c>
      <c r="O4780">
        <v>0.15548211949405699</v>
      </c>
      <c r="P4780">
        <v>0.22177949535803301</v>
      </c>
      <c r="Q4780" t="s">
        <v>283</v>
      </c>
    </row>
    <row r="4781" spans="1:17" ht="16" x14ac:dyDescent="0.2">
      <c r="A4781">
        <v>312</v>
      </c>
      <c r="B4781" t="s">
        <v>282</v>
      </c>
      <c r="C4781" t="s">
        <v>281</v>
      </c>
      <c r="D4781">
        <v>45</v>
      </c>
      <c r="H4781" s="7">
        <v>1</v>
      </c>
      <c r="I4781" t="s">
        <v>5</v>
      </c>
      <c r="J4781">
        <v>0.20497788810295589</v>
      </c>
      <c r="K4781">
        <v>33.527999999999999</v>
      </c>
      <c r="L4781">
        <v>3.4020999999999999</v>
      </c>
      <c r="M4781">
        <v>19.999500000000001</v>
      </c>
      <c r="N4781">
        <v>0</v>
      </c>
      <c r="O4781">
        <v>0.33896101934717399</v>
      </c>
      <c r="P4781">
        <v>0.28735195452522899</v>
      </c>
      <c r="Q4781" t="s">
        <v>283</v>
      </c>
    </row>
    <row r="4782" spans="1:17" ht="16" x14ac:dyDescent="0.2">
      <c r="A4782">
        <v>312</v>
      </c>
      <c r="B4782" t="s">
        <v>282</v>
      </c>
      <c r="C4782" t="s">
        <v>281</v>
      </c>
      <c r="D4782">
        <v>45</v>
      </c>
      <c r="H4782" s="7">
        <v>1</v>
      </c>
      <c r="I4782" t="s">
        <v>5</v>
      </c>
      <c r="J4782">
        <v>0.20497788810295589</v>
      </c>
      <c r="K4782">
        <v>33.527999999999999</v>
      </c>
      <c r="L4782">
        <v>3.4020999999999999</v>
      </c>
      <c r="M4782">
        <v>19.999500000000001</v>
      </c>
      <c r="N4782">
        <v>0</v>
      </c>
      <c r="O4782">
        <v>0.99517722088814697</v>
      </c>
      <c r="P4782">
        <v>0.44012938512071098</v>
      </c>
      <c r="Q4782" t="s">
        <v>283</v>
      </c>
    </row>
    <row r="4783" spans="1:17" ht="16" x14ac:dyDescent="0.2">
      <c r="A4783">
        <v>312</v>
      </c>
      <c r="B4783" t="s">
        <v>282</v>
      </c>
      <c r="C4783" t="s">
        <v>281</v>
      </c>
      <c r="D4783">
        <v>45</v>
      </c>
      <c r="H4783" s="7">
        <v>1</v>
      </c>
      <c r="I4783" t="s">
        <v>5</v>
      </c>
      <c r="J4783">
        <v>0.20497788810295589</v>
      </c>
      <c r="K4783">
        <v>33.527999999999999</v>
      </c>
      <c r="L4783">
        <v>3.4020999999999999</v>
      </c>
      <c r="M4783">
        <v>19.999500000000001</v>
      </c>
      <c r="N4783">
        <v>0</v>
      </c>
      <c r="O4783">
        <v>2.01518491959474</v>
      </c>
      <c r="P4783">
        <v>0.51583567889692605</v>
      </c>
      <c r="Q4783" t="s">
        <v>283</v>
      </c>
    </row>
    <row r="4784" spans="1:17" ht="16" x14ac:dyDescent="0.2">
      <c r="A4784">
        <v>312</v>
      </c>
      <c r="B4784" t="s">
        <v>282</v>
      </c>
      <c r="C4784" t="s">
        <v>281</v>
      </c>
      <c r="D4784">
        <v>45</v>
      </c>
      <c r="H4784" s="7">
        <v>1</v>
      </c>
      <c r="I4784" t="s">
        <v>5</v>
      </c>
      <c r="J4784">
        <v>0.20497788810295589</v>
      </c>
      <c r="K4784">
        <v>33.527999999999999</v>
      </c>
      <c r="L4784">
        <v>3.4020999999999999</v>
      </c>
      <c r="M4784">
        <v>19.999500000000001</v>
      </c>
      <c r="N4784">
        <v>0</v>
      </c>
      <c r="O4784">
        <v>3.0055710247964398</v>
      </c>
      <c r="P4784">
        <v>0.64362598301195295</v>
      </c>
      <c r="Q4784" t="s">
        <v>283</v>
      </c>
    </row>
    <row r="4785" spans="1:17" ht="16" x14ac:dyDescent="0.2">
      <c r="A4785">
        <v>312</v>
      </c>
      <c r="B4785" t="s">
        <v>282</v>
      </c>
      <c r="C4785" t="s">
        <v>281</v>
      </c>
      <c r="D4785">
        <v>45</v>
      </c>
      <c r="H4785" s="7">
        <v>1</v>
      </c>
      <c r="I4785" t="s">
        <v>5</v>
      </c>
      <c r="J4785">
        <v>0.20497788810295589</v>
      </c>
      <c r="K4785">
        <v>33.527999999999999</v>
      </c>
      <c r="L4785">
        <v>3.4020999999999999</v>
      </c>
      <c r="M4785">
        <v>19.999500000000001</v>
      </c>
      <c r="N4785">
        <v>0</v>
      </c>
      <c r="O4785">
        <v>4.0098305345510701</v>
      </c>
      <c r="P4785">
        <v>0.68373137089234703</v>
      </c>
      <c r="Q4785" t="s">
        <v>283</v>
      </c>
    </row>
    <row r="4786" spans="1:17" ht="16" x14ac:dyDescent="0.2">
      <c r="A4786">
        <v>312</v>
      </c>
      <c r="B4786" t="s">
        <v>282</v>
      </c>
      <c r="C4786" t="s">
        <v>281</v>
      </c>
      <c r="D4786">
        <v>45</v>
      </c>
      <c r="H4786" s="7">
        <v>1</v>
      </c>
      <c r="I4786" t="s">
        <v>5</v>
      </c>
      <c r="J4786">
        <v>0.20497788810295589</v>
      </c>
      <c r="K4786">
        <v>33.527999999999999</v>
      </c>
      <c r="L4786">
        <v>3.4020999999999999</v>
      </c>
      <c r="M4786">
        <v>19.999500000000001</v>
      </c>
      <c r="N4786">
        <v>0</v>
      </c>
      <c r="O4786">
        <v>4.9841768176720596</v>
      </c>
      <c r="P4786">
        <v>0.75674297455792505</v>
      </c>
      <c r="Q4786" t="s">
        <v>283</v>
      </c>
    </row>
    <row r="4787" spans="1:17" ht="16" x14ac:dyDescent="0.2">
      <c r="A4787">
        <v>312</v>
      </c>
      <c r="B4787" t="s">
        <v>282</v>
      </c>
      <c r="C4787" t="s">
        <v>281</v>
      </c>
      <c r="D4787">
        <v>45</v>
      </c>
      <c r="H4787" s="7">
        <v>1</v>
      </c>
      <c r="I4787" t="s">
        <v>5</v>
      </c>
      <c r="J4787">
        <v>0.20497788810295589</v>
      </c>
      <c r="K4787">
        <v>33.527999999999999</v>
      </c>
      <c r="L4787">
        <v>3.4020999999999999</v>
      </c>
      <c r="M4787">
        <v>19.999500000000001</v>
      </c>
      <c r="N4787">
        <v>0</v>
      </c>
      <c r="O4787">
        <v>5.9882280180490204</v>
      </c>
      <c r="P4787">
        <v>0.78314993775715702</v>
      </c>
      <c r="Q4787" t="s">
        <v>283</v>
      </c>
    </row>
    <row r="4788" spans="1:17" ht="16" x14ac:dyDescent="0.2">
      <c r="A4788">
        <v>312</v>
      </c>
      <c r="B4788" t="s">
        <v>282</v>
      </c>
      <c r="C4788" t="s">
        <v>281</v>
      </c>
      <c r="D4788">
        <v>45</v>
      </c>
      <c r="H4788" s="7">
        <v>1</v>
      </c>
      <c r="I4788" t="s">
        <v>5</v>
      </c>
      <c r="J4788">
        <v>0.20497788810295589</v>
      </c>
      <c r="K4788">
        <v>33.527999999999999</v>
      </c>
      <c r="L4788">
        <v>3.4020999999999999</v>
      </c>
      <c r="M4788">
        <v>19.999500000000001</v>
      </c>
      <c r="N4788">
        <v>0</v>
      </c>
      <c r="O4788">
        <v>6.9923625421770401</v>
      </c>
      <c r="P4788">
        <v>0.81503627082885399</v>
      </c>
      <c r="Q4788" t="s">
        <v>283</v>
      </c>
    </row>
    <row r="4789" spans="1:17" ht="16" x14ac:dyDescent="0.2">
      <c r="A4789">
        <v>312</v>
      </c>
      <c r="B4789" t="s">
        <v>282</v>
      </c>
      <c r="C4789" t="s">
        <v>281</v>
      </c>
      <c r="D4789">
        <v>45</v>
      </c>
      <c r="H4789" s="7">
        <v>1</v>
      </c>
      <c r="I4789" t="s">
        <v>5</v>
      </c>
      <c r="J4789">
        <v>0.20497788810295589</v>
      </c>
      <c r="K4789">
        <v>33.527999999999999</v>
      </c>
      <c r="L4789">
        <v>3.4020999999999999</v>
      </c>
      <c r="M4789">
        <v>19.999500000000001</v>
      </c>
      <c r="N4789">
        <v>0</v>
      </c>
      <c r="O4789">
        <v>7.9967470375582801</v>
      </c>
      <c r="P4789">
        <v>0.86336071351794497</v>
      </c>
      <c r="Q4789" t="s">
        <v>283</v>
      </c>
    </row>
    <row r="4790" spans="1:17" ht="16" x14ac:dyDescent="0.2">
      <c r="A4790">
        <v>313</v>
      </c>
      <c r="B4790" t="s">
        <v>8</v>
      </c>
      <c r="C4790" s="10" t="s">
        <v>7</v>
      </c>
      <c r="D4790">
        <f>(38+54)/2</f>
        <v>46</v>
      </c>
      <c r="H4790" s="7">
        <v>1</v>
      </c>
      <c r="I4790" t="s">
        <v>5</v>
      </c>
      <c r="J4790">
        <f>1/99</f>
        <v>1.0101010101010102E-2</v>
      </c>
      <c r="K4790">
        <v>4</v>
      </c>
      <c r="L4790">
        <v>4.1000000000000002E-2</v>
      </c>
      <c r="M4790">
        <v>4.0999999999999996</v>
      </c>
      <c r="N4790">
        <v>1</v>
      </c>
      <c r="O4790">
        <v>0</v>
      </c>
      <c r="P4790">
        <v>0</v>
      </c>
      <c r="Q4790" t="s">
        <v>284</v>
      </c>
    </row>
    <row r="4791" spans="1:17" ht="16" x14ac:dyDescent="0.2">
      <c r="A4791">
        <v>313</v>
      </c>
      <c r="B4791" t="s">
        <v>8</v>
      </c>
      <c r="C4791" s="10" t="s">
        <v>7</v>
      </c>
      <c r="D4791">
        <v>46</v>
      </c>
      <c r="H4791" s="7">
        <v>1</v>
      </c>
      <c r="I4791" t="s">
        <v>5</v>
      </c>
      <c r="J4791">
        <v>1.0101010101010102E-2</v>
      </c>
      <c r="K4791">
        <v>4</v>
      </c>
      <c r="L4791">
        <v>4.1000000000000002E-2</v>
      </c>
      <c r="M4791">
        <v>4.0999999999999996</v>
      </c>
      <c r="N4791">
        <v>1</v>
      </c>
      <c r="O4791">
        <v>0.159397414173302</v>
      </c>
      <c r="P4791">
        <v>0.10091687750980601</v>
      </c>
      <c r="Q4791" t="s">
        <v>284</v>
      </c>
    </row>
    <row r="4792" spans="1:17" ht="16" x14ac:dyDescent="0.2">
      <c r="A4792">
        <v>313</v>
      </c>
      <c r="B4792" t="s">
        <v>8</v>
      </c>
      <c r="C4792" s="10" t="s">
        <v>7</v>
      </c>
      <c r="D4792">
        <v>46</v>
      </c>
      <c r="H4792" s="7">
        <v>1</v>
      </c>
      <c r="I4792" t="s">
        <v>5</v>
      </c>
      <c r="J4792">
        <v>1.0101010101010102E-2</v>
      </c>
      <c r="K4792">
        <v>4</v>
      </c>
      <c r="L4792">
        <v>4.1000000000000002E-2</v>
      </c>
      <c r="M4792">
        <v>4.0999999999999996</v>
      </c>
      <c r="N4792">
        <v>1</v>
      </c>
      <c r="O4792">
        <v>0.207655346904667</v>
      </c>
      <c r="P4792">
        <v>0.16816694134305099</v>
      </c>
      <c r="Q4792" t="s">
        <v>284</v>
      </c>
    </row>
    <row r="4793" spans="1:17" ht="16" x14ac:dyDescent="0.2">
      <c r="A4793">
        <v>313</v>
      </c>
      <c r="B4793" t="s">
        <v>8</v>
      </c>
      <c r="C4793" s="10" t="s">
        <v>7</v>
      </c>
      <c r="D4793">
        <v>46</v>
      </c>
      <c r="H4793" s="7">
        <v>1</v>
      </c>
      <c r="I4793" t="s">
        <v>5</v>
      </c>
      <c r="J4793">
        <v>1.0101010101010102E-2</v>
      </c>
      <c r="K4793">
        <v>4</v>
      </c>
      <c r="L4793">
        <v>4.1000000000000002E-2</v>
      </c>
      <c r="M4793">
        <v>4.0999999999999996</v>
      </c>
      <c r="N4793">
        <v>1</v>
      </c>
      <c r="O4793">
        <v>0.36949003040783701</v>
      </c>
      <c r="P4793">
        <v>0.252278266521204</v>
      </c>
      <c r="Q4793" t="s">
        <v>284</v>
      </c>
    </row>
    <row r="4794" spans="1:17" ht="16" x14ac:dyDescent="0.2">
      <c r="A4794">
        <v>313</v>
      </c>
      <c r="B4794" t="s">
        <v>8</v>
      </c>
      <c r="C4794" s="10" t="s">
        <v>7</v>
      </c>
      <c r="D4794">
        <v>46</v>
      </c>
      <c r="H4794" s="7">
        <v>1</v>
      </c>
      <c r="I4794" t="s">
        <v>5</v>
      </c>
      <c r="J4794">
        <v>1.0101010101010102E-2</v>
      </c>
      <c r="K4794">
        <v>4</v>
      </c>
      <c r="L4794">
        <v>4.1000000000000002E-2</v>
      </c>
      <c r="M4794">
        <v>4.0999999999999996</v>
      </c>
      <c r="N4794">
        <v>1</v>
      </c>
      <c r="O4794">
        <v>0.58494463916807804</v>
      </c>
      <c r="P4794">
        <v>0.36666744040296101</v>
      </c>
      <c r="Q4794" t="s">
        <v>284</v>
      </c>
    </row>
    <row r="4795" spans="1:17" ht="16" x14ac:dyDescent="0.2">
      <c r="A4795">
        <v>313</v>
      </c>
      <c r="B4795" t="s">
        <v>8</v>
      </c>
      <c r="C4795" s="10" t="s">
        <v>7</v>
      </c>
      <c r="D4795">
        <v>46</v>
      </c>
      <c r="H4795" s="7">
        <v>1</v>
      </c>
      <c r="I4795" t="s">
        <v>5</v>
      </c>
      <c r="J4795">
        <v>1.0101010101010102E-2</v>
      </c>
      <c r="K4795">
        <v>4</v>
      </c>
      <c r="L4795">
        <v>4.1000000000000002E-2</v>
      </c>
      <c r="M4795">
        <v>4.0999999999999996</v>
      </c>
      <c r="N4795">
        <v>1</v>
      </c>
      <c r="O4795">
        <v>1.03437710359555</v>
      </c>
      <c r="P4795">
        <v>0.467723590445904</v>
      </c>
      <c r="Q4795" t="s">
        <v>284</v>
      </c>
    </row>
    <row r="4796" spans="1:17" ht="16" x14ac:dyDescent="0.2">
      <c r="A4796">
        <v>313</v>
      </c>
      <c r="B4796" t="s">
        <v>8</v>
      </c>
      <c r="C4796" s="10" t="s">
        <v>7</v>
      </c>
      <c r="D4796">
        <v>46</v>
      </c>
      <c r="H4796" s="7">
        <v>1</v>
      </c>
      <c r="I4796" t="s">
        <v>5</v>
      </c>
      <c r="J4796">
        <v>1.0101010101010102E-2</v>
      </c>
      <c r="K4796">
        <v>4</v>
      </c>
      <c r="L4796">
        <v>4.1000000000000002E-2</v>
      </c>
      <c r="M4796">
        <v>4.0999999999999996</v>
      </c>
      <c r="N4796">
        <v>1</v>
      </c>
      <c r="O4796">
        <v>2.00051066595482</v>
      </c>
      <c r="P4796">
        <v>0.60600264617812905</v>
      </c>
      <c r="Q4796" t="s">
        <v>284</v>
      </c>
    </row>
    <row r="4797" spans="1:17" ht="16" x14ac:dyDescent="0.2">
      <c r="A4797">
        <v>313</v>
      </c>
      <c r="B4797" t="s">
        <v>8</v>
      </c>
      <c r="C4797" s="10" t="s">
        <v>7</v>
      </c>
      <c r="D4797">
        <v>46</v>
      </c>
      <c r="H4797" s="7">
        <v>1</v>
      </c>
      <c r="I4797" t="s">
        <v>5</v>
      </c>
      <c r="J4797">
        <v>1.0101010101010102E-2</v>
      </c>
      <c r="K4797">
        <v>4</v>
      </c>
      <c r="L4797">
        <v>4.1000000000000002E-2</v>
      </c>
      <c r="M4797">
        <v>4.0999999999999996</v>
      </c>
      <c r="N4797">
        <v>1</v>
      </c>
      <c r="O4797">
        <v>2.8023722754810598</v>
      </c>
      <c r="P4797">
        <v>0.67697592906385595</v>
      </c>
      <c r="Q4797" t="s">
        <v>284</v>
      </c>
    </row>
    <row r="4798" spans="1:17" ht="16" x14ac:dyDescent="0.2">
      <c r="A4798">
        <v>313</v>
      </c>
      <c r="B4798" t="s">
        <v>8</v>
      </c>
      <c r="C4798" s="10" t="s">
        <v>7</v>
      </c>
      <c r="D4798">
        <v>46</v>
      </c>
      <c r="H4798" s="7">
        <v>1</v>
      </c>
      <c r="I4798" t="s">
        <v>5</v>
      </c>
      <c r="J4798">
        <v>1.0101010101010102E-2</v>
      </c>
      <c r="K4798">
        <v>4</v>
      </c>
      <c r="L4798">
        <v>4.1000000000000002E-2</v>
      </c>
      <c r="M4798">
        <v>4.0999999999999996</v>
      </c>
      <c r="N4798">
        <v>1</v>
      </c>
      <c r="O4798">
        <v>3.9508135837143898</v>
      </c>
      <c r="P4798">
        <v>0.75819967038833802</v>
      </c>
      <c r="Q4798" t="s">
        <v>284</v>
      </c>
    </row>
    <row r="4799" spans="1:17" ht="16" x14ac:dyDescent="0.2">
      <c r="A4799">
        <v>313</v>
      </c>
      <c r="B4799" t="s">
        <v>8</v>
      </c>
      <c r="C4799" s="10" t="s">
        <v>7</v>
      </c>
      <c r="D4799">
        <v>46</v>
      </c>
      <c r="H4799" s="7">
        <v>1</v>
      </c>
      <c r="I4799" t="s">
        <v>5</v>
      </c>
      <c r="J4799">
        <v>1.0101010101010102E-2</v>
      </c>
      <c r="K4799">
        <v>4</v>
      </c>
      <c r="L4799">
        <v>4.1000000000000002E-2</v>
      </c>
      <c r="M4799">
        <v>4.0999999999999996</v>
      </c>
      <c r="N4799">
        <v>1</v>
      </c>
      <c r="O4799">
        <v>5.0461224205566202</v>
      </c>
      <c r="P4799">
        <v>0.805784452542884</v>
      </c>
      <c r="Q4799" t="s">
        <v>284</v>
      </c>
    </row>
    <row r="4800" spans="1:17" ht="16" x14ac:dyDescent="0.2">
      <c r="A4800">
        <v>313</v>
      </c>
      <c r="B4800" t="s">
        <v>8</v>
      </c>
      <c r="C4800" s="10" t="s">
        <v>7</v>
      </c>
      <c r="D4800">
        <v>46</v>
      </c>
      <c r="H4800" s="7">
        <v>1</v>
      </c>
      <c r="I4800" t="s">
        <v>5</v>
      </c>
      <c r="J4800">
        <v>1.0101010101010102E-2</v>
      </c>
      <c r="K4800">
        <v>4</v>
      </c>
      <c r="L4800">
        <v>4.1000000000000002E-2</v>
      </c>
      <c r="M4800">
        <v>4.0999999999999996</v>
      </c>
      <c r="N4800">
        <v>1</v>
      </c>
      <c r="O4800">
        <v>6.0283419604930204</v>
      </c>
      <c r="P4800">
        <v>0.833146862886191</v>
      </c>
      <c r="Q4800" t="s">
        <v>284</v>
      </c>
    </row>
    <row r="4801" spans="1:17" ht="16" x14ac:dyDescent="0.2">
      <c r="A4801">
        <v>313</v>
      </c>
      <c r="B4801" t="s">
        <v>8</v>
      </c>
      <c r="C4801" s="10" t="s">
        <v>7</v>
      </c>
      <c r="D4801">
        <v>46</v>
      </c>
      <c r="H4801" s="7">
        <v>1</v>
      </c>
      <c r="I4801" t="s">
        <v>5</v>
      </c>
      <c r="J4801">
        <v>1.0101010101010102E-2</v>
      </c>
      <c r="K4801">
        <v>4</v>
      </c>
      <c r="L4801">
        <v>4.1000000000000002E-2</v>
      </c>
      <c r="M4801">
        <v>4.0999999999999996</v>
      </c>
      <c r="N4801">
        <v>1</v>
      </c>
      <c r="O4801">
        <v>7.8762795663981802</v>
      </c>
      <c r="P4801">
        <v>0.891177085025881</v>
      </c>
      <c r="Q4801" t="s">
        <v>284</v>
      </c>
    </row>
    <row r="4802" spans="1:17" ht="16" x14ac:dyDescent="0.2">
      <c r="A4802">
        <v>313</v>
      </c>
      <c r="B4802" t="s">
        <v>8</v>
      </c>
      <c r="C4802" s="10" t="s">
        <v>7</v>
      </c>
      <c r="D4802">
        <v>46</v>
      </c>
      <c r="H4802" s="7">
        <v>1</v>
      </c>
      <c r="I4802" t="s">
        <v>5</v>
      </c>
      <c r="J4802">
        <v>1.0101010101010102E-2</v>
      </c>
      <c r="K4802">
        <v>4</v>
      </c>
      <c r="L4802">
        <v>4.1000000000000002E-2</v>
      </c>
      <c r="M4802">
        <v>4.0999999999999996</v>
      </c>
      <c r="N4802">
        <v>1</v>
      </c>
      <c r="O4802">
        <v>9.9596573895684894</v>
      </c>
      <c r="P4802">
        <v>0.92579095192776295</v>
      </c>
      <c r="Q4802" t="s">
        <v>284</v>
      </c>
    </row>
    <row r="4803" spans="1:17" ht="16" x14ac:dyDescent="0.2">
      <c r="A4803">
        <v>313</v>
      </c>
      <c r="B4803" t="s">
        <v>8</v>
      </c>
      <c r="C4803" s="10" t="s">
        <v>7</v>
      </c>
      <c r="D4803">
        <v>46</v>
      </c>
      <c r="H4803" s="7">
        <v>1</v>
      </c>
      <c r="I4803" t="s">
        <v>5</v>
      </c>
      <c r="J4803">
        <v>1.0101010101010102E-2</v>
      </c>
      <c r="K4803">
        <v>4</v>
      </c>
      <c r="L4803">
        <v>4.1000000000000002E-2</v>
      </c>
      <c r="M4803">
        <v>4.0999999999999996</v>
      </c>
      <c r="N4803">
        <v>1</v>
      </c>
      <c r="O4803">
        <v>11.869989090318199</v>
      </c>
      <c r="P4803">
        <v>0.95359903437710303</v>
      </c>
      <c r="Q4803" t="s">
        <v>284</v>
      </c>
    </row>
    <row r="4804" spans="1:17" ht="16" x14ac:dyDescent="0.2">
      <c r="A4804">
        <v>313</v>
      </c>
      <c r="B4804" t="s">
        <v>8</v>
      </c>
      <c r="C4804" s="10" t="s">
        <v>7</v>
      </c>
      <c r="D4804">
        <v>46</v>
      </c>
      <c r="H4804" s="7">
        <v>1</v>
      </c>
      <c r="I4804" t="s">
        <v>5</v>
      </c>
      <c r="J4804">
        <v>1.0101010101010102E-2</v>
      </c>
      <c r="K4804">
        <v>4</v>
      </c>
      <c r="L4804">
        <v>4.1000000000000002E-2</v>
      </c>
      <c r="M4804">
        <v>4.0999999999999996</v>
      </c>
      <c r="N4804">
        <v>1</v>
      </c>
      <c r="O4804">
        <v>13.839790162716699</v>
      </c>
      <c r="P4804">
        <v>0.97135163993407703</v>
      </c>
      <c r="Q4804" t="s">
        <v>284</v>
      </c>
    </row>
    <row r="4805" spans="1:17" ht="16" x14ac:dyDescent="0.2">
      <c r="A4805">
        <v>313</v>
      </c>
      <c r="B4805" t="s">
        <v>8</v>
      </c>
      <c r="C4805" s="10" t="s">
        <v>7</v>
      </c>
      <c r="D4805">
        <v>46</v>
      </c>
      <c r="H4805" s="7">
        <v>1</v>
      </c>
      <c r="I4805" t="s">
        <v>5</v>
      </c>
      <c r="J4805">
        <v>1.0101010101010102E-2</v>
      </c>
      <c r="K4805">
        <v>4</v>
      </c>
      <c r="L4805">
        <v>4.1000000000000002E-2</v>
      </c>
      <c r="M4805">
        <v>4.0999999999999996</v>
      </c>
      <c r="N4805">
        <v>1</v>
      </c>
      <c r="O4805">
        <v>15.810566142847099</v>
      </c>
      <c r="P4805">
        <v>0.98238202455838897</v>
      </c>
      <c r="Q4805" t="s">
        <v>284</v>
      </c>
    </row>
    <row r="4806" spans="1:17" ht="16" x14ac:dyDescent="0.2">
      <c r="A4806">
        <v>313</v>
      </c>
      <c r="B4806" t="s">
        <v>8</v>
      </c>
      <c r="C4806" s="10" t="s">
        <v>7</v>
      </c>
      <c r="D4806">
        <v>46</v>
      </c>
      <c r="H4806" s="7">
        <v>1</v>
      </c>
      <c r="I4806" t="s">
        <v>5</v>
      </c>
      <c r="J4806">
        <v>1.0101010101010102E-2</v>
      </c>
      <c r="K4806">
        <v>4</v>
      </c>
      <c r="L4806">
        <v>4.1000000000000002E-2</v>
      </c>
      <c r="M4806">
        <v>4.0999999999999996</v>
      </c>
      <c r="N4806">
        <v>1</v>
      </c>
      <c r="O4806">
        <v>20.855226201805898</v>
      </c>
      <c r="P4806">
        <v>0.99824980850026601</v>
      </c>
      <c r="Q4806" t="s">
        <v>284</v>
      </c>
    </row>
    <row r="4807" spans="1:17" ht="16" x14ac:dyDescent="0.2">
      <c r="A4807">
        <v>314</v>
      </c>
      <c r="B4807" t="s">
        <v>286</v>
      </c>
      <c r="C4807" t="s">
        <v>285</v>
      </c>
      <c r="D4807">
        <f>(24+38)/2</f>
        <v>31</v>
      </c>
      <c r="H4807" s="7">
        <v>1</v>
      </c>
      <c r="I4807" t="s">
        <v>5</v>
      </c>
      <c r="J4807">
        <f>5/50</f>
        <v>0.1</v>
      </c>
      <c r="K4807">
        <v>6.83</v>
      </c>
      <c r="L4807">
        <v>9.5299999999999994</v>
      </c>
      <c r="M4807">
        <v>76.25</v>
      </c>
      <c r="N4807">
        <v>0.4</v>
      </c>
      <c r="O4807">
        <v>0</v>
      </c>
      <c r="P4807">
        <v>0</v>
      </c>
      <c r="Q4807" t="s">
        <v>287</v>
      </c>
    </row>
    <row r="4808" spans="1:17" ht="16" x14ac:dyDescent="0.2">
      <c r="A4808">
        <v>314</v>
      </c>
      <c r="B4808" t="s">
        <v>286</v>
      </c>
      <c r="C4808" t="s">
        <v>285</v>
      </c>
      <c r="D4808">
        <v>31</v>
      </c>
      <c r="H4808" s="7">
        <v>1</v>
      </c>
      <c r="I4808" t="s">
        <v>5</v>
      </c>
      <c r="J4808">
        <v>0.1</v>
      </c>
      <c r="K4808">
        <v>6.83</v>
      </c>
      <c r="L4808">
        <v>9.5299999999999994</v>
      </c>
      <c r="M4808">
        <v>76.25</v>
      </c>
      <c r="N4808">
        <v>0.4</v>
      </c>
      <c r="O4808">
        <v>0.99206349206348798</v>
      </c>
      <c r="P4808">
        <v>0.10561224489795901</v>
      </c>
      <c r="Q4808" t="s">
        <v>287</v>
      </c>
    </row>
    <row r="4809" spans="1:17" ht="16" x14ac:dyDescent="0.2">
      <c r="A4809">
        <v>314</v>
      </c>
      <c r="B4809" t="s">
        <v>286</v>
      </c>
      <c r="C4809" t="s">
        <v>285</v>
      </c>
      <c r="D4809">
        <v>31</v>
      </c>
      <c r="H4809" s="7">
        <v>1</v>
      </c>
      <c r="I4809" t="s">
        <v>5</v>
      </c>
      <c r="J4809">
        <v>0.1</v>
      </c>
      <c r="K4809">
        <v>6.83</v>
      </c>
      <c r="L4809">
        <v>9.5299999999999994</v>
      </c>
      <c r="M4809">
        <v>76.25</v>
      </c>
      <c r="N4809">
        <v>0.4</v>
      </c>
      <c r="O4809">
        <v>1.98412698412698</v>
      </c>
      <c r="P4809">
        <v>0.18706174777603299</v>
      </c>
      <c r="Q4809" t="s">
        <v>287</v>
      </c>
    </row>
    <row r="4810" spans="1:17" ht="16" x14ac:dyDescent="0.2">
      <c r="A4810">
        <v>314</v>
      </c>
      <c r="B4810" t="s">
        <v>286</v>
      </c>
      <c r="C4810" t="s">
        <v>285</v>
      </c>
      <c r="D4810">
        <v>31</v>
      </c>
      <c r="H4810" s="7">
        <v>1</v>
      </c>
      <c r="I4810" t="s">
        <v>5</v>
      </c>
      <c r="J4810">
        <v>0.1</v>
      </c>
      <c r="K4810">
        <v>6.83</v>
      </c>
      <c r="L4810">
        <v>9.5299999999999994</v>
      </c>
      <c r="M4810">
        <v>76.25</v>
      </c>
      <c r="N4810">
        <v>0.4</v>
      </c>
      <c r="O4810">
        <v>3.17460317460317</v>
      </c>
      <c r="P4810">
        <v>0.233372579801151</v>
      </c>
      <c r="Q4810" t="s">
        <v>287</v>
      </c>
    </row>
    <row r="4811" spans="1:17" ht="16" x14ac:dyDescent="0.2">
      <c r="A4811">
        <v>314</v>
      </c>
      <c r="B4811" t="s">
        <v>286</v>
      </c>
      <c r="C4811" t="s">
        <v>285</v>
      </c>
      <c r="D4811">
        <v>31</v>
      </c>
      <c r="H4811" s="7">
        <v>1</v>
      </c>
      <c r="I4811" t="s">
        <v>5</v>
      </c>
      <c r="J4811">
        <v>0.1</v>
      </c>
      <c r="K4811">
        <v>6.83</v>
      </c>
      <c r="L4811">
        <v>9.5299999999999994</v>
      </c>
      <c r="M4811">
        <v>76.25</v>
      </c>
      <c r="N4811">
        <v>0.4</v>
      </c>
      <c r="O4811">
        <v>7.1428571428571299</v>
      </c>
      <c r="P4811">
        <v>0.31521454735740401</v>
      </c>
      <c r="Q4811" t="s">
        <v>287</v>
      </c>
    </row>
    <row r="4812" spans="1:17" ht="16" x14ac:dyDescent="0.2">
      <c r="A4812">
        <v>314</v>
      </c>
      <c r="B4812" t="s">
        <v>286</v>
      </c>
      <c r="C4812" t="s">
        <v>285</v>
      </c>
      <c r="D4812">
        <v>31</v>
      </c>
      <c r="H4812" s="7">
        <v>1</v>
      </c>
      <c r="I4812" t="s">
        <v>5</v>
      </c>
      <c r="J4812">
        <v>0.1</v>
      </c>
      <c r="K4812">
        <v>6.83</v>
      </c>
      <c r="L4812">
        <v>9.5299999999999994</v>
      </c>
      <c r="M4812">
        <v>76.25</v>
      </c>
      <c r="N4812">
        <v>0.4</v>
      </c>
      <c r="O4812">
        <v>10.0198412698412</v>
      </c>
      <c r="P4812">
        <v>0.34856096284667698</v>
      </c>
      <c r="Q4812" t="s">
        <v>287</v>
      </c>
    </row>
    <row r="4813" spans="1:17" ht="16" x14ac:dyDescent="0.2">
      <c r="A4813">
        <v>314</v>
      </c>
      <c r="B4813" t="s">
        <v>286</v>
      </c>
      <c r="C4813" t="s">
        <v>285</v>
      </c>
      <c r="D4813">
        <v>31</v>
      </c>
      <c r="H4813" s="7">
        <v>1</v>
      </c>
      <c r="I4813" t="s">
        <v>5</v>
      </c>
      <c r="J4813">
        <v>0.1</v>
      </c>
      <c r="K4813">
        <v>6.83</v>
      </c>
      <c r="L4813">
        <v>9.5299999999999994</v>
      </c>
      <c r="M4813">
        <v>76.25</v>
      </c>
      <c r="N4813">
        <v>0.4</v>
      </c>
      <c r="O4813">
        <v>14.186507936507899</v>
      </c>
      <c r="P4813">
        <v>0.41064887493458901</v>
      </c>
      <c r="Q4813" t="s">
        <v>287</v>
      </c>
    </row>
    <row r="4814" spans="1:17" ht="16" x14ac:dyDescent="0.2">
      <c r="A4814">
        <v>314</v>
      </c>
      <c r="B4814" t="s">
        <v>286</v>
      </c>
      <c r="C4814" t="s">
        <v>285</v>
      </c>
      <c r="D4814">
        <v>31</v>
      </c>
      <c r="H4814" s="7">
        <v>1</v>
      </c>
      <c r="I4814" t="s">
        <v>5</v>
      </c>
      <c r="J4814">
        <v>0.1</v>
      </c>
      <c r="K4814">
        <v>6.83</v>
      </c>
      <c r="L4814">
        <v>9.5299999999999994</v>
      </c>
      <c r="M4814">
        <v>76.25</v>
      </c>
      <c r="N4814">
        <v>0.4</v>
      </c>
      <c r="O4814">
        <v>17.162698412698401</v>
      </c>
      <c r="P4814">
        <v>0.47038199895342703</v>
      </c>
      <c r="Q4814" t="s">
        <v>287</v>
      </c>
    </row>
    <row r="4815" spans="1:17" ht="16" x14ac:dyDescent="0.2">
      <c r="A4815">
        <v>314</v>
      </c>
      <c r="B4815" t="s">
        <v>286</v>
      </c>
      <c r="C4815" t="s">
        <v>285</v>
      </c>
      <c r="D4815">
        <v>31</v>
      </c>
      <c r="H4815" s="7">
        <v>1</v>
      </c>
      <c r="I4815" t="s">
        <v>5</v>
      </c>
      <c r="J4815">
        <v>0.1</v>
      </c>
      <c r="K4815">
        <v>6.83</v>
      </c>
      <c r="L4815">
        <v>9.5299999999999994</v>
      </c>
      <c r="M4815">
        <v>76.25</v>
      </c>
      <c r="N4815">
        <v>0.4</v>
      </c>
      <c r="O4815">
        <v>21.130952380952301</v>
      </c>
      <c r="P4815">
        <v>0.53903715332286695</v>
      </c>
      <c r="Q4815" t="s">
        <v>287</v>
      </c>
    </row>
    <row r="4816" spans="1:17" ht="16" x14ac:dyDescent="0.2">
      <c r="A4816">
        <v>314</v>
      </c>
      <c r="B4816" t="s">
        <v>286</v>
      </c>
      <c r="C4816" t="s">
        <v>285</v>
      </c>
      <c r="D4816">
        <v>31</v>
      </c>
      <c r="H4816" s="7">
        <v>1</v>
      </c>
      <c r="I4816" t="s">
        <v>5</v>
      </c>
      <c r="J4816">
        <v>0.1</v>
      </c>
      <c r="K4816">
        <v>6.83</v>
      </c>
      <c r="L4816">
        <v>9.5299999999999994</v>
      </c>
      <c r="M4816">
        <v>76.25</v>
      </c>
      <c r="N4816">
        <v>0.4</v>
      </c>
      <c r="O4816">
        <v>23.908730158730101</v>
      </c>
      <c r="P4816">
        <v>0.58555729984301397</v>
      </c>
      <c r="Q4816" t="s">
        <v>287</v>
      </c>
    </row>
    <row r="4817" spans="1:17" ht="16" x14ac:dyDescent="0.2">
      <c r="A4817">
        <v>314</v>
      </c>
      <c r="B4817" t="s">
        <v>286</v>
      </c>
      <c r="C4817" t="s">
        <v>285</v>
      </c>
      <c r="D4817">
        <v>31</v>
      </c>
      <c r="H4817" s="7">
        <v>1</v>
      </c>
      <c r="I4817" t="s">
        <v>5</v>
      </c>
      <c r="J4817">
        <v>0.1</v>
      </c>
      <c r="K4817">
        <v>6.83</v>
      </c>
      <c r="L4817">
        <v>9.5299999999999994</v>
      </c>
      <c r="M4817">
        <v>76.25</v>
      </c>
      <c r="N4817">
        <v>0.4</v>
      </c>
      <c r="O4817">
        <v>28.174603174603099</v>
      </c>
      <c r="P4817">
        <v>0.61908686551543601</v>
      </c>
      <c r="Q4817" t="s">
        <v>287</v>
      </c>
    </row>
    <row r="4818" spans="1:17" ht="16" x14ac:dyDescent="0.2">
      <c r="A4818">
        <v>314</v>
      </c>
      <c r="B4818" t="s">
        <v>286</v>
      </c>
      <c r="C4818" t="s">
        <v>285</v>
      </c>
      <c r="D4818">
        <v>31</v>
      </c>
      <c r="H4818" s="7">
        <v>1</v>
      </c>
      <c r="I4818" t="s">
        <v>5</v>
      </c>
      <c r="J4818">
        <v>0.1</v>
      </c>
      <c r="K4818">
        <v>6.83</v>
      </c>
      <c r="L4818">
        <v>9.5299999999999994</v>
      </c>
      <c r="M4818">
        <v>76.25</v>
      </c>
      <c r="N4818">
        <v>0.4</v>
      </c>
      <c r="O4818">
        <v>35.119047619047599</v>
      </c>
      <c r="P4818">
        <v>0.65736525379382504</v>
      </c>
      <c r="Q4818" t="s">
        <v>287</v>
      </c>
    </row>
    <row r="4819" spans="1:17" ht="16" x14ac:dyDescent="0.2">
      <c r="A4819">
        <v>314</v>
      </c>
      <c r="B4819" t="s">
        <v>286</v>
      </c>
      <c r="C4819" t="s">
        <v>285</v>
      </c>
      <c r="D4819">
        <v>31</v>
      </c>
      <c r="H4819" s="7">
        <v>1</v>
      </c>
      <c r="I4819" t="s">
        <v>5</v>
      </c>
      <c r="J4819">
        <v>0.1</v>
      </c>
      <c r="K4819">
        <v>6.83</v>
      </c>
      <c r="L4819">
        <v>9.5299999999999994</v>
      </c>
      <c r="M4819">
        <v>76.25</v>
      </c>
      <c r="N4819">
        <v>0.4</v>
      </c>
      <c r="O4819">
        <v>42.162698412698397</v>
      </c>
      <c r="P4819">
        <v>0.669283097854526</v>
      </c>
      <c r="Q4819" t="s">
        <v>287</v>
      </c>
    </row>
    <row r="4820" spans="1:17" ht="16" x14ac:dyDescent="0.2">
      <c r="A4820">
        <v>315</v>
      </c>
      <c r="B4820" t="s">
        <v>286</v>
      </c>
      <c r="C4820" t="s">
        <v>285</v>
      </c>
      <c r="D4820">
        <f>(24+38)/2</f>
        <v>31</v>
      </c>
      <c r="H4820" s="7">
        <v>1</v>
      </c>
      <c r="I4820" t="s">
        <v>5</v>
      </c>
      <c r="J4820">
        <f>10/50</f>
        <v>0.2</v>
      </c>
      <c r="K4820">
        <v>6.93</v>
      </c>
      <c r="L4820">
        <v>12.13</v>
      </c>
      <c r="M4820">
        <v>45.01</v>
      </c>
      <c r="N4820">
        <v>0.4</v>
      </c>
      <c r="O4820">
        <v>0</v>
      </c>
      <c r="P4820">
        <v>0</v>
      </c>
      <c r="Q4820" t="s">
        <v>287</v>
      </c>
    </row>
    <row r="4821" spans="1:17" ht="16" x14ac:dyDescent="0.2">
      <c r="A4821">
        <v>315</v>
      </c>
      <c r="B4821" t="s">
        <v>286</v>
      </c>
      <c r="C4821" t="s">
        <v>285</v>
      </c>
      <c r="D4821">
        <v>31</v>
      </c>
      <c r="H4821" s="7">
        <v>1</v>
      </c>
      <c r="I4821" t="s">
        <v>5</v>
      </c>
      <c r="J4821">
        <v>0.2</v>
      </c>
      <c r="K4821">
        <v>6.93</v>
      </c>
      <c r="L4821">
        <v>12.13</v>
      </c>
      <c r="M4821">
        <v>45.01</v>
      </c>
      <c r="N4821">
        <v>0.4</v>
      </c>
      <c r="O4821">
        <v>1.19047619047618</v>
      </c>
      <c r="P4821">
        <v>5.7286760858189498E-2</v>
      </c>
      <c r="Q4821" t="s">
        <v>287</v>
      </c>
    </row>
    <row r="4822" spans="1:17" ht="16" x14ac:dyDescent="0.2">
      <c r="A4822">
        <v>315</v>
      </c>
      <c r="B4822" t="s">
        <v>286</v>
      </c>
      <c r="C4822" t="s">
        <v>285</v>
      </c>
      <c r="D4822">
        <v>31</v>
      </c>
      <c r="H4822" s="7">
        <v>1</v>
      </c>
      <c r="I4822" t="s">
        <v>5</v>
      </c>
      <c r="J4822">
        <v>0.2</v>
      </c>
      <c r="K4822">
        <v>6.93</v>
      </c>
      <c r="L4822">
        <v>12.13</v>
      </c>
      <c r="M4822">
        <v>45.01</v>
      </c>
      <c r="N4822">
        <v>0.4</v>
      </c>
      <c r="O4822">
        <v>1.78571428571428</v>
      </c>
      <c r="P4822">
        <v>0.103519099947671</v>
      </c>
      <c r="Q4822" t="s">
        <v>287</v>
      </c>
    </row>
    <row r="4823" spans="1:17" ht="16" x14ac:dyDescent="0.2">
      <c r="A4823">
        <v>315</v>
      </c>
      <c r="B4823" t="s">
        <v>286</v>
      </c>
      <c r="C4823" t="s">
        <v>285</v>
      </c>
      <c r="D4823">
        <v>31</v>
      </c>
      <c r="H4823" s="7">
        <v>1</v>
      </c>
      <c r="I4823" t="s">
        <v>5</v>
      </c>
      <c r="J4823">
        <v>0.2</v>
      </c>
      <c r="K4823">
        <v>6.93</v>
      </c>
      <c r="L4823">
        <v>12.13</v>
      </c>
      <c r="M4823">
        <v>45.01</v>
      </c>
      <c r="N4823">
        <v>0.4</v>
      </c>
      <c r="O4823">
        <v>3.0753968253968198</v>
      </c>
      <c r="P4823">
        <v>0.134458398744113</v>
      </c>
      <c r="Q4823" t="s">
        <v>287</v>
      </c>
    </row>
    <row r="4824" spans="1:17" ht="16" x14ac:dyDescent="0.2">
      <c r="A4824">
        <v>315</v>
      </c>
      <c r="B4824" t="s">
        <v>286</v>
      </c>
      <c r="C4824" t="s">
        <v>285</v>
      </c>
      <c r="D4824">
        <v>31</v>
      </c>
      <c r="H4824" s="7">
        <v>1</v>
      </c>
      <c r="I4824" t="s">
        <v>5</v>
      </c>
      <c r="J4824">
        <v>0.2</v>
      </c>
      <c r="K4824">
        <v>6.93</v>
      </c>
      <c r="L4824">
        <v>12.13</v>
      </c>
      <c r="M4824">
        <v>45.01</v>
      </c>
      <c r="N4824">
        <v>0.4</v>
      </c>
      <c r="O4824">
        <v>7.2420634920634797</v>
      </c>
      <c r="P4824">
        <v>0.22291993720565101</v>
      </c>
      <c r="Q4824" t="s">
        <v>287</v>
      </c>
    </row>
    <row r="4825" spans="1:17" ht="16" x14ac:dyDescent="0.2">
      <c r="A4825">
        <v>315</v>
      </c>
      <c r="B4825" t="s">
        <v>286</v>
      </c>
      <c r="C4825" t="s">
        <v>285</v>
      </c>
      <c r="D4825">
        <v>31</v>
      </c>
      <c r="H4825" s="7">
        <v>1</v>
      </c>
      <c r="I4825" t="s">
        <v>5</v>
      </c>
      <c r="J4825">
        <v>0.2</v>
      </c>
      <c r="K4825">
        <v>6.93</v>
      </c>
      <c r="L4825">
        <v>12.13</v>
      </c>
      <c r="M4825">
        <v>45.01</v>
      </c>
      <c r="N4825">
        <v>0.4</v>
      </c>
      <c r="O4825">
        <v>10.218253968253901</v>
      </c>
      <c r="P4825">
        <v>0.28265306122448902</v>
      </c>
      <c r="Q4825" t="s">
        <v>287</v>
      </c>
    </row>
    <row r="4826" spans="1:17" ht="16" x14ac:dyDescent="0.2">
      <c r="A4826">
        <v>315</v>
      </c>
      <c r="B4826" t="s">
        <v>286</v>
      </c>
      <c r="C4826" t="s">
        <v>285</v>
      </c>
      <c r="D4826">
        <v>31</v>
      </c>
      <c r="H4826" s="7">
        <v>1</v>
      </c>
      <c r="I4826" t="s">
        <v>5</v>
      </c>
      <c r="J4826">
        <v>0.2</v>
      </c>
      <c r="K4826">
        <v>6.93</v>
      </c>
      <c r="L4826">
        <v>12.13</v>
      </c>
      <c r="M4826">
        <v>45.01</v>
      </c>
      <c r="N4826">
        <v>0.4</v>
      </c>
      <c r="O4826">
        <v>14.0873015873015</v>
      </c>
      <c r="P4826">
        <v>0.35569073783359401</v>
      </c>
      <c r="Q4826" t="s">
        <v>287</v>
      </c>
    </row>
    <row r="4827" spans="1:17" ht="16" x14ac:dyDescent="0.2">
      <c r="A4827">
        <v>315</v>
      </c>
      <c r="B4827" t="s">
        <v>286</v>
      </c>
      <c r="C4827" t="s">
        <v>285</v>
      </c>
      <c r="D4827">
        <v>31</v>
      </c>
      <c r="H4827" s="7">
        <v>1</v>
      </c>
      <c r="I4827" t="s">
        <v>5</v>
      </c>
      <c r="J4827">
        <v>0.2</v>
      </c>
      <c r="K4827">
        <v>6.93</v>
      </c>
      <c r="L4827">
        <v>12.13</v>
      </c>
      <c r="M4827">
        <v>45.01</v>
      </c>
      <c r="N4827">
        <v>0.4</v>
      </c>
      <c r="O4827">
        <v>17.063492063491999</v>
      </c>
      <c r="P4827">
        <v>0.408830455259026</v>
      </c>
      <c r="Q4827" t="s">
        <v>287</v>
      </c>
    </row>
    <row r="4828" spans="1:17" ht="16" x14ac:dyDescent="0.2">
      <c r="A4828">
        <v>315</v>
      </c>
      <c r="B4828" t="s">
        <v>286</v>
      </c>
      <c r="C4828" t="s">
        <v>285</v>
      </c>
      <c r="D4828">
        <v>31</v>
      </c>
      <c r="H4828" s="7">
        <v>1</v>
      </c>
      <c r="I4828" t="s">
        <v>5</v>
      </c>
      <c r="J4828">
        <v>0.2</v>
      </c>
      <c r="K4828">
        <v>6.93</v>
      </c>
      <c r="L4828">
        <v>12.13</v>
      </c>
      <c r="M4828">
        <v>45.01</v>
      </c>
      <c r="N4828">
        <v>0.4</v>
      </c>
      <c r="O4828">
        <v>21.031746031746</v>
      </c>
      <c r="P4828">
        <v>0.47528780743066401</v>
      </c>
      <c r="Q4828" t="s">
        <v>287</v>
      </c>
    </row>
    <row r="4829" spans="1:17" ht="16" x14ac:dyDescent="0.2">
      <c r="A4829">
        <v>315</v>
      </c>
      <c r="B4829" t="s">
        <v>286</v>
      </c>
      <c r="C4829" t="s">
        <v>285</v>
      </c>
      <c r="D4829">
        <v>31</v>
      </c>
      <c r="H4829" s="7">
        <v>1</v>
      </c>
      <c r="I4829" t="s">
        <v>5</v>
      </c>
      <c r="J4829">
        <v>0.2</v>
      </c>
      <c r="K4829">
        <v>6.93</v>
      </c>
      <c r="L4829">
        <v>12.13</v>
      </c>
      <c r="M4829">
        <v>45.01</v>
      </c>
      <c r="N4829">
        <v>0.4</v>
      </c>
      <c r="O4829">
        <v>24.107142857142801</v>
      </c>
      <c r="P4829">
        <v>0.51085818942961803</v>
      </c>
      <c r="Q4829" t="s">
        <v>287</v>
      </c>
    </row>
    <row r="4830" spans="1:17" ht="16" x14ac:dyDescent="0.2">
      <c r="A4830">
        <v>315</v>
      </c>
      <c r="B4830" t="s">
        <v>286</v>
      </c>
      <c r="C4830" t="s">
        <v>285</v>
      </c>
      <c r="D4830">
        <v>31</v>
      </c>
      <c r="H4830" s="7">
        <v>1</v>
      </c>
      <c r="I4830" t="s">
        <v>5</v>
      </c>
      <c r="J4830">
        <v>0.2</v>
      </c>
      <c r="K4830">
        <v>6.93</v>
      </c>
      <c r="L4830">
        <v>12.13</v>
      </c>
      <c r="M4830">
        <v>45.01</v>
      </c>
      <c r="N4830">
        <v>0.4</v>
      </c>
      <c r="O4830">
        <v>28.075396825396801</v>
      </c>
      <c r="P4830">
        <v>0.553139717425431</v>
      </c>
      <c r="Q4830" t="s">
        <v>287</v>
      </c>
    </row>
    <row r="4831" spans="1:17" ht="16" x14ac:dyDescent="0.2">
      <c r="A4831">
        <v>315</v>
      </c>
      <c r="B4831" t="s">
        <v>286</v>
      </c>
      <c r="C4831" t="s">
        <v>285</v>
      </c>
      <c r="D4831">
        <v>31</v>
      </c>
      <c r="H4831" s="7">
        <v>1</v>
      </c>
      <c r="I4831" t="s">
        <v>5</v>
      </c>
      <c r="J4831">
        <v>0.2</v>
      </c>
      <c r="K4831">
        <v>6.93</v>
      </c>
      <c r="L4831">
        <v>12.13</v>
      </c>
      <c r="M4831">
        <v>45.01</v>
      </c>
      <c r="N4831">
        <v>0.4</v>
      </c>
      <c r="O4831">
        <v>35.019841269841201</v>
      </c>
      <c r="P4831">
        <v>0.60240711669283098</v>
      </c>
      <c r="Q4831" t="s">
        <v>287</v>
      </c>
    </row>
    <row r="4832" spans="1:17" ht="16" x14ac:dyDescent="0.2">
      <c r="A4832">
        <v>315</v>
      </c>
      <c r="B4832" t="s">
        <v>286</v>
      </c>
      <c r="C4832" t="s">
        <v>285</v>
      </c>
      <c r="D4832">
        <v>31</v>
      </c>
      <c r="H4832" s="7">
        <v>1</v>
      </c>
      <c r="I4832" t="s">
        <v>5</v>
      </c>
      <c r="J4832">
        <v>0.2</v>
      </c>
      <c r="K4832">
        <v>6.93</v>
      </c>
      <c r="L4832">
        <v>12.13</v>
      </c>
      <c r="M4832">
        <v>45.01</v>
      </c>
      <c r="N4832">
        <v>0.4</v>
      </c>
      <c r="O4832">
        <v>42.063492063491999</v>
      </c>
      <c r="P4832">
        <v>0.63630298273155395</v>
      </c>
      <c r="Q4832" t="s">
        <v>287</v>
      </c>
    </row>
    <row r="4833" spans="1:17" ht="16" x14ac:dyDescent="0.2">
      <c r="A4833">
        <v>316</v>
      </c>
      <c r="B4833" t="s">
        <v>286</v>
      </c>
      <c r="C4833" t="s">
        <v>285</v>
      </c>
      <c r="D4833">
        <f>(24+38)/2</f>
        <v>31</v>
      </c>
      <c r="H4833" s="7">
        <v>1</v>
      </c>
      <c r="I4833" t="s">
        <v>5</v>
      </c>
      <c r="J4833">
        <f>5/50</f>
        <v>0.1</v>
      </c>
      <c r="K4833">
        <v>6.38</v>
      </c>
      <c r="L4833">
        <v>4.4800000000000004</v>
      </c>
      <c r="M4833">
        <v>49.3</v>
      </c>
      <c r="N4833">
        <v>0.4</v>
      </c>
      <c r="O4833">
        <v>0</v>
      </c>
      <c r="P4833">
        <v>0</v>
      </c>
      <c r="Q4833" t="s">
        <v>287</v>
      </c>
    </row>
    <row r="4834" spans="1:17" ht="16" x14ac:dyDescent="0.2">
      <c r="A4834">
        <v>316</v>
      </c>
      <c r="B4834" t="s">
        <v>286</v>
      </c>
      <c r="C4834" t="s">
        <v>285</v>
      </c>
      <c r="D4834">
        <v>31</v>
      </c>
      <c r="H4834" s="7">
        <v>1</v>
      </c>
      <c r="I4834" t="s">
        <v>5</v>
      </c>
      <c r="J4834">
        <v>0.1</v>
      </c>
      <c r="K4834">
        <v>6.38</v>
      </c>
      <c r="L4834">
        <v>4.4800000000000004</v>
      </c>
      <c r="M4834">
        <v>49.3</v>
      </c>
      <c r="N4834">
        <v>0.4</v>
      </c>
      <c r="O4834">
        <v>0.21040690866511</v>
      </c>
      <c r="P4834">
        <v>5.80357142857141E-2</v>
      </c>
      <c r="Q4834" t="s">
        <v>287</v>
      </c>
    </row>
    <row r="4835" spans="1:17" ht="16" x14ac:dyDescent="0.2">
      <c r="A4835">
        <v>316</v>
      </c>
      <c r="B4835" t="s">
        <v>286</v>
      </c>
      <c r="C4835" t="s">
        <v>285</v>
      </c>
      <c r="D4835">
        <v>31</v>
      </c>
      <c r="H4835" s="7">
        <v>1</v>
      </c>
      <c r="I4835" t="s">
        <v>5</v>
      </c>
      <c r="J4835">
        <v>0.1</v>
      </c>
      <c r="K4835">
        <v>6.38</v>
      </c>
      <c r="L4835">
        <v>4.4800000000000004</v>
      </c>
      <c r="M4835">
        <v>49.3</v>
      </c>
      <c r="N4835">
        <v>0.4</v>
      </c>
      <c r="O4835">
        <v>0.43384989754098702</v>
      </c>
      <c r="P4835">
        <v>0.238839285714285</v>
      </c>
      <c r="Q4835" t="s">
        <v>287</v>
      </c>
    </row>
    <row r="4836" spans="1:17" ht="16" x14ac:dyDescent="0.2">
      <c r="A4836">
        <v>316</v>
      </c>
      <c r="B4836" t="s">
        <v>286</v>
      </c>
      <c r="C4836" t="s">
        <v>285</v>
      </c>
      <c r="D4836">
        <v>31</v>
      </c>
      <c r="H4836" s="7">
        <v>1</v>
      </c>
      <c r="I4836" t="s">
        <v>5</v>
      </c>
      <c r="J4836">
        <v>0.1</v>
      </c>
      <c r="K4836">
        <v>6.38</v>
      </c>
      <c r="L4836">
        <v>4.4800000000000004</v>
      </c>
      <c r="M4836">
        <v>49.3</v>
      </c>
      <c r="N4836">
        <v>0.4</v>
      </c>
      <c r="O4836">
        <v>1.1839962675644</v>
      </c>
      <c r="P4836">
        <v>0.56026785714285698</v>
      </c>
      <c r="Q4836" t="s">
        <v>287</v>
      </c>
    </row>
    <row r="4837" spans="1:17" ht="16" x14ac:dyDescent="0.2">
      <c r="A4837">
        <v>316</v>
      </c>
      <c r="B4837" t="s">
        <v>286</v>
      </c>
      <c r="C4837" t="s">
        <v>285</v>
      </c>
      <c r="D4837">
        <v>31</v>
      </c>
      <c r="H4837" s="7">
        <v>1</v>
      </c>
      <c r="I4837" t="s">
        <v>5</v>
      </c>
      <c r="J4837">
        <v>0.1</v>
      </c>
      <c r="K4837">
        <v>6.38</v>
      </c>
      <c r="L4837">
        <v>4.4800000000000004</v>
      </c>
      <c r="M4837">
        <v>49.3</v>
      </c>
      <c r="N4837">
        <v>0.4</v>
      </c>
      <c r="O4837">
        <v>2.32179449648712</v>
      </c>
      <c r="P4837">
        <v>0.66517857142857095</v>
      </c>
      <c r="Q4837" t="s">
        <v>287</v>
      </c>
    </row>
    <row r="4838" spans="1:17" ht="16" x14ac:dyDescent="0.2">
      <c r="A4838">
        <v>316</v>
      </c>
      <c r="B4838" t="s">
        <v>286</v>
      </c>
      <c r="C4838" t="s">
        <v>285</v>
      </c>
      <c r="D4838">
        <v>31</v>
      </c>
      <c r="H4838" s="7">
        <v>1</v>
      </c>
      <c r="I4838" t="s">
        <v>5</v>
      </c>
      <c r="J4838">
        <v>0.1</v>
      </c>
      <c r="K4838">
        <v>6.38</v>
      </c>
      <c r="L4838">
        <v>4.4800000000000004</v>
      </c>
      <c r="M4838">
        <v>49.3</v>
      </c>
      <c r="N4838">
        <v>0.4</v>
      </c>
      <c r="O4838">
        <v>3.0431242681498798</v>
      </c>
      <c r="P4838">
        <v>0.70535714285714202</v>
      </c>
      <c r="Q4838" t="s">
        <v>287</v>
      </c>
    </row>
    <row r="4839" spans="1:17" ht="16" x14ac:dyDescent="0.2">
      <c r="A4839">
        <v>316</v>
      </c>
      <c r="B4839" t="s">
        <v>286</v>
      </c>
      <c r="C4839" t="s">
        <v>285</v>
      </c>
      <c r="D4839">
        <v>31</v>
      </c>
      <c r="H4839" s="7">
        <v>1</v>
      </c>
      <c r="I4839" t="s">
        <v>5</v>
      </c>
      <c r="J4839">
        <v>0.1</v>
      </c>
      <c r="K4839">
        <v>6.38</v>
      </c>
      <c r="L4839">
        <v>4.4800000000000004</v>
      </c>
      <c r="M4839">
        <v>49.3</v>
      </c>
      <c r="N4839">
        <v>0.4</v>
      </c>
      <c r="O4839">
        <v>7.14697379976581</v>
      </c>
      <c r="P4839">
        <v>0.75892857142857095</v>
      </c>
      <c r="Q4839" t="s">
        <v>287</v>
      </c>
    </row>
    <row r="4840" spans="1:17" ht="16" x14ac:dyDescent="0.2">
      <c r="A4840">
        <v>316</v>
      </c>
      <c r="B4840" t="s">
        <v>286</v>
      </c>
      <c r="C4840" t="s">
        <v>285</v>
      </c>
      <c r="D4840">
        <v>31</v>
      </c>
      <c r="H4840" s="7">
        <v>1</v>
      </c>
      <c r="I4840" t="s">
        <v>5</v>
      </c>
      <c r="J4840">
        <v>0.1</v>
      </c>
      <c r="K4840">
        <v>6.38</v>
      </c>
      <c r="L4840">
        <v>4.4800000000000004</v>
      </c>
      <c r="M4840">
        <v>49.3</v>
      </c>
      <c r="N4840">
        <v>0.4</v>
      </c>
      <c r="O4840">
        <v>10.3250329332552</v>
      </c>
      <c r="P4840">
        <v>0.77678571428571397</v>
      </c>
      <c r="Q4840" t="s">
        <v>287</v>
      </c>
    </row>
    <row r="4841" spans="1:17" ht="16" x14ac:dyDescent="0.2">
      <c r="A4841">
        <v>316</v>
      </c>
      <c r="B4841" t="s">
        <v>286</v>
      </c>
      <c r="C4841" t="s">
        <v>285</v>
      </c>
      <c r="D4841">
        <v>31</v>
      </c>
      <c r="H4841" s="7">
        <v>1</v>
      </c>
      <c r="I4841" t="s">
        <v>5</v>
      </c>
      <c r="J4841">
        <v>0.1</v>
      </c>
      <c r="K4841">
        <v>6.38</v>
      </c>
      <c r="L4841">
        <v>4.4800000000000004</v>
      </c>
      <c r="M4841">
        <v>49.3</v>
      </c>
      <c r="N4841">
        <v>0.4</v>
      </c>
      <c r="O4841">
        <v>14.324593823184999</v>
      </c>
      <c r="P4841">
        <v>0.8125</v>
      </c>
      <c r="Q4841" t="s">
        <v>287</v>
      </c>
    </row>
    <row r="4842" spans="1:17" ht="16" x14ac:dyDescent="0.2">
      <c r="A4842">
        <v>316</v>
      </c>
      <c r="B4842" t="s">
        <v>286</v>
      </c>
      <c r="C4842" t="s">
        <v>285</v>
      </c>
      <c r="D4842">
        <v>31</v>
      </c>
      <c r="H4842" s="7">
        <v>1</v>
      </c>
      <c r="I4842" t="s">
        <v>5</v>
      </c>
      <c r="J4842">
        <v>0.1</v>
      </c>
      <c r="K4842">
        <v>6.38</v>
      </c>
      <c r="L4842">
        <v>4.4800000000000004</v>
      </c>
      <c r="M4842">
        <v>49.3</v>
      </c>
      <c r="N4842">
        <v>0.4</v>
      </c>
      <c r="O4842">
        <v>17.1950472043325</v>
      </c>
      <c r="P4842">
        <v>0.828125</v>
      </c>
      <c r="Q4842" t="s">
        <v>287</v>
      </c>
    </row>
    <row r="4843" spans="1:17" ht="16" x14ac:dyDescent="0.2">
      <c r="A4843">
        <v>316</v>
      </c>
      <c r="B4843" t="s">
        <v>286</v>
      </c>
      <c r="C4843" t="s">
        <v>285</v>
      </c>
      <c r="D4843">
        <v>31</v>
      </c>
      <c r="H4843" s="7">
        <v>1</v>
      </c>
      <c r="I4843" t="s">
        <v>5</v>
      </c>
      <c r="J4843">
        <v>0.1</v>
      </c>
      <c r="K4843">
        <v>6.38</v>
      </c>
      <c r="L4843">
        <v>4.4800000000000004</v>
      </c>
      <c r="M4843">
        <v>49.3</v>
      </c>
      <c r="N4843">
        <v>0.4</v>
      </c>
      <c r="O4843">
        <v>21.0896333430913</v>
      </c>
      <c r="P4843">
        <v>0.83928571428571397</v>
      </c>
      <c r="Q4843" t="s">
        <v>287</v>
      </c>
    </row>
    <row r="4844" spans="1:17" ht="16" x14ac:dyDescent="0.2">
      <c r="A4844">
        <v>316</v>
      </c>
      <c r="B4844" t="s">
        <v>286</v>
      </c>
      <c r="C4844" t="s">
        <v>285</v>
      </c>
      <c r="D4844">
        <v>31</v>
      </c>
      <c r="H4844" s="7">
        <v>1</v>
      </c>
      <c r="I4844" t="s">
        <v>5</v>
      </c>
      <c r="J4844">
        <v>0.1</v>
      </c>
      <c r="K4844">
        <v>6.38</v>
      </c>
      <c r="L4844">
        <v>4.4800000000000004</v>
      </c>
      <c r="M4844">
        <v>49.3</v>
      </c>
      <c r="N4844">
        <v>0.4</v>
      </c>
      <c r="O4844">
        <v>24.062088334309099</v>
      </c>
      <c r="P4844">
        <v>0.85044642857142805</v>
      </c>
      <c r="Q4844" t="s">
        <v>287</v>
      </c>
    </row>
    <row r="4845" spans="1:17" ht="16" x14ac:dyDescent="0.2">
      <c r="A4845">
        <v>316</v>
      </c>
      <c r="B4845" t="s">
        <v>286</v>
      </c>
      <c r="C4845" t="s">
        <v>285</v>
      </c>
      <c r="D4845">
        <v>31</v>
      </c>
      <c r="H4845" s="7">
        <v>1</v>
      </c>
      <c r="I4845" t="s">
        <v>5</v>
      </c>
      <c r="J4845">
        <v>0.1</v>
      </c>
      <c r="K4845">
        <v>6.38</v>
      </c>
      <c r="L4845">
        <v>4.4800000000000004</v>
      </c>
      <c r="M4845">
        <v>49.3</v>
      </c>
      <c r="N4845">
        <v>0.4</v>
      </c>
      <c r="O4845">
        <v>28.160906396369999</v>
      </c>
      <c r="P4845">
        <v>0.85491071428571397</v>
      </c>
      <c r="Q4845" t="s">
        <v>287</v>
      </c>
    </row>
    <row r="4846" spans="1:17" ht="16" x14ac:dyDescent="0.2">
      <c r="A4846">
        <v>316</v>
      </c>
      <c r="B4846" t="s">
        <v>286</v>
      </c>
      <c r="C4846" t="s">
        <v>285</v>
      </c>
      <c r="D4846">
        <v>31</v>
      </c>
      <c r="H4846" s="7">
        <v>1</v>
      </c>
      <c r="I4846" t="s">
        <v>5</v>
      </c>
      <c r="J4846">
        <v>0.1</v>
      </c>
      <c r="K4846">
        <v>6.38</v>
      </c>
      <c r="L4846">
        <v>4.4800000000000004</v>
      </c>
      <c r="M4846">
        <v>49.3</v>
      </c>
      <c r="N4846">
        <v>0.4</v>
      </c>
      <c r="O4846">
        <v>35.333494950234098</v>
      </c>
      <c r="P4846">
        <v>0.859375</v>
      </c>
      <c r="Q4846" t="s">
        <v>287</v>
      </c>
    </row>
    <row r="4847" spans="1:17" ht="16" x14ac:dyDescent="0.2">
      <c r="A4847">
        <v>316</v>
      </c>
      <c r="B4847" t="s">
        <v>286</v>
      </c>
      <c r="C4847" t="s">
        <v>285</v>
      </c>
      <c r="D4847">
        <v>31</v>
      </c>
      <c r="H4847" s="7">
        <v>1</v>
      </c>
      <c r="I4847" t="s">
        <v>5</v>
      </c>
      <c r="J4847">
        <v>0.1</v>
      </c>
      <c r="K4847">
        <v>6.38</v>
      </c>
      <c r="L4847">
        <v>4.4800000000000004</v>
      </c>
      <c r="M4847">
        <v>49.3</v>
      </c>
      <c r="N4847">
        <v>0.4</v>
      </c>
      <c r="O4847">
        <v>42.3011654713114</v>
      </c>
      <c r="P4847">
        <v>0.86383928571428503</v>
      </c>
      <c r="Q4847" t="s">
        <v>287</v>
      </c>
    </row>
    <row r="4848" spans="1:17" ht="16" x14ac:dyDescent="0.2">
      <c r="A4848">
        <v>317</v>
      </c>
      <c r="B4848" t="s">
        <v>286</v>
      </c>
      <c r="C4848" t="s">
        <v>285</v>
      </c>
      <c r="D4848">
        <f>(24+38)/2</f>
        <v>31</v>
      </c>
      <c r="H4848" s="7">
        <v>1</v>
      </c>
      <c r="I4848" t="s">
        <v>5</v>
      </c>
      <c r="J4848">
        <f>5/50</f>
        <v>0.1</v>
      </c>
      <c r="K4848">
        <v>3.32</v>
      </c>
      <c r="L4848">
        <v>3.91</v>
      </c>
      <c r="M4848">
        <v>43</v>
      </c>
      <c r="N4848">
        <v>0.4</v>
      </c>
      <c r="O4848">
        <v>0</v>
      </c>
      <c r="P4848">
        <v>0</v>
      </c>
      <c r="Q4848" t="s">
        <v>287</v>
      </c>
    </row>
    <row r="4849" spans="1:17" ht="16" x14ac:dyDescent="0.2">
      <c r="A4849">
        <v>317</v>
      </c>
      <c r="B4849" t="s">
        <v>286</v>
      </c>
      <c r="C4849" t="s">
        <v>285</v>
      </c>
      <c r="D4849">
        <v>31</v>
      </c>
      <c r="H4849" s="7">
        <v>1</v>
      </c>
      <c r="I4849" t="s">
        <v>5</v>
      </c>
      <c r="J4849">
        <v>0.1</v>
      </c>
      <c r="K4849">
        <v>3.32</v>
      </c>
      <c r="L4849">
        <v>3.91</v>
      </c>
      <c r="M4849">
        <v>43</v>
      </c>
      <c r="N4849">
        <v>0.4</v>
      </c>
      <c r="O4849">
        <v>0.10704893998277799</v>
      </c>
      <c r="P4849">
        <v>3.8374717832956901E-2</v>
      </c>
      <c r="Q4849" t="s">
        <v>287</v>
      </c>
    </row>
    <row r="4850" spans="1:17" ht="16" x14ac:dyDescent="0.2">
      <c r="A4850">
        <v>317</v>
      </c>
      <c r="B4850" t="s">
        <v>286</v>
      </c>
      <c r="C4850" t="s">
        <v>285</v>
      </c>
      <c r="D4850">
        <v>31</v>
      </c>
      <c r="H4850" s="7">
        <v>1</v>
      </c>
      <c r="I4850" t="s">
        <v>5</v>
      </c>
      <c r="J4850">
        <v>0.1</v>
      </c>
      <c r="K4850">
        <v>3.32</v>
      </c>
      <c r="L4850">
        <v>3.91</v>
      </c>
      <c r="M4850">
        <v>43</v>
      </c>
      <c r="N4850">
        <v>0.4</v>
      </c>
      <c r="O4850">
        <v>0.95320099602057295</v>
      </c>
      <c r="P4850">
        <v>0.24604966139954801</v>
      </c>
      <c r="Q4850" t="s">
        <v>287</v>
      </c>
    </row>
    <row r="4851" spans="1:17" ht="16" x14ac:dyDescent="0.2">
      <c r="A4851">
        <v>317</v>
      </c>
      <c r="B4851" t="s">
        <v>286</v>
      </c>
      <c r="C4851" t="s">
        <v>285</v>
      </c>
      <c r="D4851">
        <v>31</v>
      </c>
      <c r="H4851" s="7">
        <v>1</v>
      </c>
      <c r="I4851" t="s">
        <v>5</v>
      </c>
      <c r="J4851">
        <v>0.1</v>
      </c>
      <c r="K4851">
        <v>3.32</v>
      </c>
      <c r="L4851">
        <v>3.91</v>
      </c>
      <c r="M4851">
        <v>43</v>
      </c>
      <c r="N4851">
        <v>0.4</v>
      </c>
      <c r="O4851">
        <v>2.0004188871564499</v>
      </c>
      <c r="P4851">
        <v>0.40406320541760699</v>
      </c>
      <c r="Q4851" t="s">
        <v>287</v>
      </c>
    </row>
    <row r="4852" spans="1:17" ht="16" x14ac:dyDescent="0.2">
      <c r="A4852">
        <v>317</v>
      </c>
      <c r="B4852" t="s">
        <v>286</v>
      </c>
      <c r="C4852" t="s">
        <v>285</v>
      </c>
      <c r="D4852">
        <v>31</v>
      </c>
      <c r="H4852" s="7">
        <v>1</v>
      </c>
      <c r="I4852" t="s">
        <v>5</v>
      </c>
      <c r="J4852">
        <v>0.1</v>
      </c>
      <c r="K4852">
        <v>3.32</v>
      </c>
      <c r="L4852">
        <v>3.91</v>
      </c>
      <c r="M4852">
        <v>43</v>
      </c>
      <c r="N4852">
        <v>0.4</v>
      </c>
      <c r="O4852">
        <v>3.0378627446417301</v>
      </c>
      <c r="P4852">
        <v>0.46726862302483002</v>
      </c>
      <c r="Q4852" t="s">
        <v>287</v>
      </c>
    </row>
    <row r="4853" spans="1:17" ht="16" x14ac:dyDescent="0.2">
      <c r="A4853">
        <v>317</v>
      </c>
      <c r="B4853" t="s">
        <v>286</v>
      </c>
      <c r="C4853" t="s">
        <v>285</v>
      </c>
      <c r="D4853">
        <v>31</v>
      </c>
      <c r="H4853" s="7">
        <v>1</v>
      </c>
      <c r="I4853" t="s">
        <v>5</v>
      </c>
      <c r="J4853">
        <v>0.1</v>
      </c>
      <c r="K4853">
        <v>3.32</v>
      </c>
      <c r="L4853">
        <v>3.91</v>
      </c>
      <c r="M4853">
        <v>43</v>
      </c>
      <c r="N4853">
        <v>0.4</v>
      </c>
      <c r="O4853">
        <v>7.0652300388634099</v>
      </c>
      <c r="P4853">
        <v>0.53273137697516904</v>
      </c>
      <c r="Q4853" t="s">
        <v>287</v>
      </c>
    </row>
    <row r="4854" spans="1:17" ht="16" x14ac:dyDescent="0.2">
      <c r="A4854">
        <v>317</v>
      </c>
      <c r="B4854" t="s">
        <v>286</v>
      </c>
      <c r="C4854" t="s">
        <v>285</v>
      </c>
      <c r="D4854">
        <v>31</v>
      </c>
      <c r="H4854" s="7">
        <v>1</v>
      </c>
      <c r="I4854" t="s">
        <v>5</v>
      </c>
      <c r="J4854">
        <v>0.1</v>
      </c>
      <c r="K4854">
        <v>3.32</v>
      </c>
      <c r="L4854">
        <v>3.91</v>
      </c>
      <c r="M4854">
        <v>43</v>
      </c>
      <c r="N4854">
        <v>0.4</v>
      </c>
      <c r="O4854">
        <v>9.9539224127900194</v>
      </c>
      <c r="P4854">
        <v>0.55304740406320496</v>
      </c>
      <c r="Q4854" t="s">
        <v>287</v>
      </c>
    </row>
    <row r="4855" spans="1:17" ht="16" x14ac:dyDescent="0.2">
      <c r="A4855">
        <v>317</v>
      </c>
      <c r="B4855" t="s">
        <v>286</v>
      </c>
      <c r="C4855" t="s">
        <v>285</v>
      </c>
      <c r="D4855">
        <v>31</v>
      </c>
      <c r="H4855" s="7">
        <v>1</v>
      </c>
      <c r="I4855" t="s">
        <v>5</v>
      </c>
      <c r="J4855">
        <v>0.1</v>
      </c>
      <c r="K4855">
        <v>3.32</v>
      </c>
      <c r="L4855">
        <v>3.91</v>
      </c>
      <c r="M4855">
        <v>43</v>
      </c>
      <c r="N4855">
        <v>0.4</v>
      </c>
      <c r="O4855">
        <v>14.0822880547345</v>
      </c>
      <c r="P4855">
        <v>0.59819413092550699</v>
      </c>
      <c r="Q4855" t="s">
        <v>287</v>
      </c>
    </row>
    <row r="4856" spans="1:17" ht="16" x14ac:dyDescent="0.2">
      <c r="A4856">
        <v>317</v>
      </c>
      <c r="B4856" t="s">
        <v>286</v>
      </c>
      <c r="C4856" t="s">
        <v>285</v>
      </c>
      <c r="D4856">
        <v>31</v>
      </c>
      <c r="H4856" s="7">
        <v>1</v>
      </c>
      <c r="I4856" t="s">
        <v>5</v>
      </c>
      <c r="J4856">
        <v>0.1</v>
      </c>
      <c r="K4856">
        <v>3.32</v>
      </c>
      <c r="L4856">
        <v>3.91</v>
      </c>
      <c r="M4856">
        <v>43</v>
      </c>
      <c r="N4856">
        <v>0.4</v>
      </c>
      <c r="O4856">
        <v>17.075469502687799</v>
      </c>
      <c r="P4856">
        <v>0.63205417607223402</v>
      </c>
      <c r="Q4856" t="s">
        <v>287</v>
      </c>
    </row>
    <row r="4857" spans="1:17" ht="16" x14ac:dyDescent="0.2">
      <c r="A4857">
        <v>317</v>
      </c>
      <c r="B4857" t="s">
        <v>286</v>
      </c>
      <c r="C4857" t="s">
        <v>285</v>
      </c>
      <c r="D4857">
        <v>31</v>
      </c>
      <c r="H4857" s="7">
        <v>1</v>
      </c>
      <c r="I4857" t="s">
        <v>5</v>
      </c>
      <c r="J4857">
        <v>0.1</v>
      </c>
      <c r="K4857">
        <v>3.32</v>
      </c>
      <c r="L4857">
        <v>3.91</v>
      </c>
      <c r="M4857">
        <v>43</v>
      </c>
      <c r="N4857">
        <v>0.4</v>
      </c>
      <c r="O4857">
        <v>20.9969514323613</v>
      </c>
      <c r="P4857">
        <v>0.670428893905191</v>
      </c>
      <c r="Q4857" t="s">
        <v>287</v>
      </c>
    </row>
    <row r="4858" spans="1:17" ht="16" x14ac:dyDescent="0.2">
      <c r="A4858">
        <v>317</v>
      </c>
      <c r="B4858" t="s">
        <v>286</v>
      </c>
      <c r="C4858" t="s">
        <v>285</v>
      </c>
      <c r="D4858">
        <v>31</v>
      </c>
      <c r="H4858" s="7">
        <v>1</v>
      </c>
      <c r="I4858" t="s">
        <v>5</v>
      </c>
      <c r="J4858">
        <v>0.1</v>
      </c>
      <c r="K4858">
        <v>3.32</v>
      </c>
      <c r="L4858">
        <v>3.91</v>
      </c>
      <c r="M4858">
        <v>43</v>
      </c>
      <c r="N4858">
        <v>0.4</v>
      </c>
      <c r="O4858">
        <v>23.9880384445323</v>
      </c>
      <c r="P4858">
        <v>0.68397291196388199</v>
      </c>
      <c r="Q4858" t="s">
        <v>287</v>
      </c>
    </row>
    <row r="4859" spans="1:17" ht="16" x14ac:dyDescent="0.2">
      <c r="A4859">
        <v>317</v>
      </c>
      <c r="B4859" t="s">
        <v>286</v>
      </c>
      <c r="C4859" t="s">
        <v>285</v>
      </c>
      <c r="D4859">
        <v>31</v>
      </c>
      <c r="H4859" s="7">
        <v>1</v>
      </c>
      <c r="I4859" t="s">
        <v>5</v>
      </c>
      <c r="J4859">
        <v>0.1</v>
      </c>
      <c r="K4859">
        <v>3.32</v>
      </c>
      <c r="L4859">
        <v>3.91</v>
      </c>
      <c r="M4859">
        <v>43</v>
      </c>
      <c r="N4859">
        <v>0.4</v>
      </c>
      <c r="O4859">
        <v>28.0100532917549</v>
      </c>
      <c r="P4859">
        <v>0.69751693002257298</v>
      </c>
      <c r="Q4859" t="s">
        <v>287</v>
      </c>
    </row>
    <row r="4860" spans="1:17" ht="16" x14ac:dyDescent="0.2">
      <c r="A4860">
        <v>317</v>
      </c>
      <c r="B4860" t="s">
        <v>286</v>
      </c>
      <c r="C4860" t="s">
        <v>285</v>
      </c>
      <c r="D4860">
        <v>31</v>
      </c>
      <c r="H4860" s="7">
        <v>1</v>
      </c>
      <c r="I4860" t="s">
        <v>5</v>
      </c>
      <c r="J4860">
        <v>0.1</v>
      </c>
      <c r="K4860">
        <v>3.32</v>
      </c>
      <c r="L4860">
        <v>3.91</v>
      </c>
      <c r="M4860">
        <v>43</v>
      </c>
      <c r="N4860">
        <v>0.4</v>
      </c>
      <c r="O4860">
        <v>35.021060715366097</v>
      </c>
      <c r="P4860">
        <v>0.70428893905191803</v>
      </c>
      <c r="Q4860" t="s">
        <v>287</v>
      </c>
    </row>
    <row r="4861" spans="1:17" ht="16" x14ac:dyDescent="0.2">
      <c r="A4861">
        <v>317</v>
      </c>
      <c r="B4861" t="s">
        <v>286</v>
      </c>
      <c r="C4861" t="s">
        <v>285</v>
      </c>
      <c r="D4861">
        <v>31</v>
      </c>
      <c r="H4861" s="7">
        <v>1</v>
      </c>
      <c r="I4861" t="s">
        <v>5</v>
      </c>
      <c r="J4861">
        <v>0.1</v>
      </c>
      <c r="K4861">
        <v>3.32</v>
      </c>
      <c r="L4861">
        <v>3.91</v>
      </c>
      <c r="M4861">
        <v>43</v>
      </c>
      <c r="N4861">
        <v>0.4</v>
      </c>
      <c r="O4861">
        <v>42.134928207395603</v>
      </c>
      <c r="P4861">
        <v>0.70880361173814799</v>
      </c>
      <c r="Q4861" t="s">
        <v>287</v>
      </c>
    </row>
    <row r="4862" spans="1:17" ht="16" x14ac:dyDescent="0.2">
      <c r="A4862">
        <v>318</v>
      </c>
      <c r="B4862" t="s">
        <v>286</v>
      </c>
      <c r="C4862" t="s">
        <v>285</v>
      </c>
      <c r="D4862">
        <f>(24+38)/2</f>
        <v>31</v>
      </c>
      <c r="H4862" s="7">
        <v>1</v>
      </c>
      <c r="I4862" t="s">
        <v>5</v>
      </c>
      <c r="J4862">
        <f>5/50</f>
        <v>0.1</v>
      </c>
      <c r="K4862">
        <v>1.91</v>
      </c>
      <c r="L4862">
        <v>2.59</v>
      </c>
      <c r="M4862">
        <v>26.6</v>
      </c>
      <c r="N4862">
        <v>0.4</v>
      </c>
      <c r="O4862">
        <v>0</v>
      </c>
      <c r="P4862">
        <v>0</v>
      </c>
      <c r="Q4862" t="s">
        <v>287</v>
      </c>
    </row>
    <row r="4863" spans="1:17" ht="16" x14ac:dyDescent="0.2">
      <c r="A4863">
        <v>318</v>
      </c>
      <c r="B4863" t="s">
        <v>286</v>
      </c>
      <c r="C4863" t="s">
        <v>285</v>
      </c>
      <c r="D4863">
        <v>31</v>
      </c>
      <c r="H4863" s="7">
        <v>1</v>
      </c>
      <c r="I4863" t="s">
        <v>5</v>
      </c>
      <c r="J4863">
        <v>0.1</v>
      </c>
      <c r="K4863">
        <v>1.91</v>
      </c>
      <c r="L4863">
        <v>2.59</v>
      </c>
      <c r="M4863">
        <v>26.6</v>
      </c>
      <c r="N4863">
        <v>0.4</v>
      </c>
      <c r="O4863">
        <v>0.111935956808078</v>
      </c>
      <c r="P4863">
        <v>8.5778781038374496E-2</v>
      </c>
      <c r="Q4863" t="s">
        <v>287</v>
      </c>
    </row>
    <row r="4864" spans="1:17" ht="16" x14ac:dyDescent="0.2">
      <c r="A4864">
        <v>318</v>
      </c>
      <c r="B4864" t="s">
        <v>286</v>
      </c>
      <c r="C4864" t="s">
        <v>285</v>
      </c>
      <c r="D4864">
        <v>31</v>
      </c>
      <c r="H4864" s="7">
        <v>1</v>
      </c>
      <c r="I4864" t="s">
        <v>5</v>
      </c>
      <c r="J4864">
        <v>0.1</v>
      </c>
      <c r="K4864">
        <v>1.91</v>
      </c>
      <c r="L4864">
        <v>2.59</v>
      </c>
      <c r="M4864">
        <v>26.6</v>
      </c>
      <c r="N4864">
        <v>0.4</v>
      </c>
      <c r="O4864">
        <v>0.86220939703520805</v>
      </c>
      <c r="P4864">
        <v>0.36343115124153402</v>
      </c>
      <c r="Q4864" t="s">
        <v>287</v>
      </c>
    </row>
    <row r="4865" spans="1:17" ht="16" x14ac:dyDescent="0.2">
      <c r="A4865">
        <v>318</v>
      </c>
      <c r="B4865" t="s">
        <v>286</v>
      </c>
      <c r="C4865" t="s">
        <v>285</v>
      </c>
      <c r="D4865">
        <v>31</v>
      </c>
      <c r="H4865" s="7">
        <v>1</v>
      </c>
      <c r="I4865" t="s">
        <v>5</v>
      </c>
      <c r="J4865">
        <v>0.1</v>
      </c>
      <c r="K4865">
        <v>1.91</v>
      </c>
      <c r="L4865">
        <v>2.59</v>
      </c>
      <c r="M4865">
        <v>26.6</v>
      </c>
      <c r="N4865">
        <v>0.4</v>
      </c>
      <c r="O4865">
        <v>1.9054711316934601</v>
      </c>
      <c r="P4865">
        <v>0.48306997742663599</v>
      </c>
      <c r="Q4865" t="s">
        <v>287</v>
      </c>
    </row>
    <row r="4866" spans="1:17" ht="16" x14ac:dyDescent="0.2">
      <c r="A4866">
        <v>318</v>
      </c>
      <c r="B4866" t="s">
        <v>286</v>
      </c>
      <c r="C4866" t="s">
        <v>285</v>
      </c>
      <c r="D4866">
        <v>31</v>
      </c>
      <c r="H4866" s="7">
        <v>1</v>
      </c>
      <c r="I4866" t="s">
        <v>5</v>
      </c>
      <c r="J4866">
        <v>0.1</v>
      </c>
      <c r="K4866">
        <v>1.91</v>
      </c>
      <c r="L4866">
        <v>2.59</v>
      </c>
      <c r="M4866">
        <v>26.6</v>
      </c>
      <c r="N4866">
        <v>0.4</v>
      </c>
      <c r="O4866">
        <v>2.7337041260384898</v>
      </c>
      <c r="P4866">
        <v>0.51693002257336296</v>
      </c>
      <c r="Q4866" t="s">
        <v>287</v>
      </c>
    </row>
    <row r="4867" spans="1:17" ht="16" x14ac:dyDescent="0.2">
      <c r="A4867">
        <v>318</v>
      </c>
      <c r="B4867" t="s">
        <v>286</v>
      </c>
      <c r="C4867" t="s">
        <v>285</v>
      </c>
      <c r="D4867">
        <v>31</v>
      </c>
      <c r="H4867" s="7">
        <v>1</v>
      </c>
      <c r="I4867" t="s">
        <v>5</v>
      </c>
      <c r="J4867">
        <v>0.1</v>
      </c>
      <c r="K4867">
        <v>1.91</v>
      </c>
      <c r="L4867">
        <v>2.59</v>
      </c>
      <c r="M4867">
        <v>26.6</v>
      </c>
      <c r="N4867">
        <v>0.4</v>
      </c>
      <c r="O4867">
        <v>6.8616043378092098</v>
      </c>
      <c r="P4867">
        <v>0.55756207674943503</v>
      </c>
      <c r="Q4867" t="s">
        <v>287</v>
      </c>
    </row>
    <row r="4868" spans="1:17" ht="16" x14ac:dyDescent="0.2">
      <c r="A4868">
        <v>318</v>
      </c>
      <c r="B4868" t="s">
        <v>286</v>
      </c>
      <c r="C4868" t="s">
        <v>285</v>
      </c>
      <c r="D4868">
        <v>31</v>
      </c>
      <c r="H4868" s="7">
        <v>1</v>
      </c>
      <c r="I4868" t="s">
        <v>5</v>
      </c>
      <c r="J4868">
        <v>0.1</v>
      </c>
      <c r="K4868">
        <v>1.91</v>
      </c>
      <c r="L4868">
        <v>2.59</v>
      </c>
      <c r="M4868">
        <v>26.6</v>
      </c>
      <c r="N4868">
        <v>0.4</v>
      </c>
      <c r="O4868">
        <v>10.0598077773382</v>
      </c>
      <c r="P4868">
        <v>0.58013544018058605</v>
      </c>
      <c r="Q4868" t="s">
        <v>287</v>
      </c>
    </row>
    <row r="4869" spans="1:17" ht="16" x14ac:dyDescent="0.2">
      <c r="A4869">
        <v>318</v>
      </c>
      <c r="B4869" t="s">
        <v>286</v>
      </c>
      <c r="C4869" t="s">
        <v>285</v>
      </c>
      <c r="D4869">
        <v>31</v>
      </c>
      <c r="H4869" s="7">
        <v>1</v>
      </c>
      <c r="I4869" t="s">
        <v>5</v>
      </c>
      <c r="J4869">
        <v>0.1</v>
      </c>
      <c r="K4869">
        <v>1.91</v>
      </c>
      <c r="L4869">
        <v>2.59</v>
      </c>
      <c r="M4869">
        <v>26.6</v>
      </c>
      <c r="N4869">
        <v>0.4</v>
      </c>
      <c r="O4869">
        <v>14.0813571943869</v>
      </c>
      <c r="P4869">
        <v>0.58916478555304697</v>
      </c>
      <c r="Q4869" t="s">
        <v>287</v>
      </c>
    </row>
    <row r="4870" spans="1:17" ht="16" x14ac:dyDescent="0.2">
      <c r="A4870">
        <v>318</v>
      </c>
      <c r="B4870" t="s">
        <v>286</v>
      </c>
      <c r="C4870" t="s">
        <v>285</v>
      </c>
      <c r="D4870">
        <v>31</v>
      </c>
      <c r="H4870" s="7">
        <v>1</v>
      </c>
      <c r="I4870" t="s">
        <v>5</v>
      </c>
      <c r="J4870">
        <v>0.1</v>
      </c>
      <c r="K4870">
        <v>1.91</v>
      </c>
      <c r="L4870">
        <v>2.59</v>
      </c>
      <c r="M4870">
        <v>26.6</v>
      </c>
      <c r="N4870">
        <v>0.4</v>
      </c>
      <c r="O4870">
        <v>17.071978776384</v>
      </c>
      <c r="P4870">
        <v>0.59819413092550699</v>
      </c>
      <c r="Q4870" t="s">
        <v>287</v>
      </c>
    </row>
    <row r="4871" spans="1:17" ht="16" x14ac:dyDescent="0.2">
      <c r="A4871">
        <v>318</v>
      </c>
      <c r="B4871" t="s">
        <v>286</v>
      </c>
      <c r="C4871" t="s">
        <v>285</v>
      </c>
      <c r="D4871">
        <v>31</v>
      </c>
      <c r="H4871" s="7">
        <v>1</v>
      </c>
      <c r="I4871" t="s">
        <v>5</v>
      </c>
      <c r="J4871">
        <v>0.1</v>
      </c>
      <c r="K4871">
        <v>1.91</v>
      </c>
      <c r="L4871">
        <v>2.59</v>
      </c>
      <c r="M4871">
        <v>26.6</v>
      </c>
      <c r="N4871">
        <v>0.4</v>
      </c>
      <c r="O4871">
        <v>20.9909008401014</v>
      </c>
      <c r="P4871">
        <v>0.61173814898419798</v>
      </c>
      <c r="Q4871" t="s">
        <v>287</v>
      </c>
    </row>
    <row r="4872" spans="1:17" ht="16" x14ac:dyDescent="0.2">
      <c r="A4872">
        <v>318</v>
      </c>
      <c r="B4872" t="s">
        <v>286</v>
      </c>
      <c r="C4872" t="s">
        <v>285</v>
      </c>
      <c r="D4872">
        <v>31</v>
      </c>
      <c r="H4872" s="7">
        <v>1</v>
      </c>
      <c r="I4872" t="s">
        <v>5</v>
      </c>
      <c r="J4872">
        <v>0.1</v>
      </c>
      <c r="K4872">
        <v>1.91</v>
      </c>
      <c r="L4872">
        <v>2.59</v>
      </c>
      <c r="M4872">
        <v>26.6</v>
      </c>
      <c r="N4872">
        <v>0.4</v>
      </c>
      <c r="O4872">
        <v>23.877964208419598</v>
      </c>
      <c r="P4872">
        <v>0.61625282167042805</v>
      </c>
      <c r="Q4872" t="s">
        <v>287</v>
      </c>
    </row>
    <row r="4873" spans="1:17" ht="16" x14ac:dyDescent="0.2">
      <c r="A4873">
        <v>318</v>
      </c>
      <c r="B4873" t="s">
        <v>286</v>
      </c>
      <c r="C4873" t="s">
        <v>285</v>
      </c>
      <c r="D4873">
        <v>31</v>
      </c>
      <c r="H4873" s="7">
        <v>1</v>
      </c>
      <c r="I4873" t="s">
        <v>5</v>
      </c>
      <c r="J4873">
        <v>0.1</v>
      </c>
      <c r="K4873">
        <v>1.91</v>
      </c>
      <c r="L4873">
        <v>2.59</v>
      </c>
      <c r="M4873">
        <v>26.6</v>
      </c>
      <c r="N4873">
        <v>0.4</v>
      </c>
      <c r="O4873">
        <v>27.795955411789301</v>
      </c>
      <c r="P4873">
        <v>0.62076749435665901</v>
      </c>
      <c r="Q4873" t="s">
        <v>287</v>
      </c>
    </row>
    <row r="4874" spans="1:17" ht="16" x14ac:dyDescent="0.2">
      <c r="A4874">
        <v>318</v>
      </c>
      <c r="B4874" t="s">
        <v>286</v>
      </c>
      <c r="C4874" t="s">
        <v>285</v>
      </c>
      <c r="D4874">
        <v>31</v>
      </c>
      <c r="H4874" s="7">
        <v>1</v>
      </c>
      <c r="I4874" t="s">
        <v>5</v>
      </c>
      <c r="J4874">
        <v>0.1</v>
      </c>
      <c r="K4874">
        <v>1.91</v>
      </c>
      <c r="L4874">
        <v>2.59</v>
      </c>
      <c r="M4874">
        <v>26.6</v>
      </c>
      <c r="N4874">
        <v>0.4</v>
      </c>
      <c r="O4874">
        <v>34.909357473645002</v>
      </c>
      <c r="P4874">
        <v>0.62076749435665901</v>
      </c>
      <c r="Q4874" t="s">
        <v>287</v>
      </c>
    </row>
    <row r="4875" spans="1:17" ht="16" x14ac:dyDescent="0.2">
      <c r="A4875">
        <v>318</v>
      </c>
      <c r="B4875" t="s">
        <v>286</v>
      </c>
      <c r="C4875" t="s">
        <v>285</v>
      </c>
      <c r="D4875">
        <v>31</v>
      </c>
      <c r="H4875" s="7">
        <v>1</v>
      </c>
      <c r="I4875" t="s">
        <v>5</v>
      </c>
      <c r="J4875">
        <v>0.1</v>
      </c>
      <c r="K4875">
        <v>1.91</v>
      </c>
      <c r="L4875">
        <v>2.59</v>
      </c>
      <c r="M4875">
        <v>26.6</v>
      </c>
      <c r="N4875">
        <v>0.4</v>
      </c>
      <c r="O4875">
        <v>42.024155826022202</v>
      </c>
      <c r="P4875">
        <v>0.634311512415349</v>
      </c>
      <c r="Q4875" t="s">
        <v>287</v>
      </c>
    </row>
    <row r="4876" spans="1:17" ht="16" x14ac:dyDescent="0.2">
      <c r="A4876">
        <v>319</v>
      </c>
      <c r="B4876" t="s">
        <v>286</v>
      </c>
      <c r="C4876" t="s">
        <v>285</v>
      </c>
      <c r="D4876">
        <f>(7+17)/2</f>
        <v>12</v>
      </c>
      <c r="H4876" s="7">
        <v>1</v>
      </c>
      <c r="I4876" t="s">
        <v>5</v>
      </c>
      <c r="J4876">
        <f>5/50</f>
        <v>0.1</v>
      </c>
      <c r="K4876">
        <v>5.64</v>
      </c>
      <c r="L4876">
        <v>6.61</v>
      </c>
      <c r="M4876">
        <v>33.200000000000003</v>
      </c>
      <c r="N4876">
        <v>0.4</v>
      </c>
      <c r="O4876">
        <v>0</v>
      </c>
      <c r="P4876">
        <v>0</v>
      </c>
      <c r="Q4876" t="s">
        <v>287</v>
      </c>
    </row>
    <row r="4877" spans="1:17" ht="16" x14ac:dyDescent="0.2">
      <c r="A4877">
        <v>319</v>
      </c>
      <c r="B4877" t="s">
        <v>286</v>
      </c>
      <c r="C4877" t="s">
        <v>285</v>
      </c>
      <c r="D4877">
        <v>12</v>
      </c>
      <c r="H4877" s="7">
        <v>1</v>
      </c>
      <c r="I4877" t="s">
        <v>5</v>
      </c>
      <c r="J4877">
        <v>0.1</v>
      </c>
      <c r="K4877">
        <v>5.64</v>
      </c>
      <c r="L4877">
        <v>6.61</v>
      </c>
      <c r="M4877">
        <v>33.200000000000003</v>
      </c>
      <c r="N4877">
        <v>0.4</v>
      </c>
      <c r="O4877">
        <v>0.41519159989168802</v>
      </c>
      <c r="P4877">
        <v>7.1334730677043101E-2</v>
      </c>
      <c r="Q4877" t="s">
        <v>287</v>
      </c>
    </row>
    <row r="4878" spans="1:17" ht="16" x14ac:dyDescent="0.2">
      <c r="A4878">
        <v>319</v>
      </c>
      <c r="B4878" t="s">
        <v>286</v>
      </c>
      <c r="C4878" t="s">
        <v>285</v>
      </c>
      <c r="D4878">
        <v>12</v>
      </c>
      <c r="H4878" s="7">
        <v>1</v>
      </c>
      <c r="I4878" t="s">
        <v>5</v>
      </c>
      <c r="J4878">
        <v>0.1</v>
      </c>
      <c r="K4878">
        <v>5.64</v>
      </c>
      <c r="L4878">
        <v>6.61</v>
      </c>
      <c r="M4878">
        <v>33.200000000000003</v>
      </c>
      <c r="N4878">
        <v>0.4</v>
      </c>
      <c r="O4878">
        <v>1.05578008885501</v>
      </c>
      <c r="P4878">
        <v>0.34910192251762501</v>
      </c>
      <c r="Q4878" t="s">
        <v>287</v>
      </c>
    </row>
    <row r="4879" spans="1:17" ht="16" x14ac:dyDescent="0.2">
      <c r="A4879">
        <v>319</v>
      </c>
      <c r="B4879" t="s">
        <v>286</v>
      </c>
      <c r="C4879" t="s">
        <v>285</v>
      </c>
      <c r="D4879">
        <v>12</v>
      </c>
      <c r="H4879" s="7">
        <v>1</v>
      </c>
      <c r="I4879" t="s">
        <v>5</v>
      </c>
      <c r="J4879">
        <v>0.1</v>
      </c>
      <c r="K4879">
        <v>5.64</v>
      </c>
      <c r="L4879">
        <v>6.61</v>
      </c>
      <c r="M4879">
        <v>33.200000000000003</v>
      </c>
      <c r="N4879">
        <v>0.4</v>
      </c>
      <c r="O4879">
        <v>1.9864511146991799</v>
      </c>
      <c r="P4879">
        <v>0.46967797579051801</v>
      </c>
      <c r="Q4879" t="s">
        <v>287</v>
      </c>
    </row>
    <row r="4880" spans="1:17" ht="16" x14ac:dyDescent="0.2">
      <c r="A4880">
        <v>319</v>
      </c>
      <c r="B4880" t="s">
        <v>286</v>
      </c>
      <c r="C4880" t="s">
        <v>285</v>
      </c>
      <c r="D4880">
        <v>12</v>
      </c>
      <c r="H4880" s="7">
        <v>1</v>
      </c>
      <c r="I4880" t="s">
        <v>5</v>
      </c>
      <c r="J4880">
        <v>0.1</v>
      </c>
      <c r="K4880">
        <v>5.64</v>
      </c>
      <c r="L4880">
        <v>6.61</v>
      </c>
      <c r="M4880">
        <v>33.200000000000003</v>
      </c>
      <c r="N4880">
        <v>0.4</v>
      </c>
      <c r="O4880">
        <v>3.0106405383450499</v>
      </c>
      <c r="P4880">
        <v>0.50673432751998204</v>
      </c>
      <c r="Q4880" t="s">
        <v>287</v>
      </c>
    </row>
    <row r="4881" spans="1:17" ht="16" x14ac:dyDescent="0.2">
      <c r="A4881">
        <v>319</v>
      </c>
      <c r="B4881" t="s">
        <v>286</v>
      </c>
      <c r="C4881" t="s">
        <v>285</v>
      </c>
      <c r="D4881">
        <v>12</v>
      </c>
      <c r="H4881" s="7">
        <v>1</v>
      </c>
      <c r="I4881" t="s">
        <v>5</v>
      </c>
      <c r="J4881">
        <v>0.1</v>
      </c>
      <c r="K4881">
        <v>5.64</v>
      </c>
      <c r="L4881">
        <v>6.61</v>
      </c>
      <c r="M4881">
        <v>33.200000000000003</v>
      </c>
      <c r="N4881">
        <v>0.4</v>
      </c>
      <c r="O4881">
        <v>6.9945744286101101</v>
      </c>
      <c r="P4881">
        <v>0.54928645211757698</v>
      </c>
      <c r="Q4881" t="s">
        <v>287</v>
      </c>
    </row>
    <row r="4882" spans="1:17" ht="16" x14ac:dyDescent="0.2">
      <c r="A4882">
        <v>319</v>
      </c>
      <c r="B4882" t="s">
        <v>286</v>
      </c>
      <c r="C4882" t="s">
        <v>285</v>
      </c>
      <c r="D4882">
        <v>12</v>
      </c>
      <c r="H4882" s="7">
        <v>1</v>
      </c>
      <c r="I4882" t="s">
        <v>5</v>
      </c>
      <c r="J4882">
        <v>0.1</v>
      </c>
      <c r="K4882">
        <v>5.64</v>
      </c>
      <c r="L4882">
        <v>6.61</v>
      </c>
      <c r="M4882">
        <v>33.200000000000003</v>
      </c>
      <c r="N4882">
        <v>0.4</v>
      </c>
      <c r="O4882">
        <v>10.058116795202199</v>
      </c>
      <c r="P4882">
        <v>0.57200164472034698</v>
      </c>
      <c r="Q4882" t="s">
        <v>287</v>
      </c>
    </row>
    <row r="4883" spans="1:17" ht="16" x14ac:dyDescent="0.2">
      <c r="A4883">
        <v>319</v>
      </c>
      <c r="B4883" t="s">
        <v>286</v>
      </c>
      <c r="C4883" t="s">
        <v>285</v>
      </c>
      <c r="D4883">
        <v>12</v>
      </c>
      <c r="H4883" s="7">
        <v>1</v>
      </c>
      <c r="I4883" t="s">
        <v>5</v>
      </c>
      <c r="J4883">
        <v>0.1</v>
      </c>
      <c r="K4883">
        <v>5.64</v>
      </c>
      <c r="L4883">
        <v>6.61</v>
      </c>
      <c r="M4883">
        <v>33.200000000000003</v>
      </c>
      <c r="N4883">
        <v>0.4</v>
      </c>
      <c r="O4883">
        <v>13.834454885521399</v>
      </c>
      <c r="P4883">
        <v>0.58011492984866497</v>
      </c>
      <c r="Q4883" t="s">
        <v>287</v>
      </c>
    </row>
    <row r="4884" spans="1:17" ht="16" x14ac:dyDescent="0.2">
      <c r="A4884">
        <v>319</v>
      </c>
      <c r="B4884" t="s">
        <v>286</v>
      </c>
      <c r="C4884" t="s">
        <v>285</v>
      </c>
      <c r="D4884">
        <v>12</v>
      </c>
      <c r="H4884" s="7">
        <v>1</v>
      </c>
      <c r="I4884" t="s">
        <v>5</v>
      </c>
      <c r="J4884">
        <v>0.1</v>
      </c>
      <c r="K4884">
        <v>5.64</v>
      </c>
      <c r="L4884">
        <v>6.61</v>
      </c>
      <c r="M4884">
        <v>33.200000000000003</v>
      </c>
      <c r="N4884">
        <v>0.4</v>
      </c>
      <c r="O4884">
        <v>16.896994373852898</v>
      </c>
      <c r="P4884">
        <v>0.59300191549747705</v>
      </c>
      <c r="Q4884" t="s">
        <v>287</v>
      </c>
    </row>
    <row r="4885" spans="1:17" ht="16" x14ac:dyDescent="0.2">
      <c r="A4885">
        <v>319</v>
      </c>
      <c r="B4885" t="s">
        <v>286</v>
      </c>
      <c r="C4885" t="s">
        <v>285</v>
      </c>
      <c r="D4885">
        <v>12</v>
      </c>
      <c r="H4885" s="7">
        <v>1</v>
      </c>
      <c r="I4885" t="s">
        <v>5</v>
      </c>
      <c r="J4885">
        <v>0.1</v>
      </c>
      <c r="K4885">
        <v>5.64</v>
      </c>
      <c r="L4885">
        <v>6.61</v>
      </c>
      <c r="M4885">
        <v>33.200000000000003</v>
      </c>
      <c r="N4885">
        <v>0.4</v>
      </c>
      <c r="O4885">
        <v>21.081503916239502</v>
      </c>
      <c r="P4885">
        <v>0.60119543088664396</v>
      </c>
      <c r="Q4885" t="s">
        <v>287</v>
      </c>
    </row>
    <row r="4886" spans="1:17" ht="16" x14ac:dyDescent="0.2">
      <c r="A4886">
        <v>319</v>
      </c>
      <c r="B4886" t="s">
        <v>286</v>
      </c>
      <c r="C4886" t="s">
        <v>285</v>
      </c>
      <c r="D4886">
        <v>12</v>
      </c>
      <c r="H4886" s="7">
        <v>1</v>
      </c>
      <c r="I4886" t="s">
        <v>5</v>
      </c>
      <c r="J4886">
        <v>0.1</v>
      </c>
      <c r="K4886">
        <v>5.64</v>
      </c>
      <c r="L4886">
        <v>6.61</v>
      </c>
      <c r="M4886">
        <v>33.200000000000003</v>
      </c>
      <c r="N4886">
        <v>0.4</v>
      </c>
      <c r="O4886">
        <v>24.0417498219891</v>
      </c>
      <c r="P4886">
        <v>0.61160530723175499</v>
      </c>
      <c r="Q4886" t="s">
        <v>287</v>
      </c>
    </row>
    <row r="4887" spans="1:17" ht="16" x14ac:dyDescent="0.2">
      <c r="A4887">
        <v>319</v>
      </c>
      <c r="B4887" t="s">
        <v>286</v>
      </c>
      <c r="C4887" t="s">
        <v>285</v>
      </c>
      <c r="D4887">
        <v>12</v>
      </c>
      <c r="H4887" s="7">
        <v>1</v>
      </c>
      <c r="I4887" t="s">
        <v>5</v>
      </c>
      <c r="J4887">
        <v>0.1</v>
      </c>
      <c r="K4887">
        <v>5.64</v>
      </c>
      <c r="L4887">
        <v>6.61</v>
      </c>
      <c r="M4887">
        <v>33.200000000000003</v>
      </c>
      <c r="N4887">
        <v>0.4</v>
      </c>
      <c r="O4887">
        <v>28.1239657817937</v>
      </c>
      <c r="P4887">
        <v>0.61732171331721997</v>
      </c>
      <c r="Q4887" t="s">
        <v>287</v>
      </c>
    </row>
    <row r="4888" spans="1:17" ht="16" x14ac:dyDescent="0.2">
      <c r="A4888">
        <v>319</v>
      </c>
      <c r="B4888" t="s">
        <v>286</v>
      </c>
      <c r="C4888" t="s">
        <v>285</v>
      </c>
      <c r="D4888">
        <v>12</v>
      </c>
      <c r="H4888" s="7">
        <v>1</v>
      </c>
      <c r="I4888" t="s">
        <v>5</v>
      </c>
      <c r="J4888">
        <v>0.1</v>
      </c>
      <c r="K4888">
        <v>5.64</v>
      </c>
      <c r="L4888">
        <v>6.61</v>
      </c>
      <c r="M4888">
        <v>33.200000000000003</v>
      </c>
      <c r="N4888">
        <v>0.4</v>
      </c>
      <c r="O4888">
        <v>35.063131186505203</v>
      </c>
      <c r="P4888">
        <v>0.62114267949013602</v>
      </c>
      <c r="Q4888" t="s">
        <v>287</v>
      </c>
    </row>
    <row r="4889" spans="1:17" ht="16" x14ac:dyDescent="0.2">
      <c r="A4889">
        <v>319</v>
      </c>
      <c r="B4889" t="s">
        <v>286</v>
      </c>
      <c r="C4889" t="s">
        <v>285</v>
      </c>
      <c r="D4889">
        <v>12</v>
      </c>
      <c r="H4889" s="7">
        <v>1</v>
      </c>
      <c r="I4889" t="s">
        <v>5</v>
      </c>
      <c r="J4889">
        <v>0.1</v>
      </c>
      <c r="K4889">
        <v>5.64</v>
      </c>
      <c r="L4889">
        <v>6.61</v>
      </c>
      <c r="M4889">
        <v>33.200000000000003</v>
      </c>
      <c r="N4889">
        <v>0.4</v>
      </c>
      <c r="O4889">
        <v>42.104339454233603</v>
      </c>
      <c r="P4889">
        <v>0.62498370322826502</v>
      </c>
      <c r="Q4889" t="s">
        <v>287</v>
      </c>
    </row>
    <row r="4890" spans="1:17" ht="16" x14ac:dyDescent="0.2">
      <c r="A4890">
        <v>320</v>
      </c>
      <c r="B4890" t="s">
        <v>289</v>
      </c>
      <c r="C4890" t="s">
        <v>288</v>
      </c>
      <c r="D4890">
        <f>(7+17)/2</f>
        <v>12</v>
      </c>
      <c r="H4890" s="7">
        <v>1</v>
      </c>
      <c r="I4890" t="s">
        <v>5</v>
      </c>
      <c r="J4890">
        <f>15/200</f>
        <v>7.4999999999999997E-2</v>
      </c>
      <c r="K4890">
        <v>56.1</v>
      </c>
      <c r="L4890">
        <v>3.3</v>
      </c>
      <c r="M4890">
        <v>54.8</v>
      </c>
      <c r="N4890">
        <v>0</v>
      </c>
      <c r="O4890">
        <v>0</v>
      </c>
      <c r="P4890">
        <v>0</v>
      </c>
      <c r="Q4890" t="s">
        <v>290</v>
      </c>
    </row>
    <row r="4891" spans="1:17" ht="16" x14ac:dyDescent="0.2">
      <c r="A4891">
        <v>320</v>
      </c>
      <c r="B4891" t="s">
        <v>289</v>
      </c>
      <c r="C4891" t="s">
        <v>288</v>
      </c>
      <c r="D4891">
        <v>12</v>
      </c>
      <c r="H4891" s="7">
        <v>1</v>
      </c>
      <c r="I4891" t="s">
        <v>5</v>
      </c>
      <c r="J4891">
        <v>7.4999999999999997E-2</v>
      </c>
      <c r="K4891">
        <v>56.1</v>
      </c>
      <c r="L4891">
        <v>3.3</v>
      </c>
      <c r="M4891">
        <v>54.8</v>
      </c>
      <c r="N4891">
        <v>0</v>
      </c>
      <c r="O4891">
        <v>6.4969891173731698E-2</v>
      </c>
      <c r="P4891">
        <v>3.3319981805714799E-2</v>
      </c>
      <c r="Q4891" t="s">
        <v>290</v>
      </c>
    </row>
    <row r="4892" spans="1:17" ht="16" x14ac:dyDescent="0.2">
      <c r="A4892">
        <v>320</v>
      </c>
      <c r="B4892" t="s">
        <v>289</v>
      </c>
      <c r="C4892" t="s">
        <v>288</v>
      </c>
      <c r="D4892">
        <v>12</v>
      </c>
      <c r="H4892" s="7">
        <v>1</v>
      </c>
      <c r="I4892" t="s">
        <v>5</v>
      </c>
      <c r="J4892">
        <v>7.4999999999999997E-2</v>
      </c>
      <c r="K4892">
        <v>56.1</v>
      </c>
      <c r="L4892">
        <v>3.3</v>
      </c>
      <c r="M4892">
        <v>54.8</v>
      </c>
      <c r="N4892">
        <v>0</v>
      </c>
      <c r="O4892">
        <v>0.26189587166240003</v>
      </c>
      <c r="P4892">
        <v>0.10330009029253399</v>
      </c>
      <c r="Q4892" t="s">
        <v>290</v>
      </c>
    </row>
    <row r="4893" spans="1:17" ht="16" x14ac:dyDescent="0.2">
      <c r="A4893">
        <v>320</v>
      </c>
      <c r="B4893" t="s">
        <v>289</v>
      </c>
      <c r="C4893" t="s">
        <v>288</v>
      </c>
      <c r="D4893">
        <v>12</v>
      </c>
      <c r="H4893" s="7">
        <v>1</v>
      </c>
      <c r="I4893" t="s">
        <v>5</v>
      </c>
      <c r="J4893">
        <v>7.4999999999999997E-2</v>
      </c>
      <c r="K4893">
        <v>56.1</v>
      </c>
      <c r="L4893">
        <v>3.3</v>
      </c>
      <c r="M4893">
        <v>54.8</v>
      </c>
      <c r="N4893">
        <v>0</v>
      </c>
      <c r="O4893">
        <v>0.38914724471992201</v>
      </c>
      <c r="P4893">
        <v>0.20995390328515401</v>
      </c>
      <c r="Q4893" t="s">
        <v>290</v>
      </c>
    </row>
    <row r="4894" spans="1:17" ht="16" x14ac:dyDescent="0.2">
      <c r="A4894">
        <v>320</v>
      </c>
      <c r="B4894" t="s">
        <v>289</v>
      </c>
      <c r="C4894" t="s">
        <v>288</v>
      </c>
      <c r="D4894">
        <v>12</v>
      </c>
      <c r="H4894" s="7">
        <v>1</v>
      </c>
      <c r="I4894" t="s">
        <v>5</v>
      </c>
      <c r="J4894">
        <v>7.4999999999999997E-2</v>
      </c>
      <c r="K4894">
        <v>56.1</v>
      </c>
      <c r="L4894">
        <v>3.3</v>
      </c>
      <c r="M4894">
        <v>54.8</v>
      </c>
      <c r="N4894">
        <v>0</v>
      </c>
      <c r="O4894">
        <v>0.84528068758104102</v>
      </c>
      <c r="P4894">
        <v>0.42324116253334998</v>
      </c>
      <c r="Q4894" t="s">
        <v>290</v>
      </c>
    </row>
    <row r="4895" spans="1:17" ht="16" x14ac:dyDescent="0.2">
      <c r="A4895">
        <v>320</v>
      </c>
      <c r="B4895" t="s">
        <v>289</v>
      </c>
      <c r="C4895" t="s">
        <v>288</v>
      </c>
      <c r="D4895">
        <v>12</v>
      </c>
      <c r="H4895" s="7">
        <v>1</v>
      </c>
      <c r="I4895" t="s">
        <v>5</v>
      </c>
      <c r="J4895">
        <v>7.4999999999999997E-2</v>
      </c>
      <c r="K4895">
        <v>56.1</v>
      </c>
      <c r="L4895">
        <v>3.3</v>
      </c>
      <c r="M4895">
        <v>54.8</v>
      </c>
      <c r="N4895">
        <v>0</v>
      </c>
      <c r="O4895">
        <v>1.2429412283857899</v>
      </c>
      <c r="P4895">
        <v>0.50653432813528898</v>
      </c>
      <c r="Q4895" t="s">
        <v>290</v>
      </c>
    </row>
    <row r="4896" spans="1:17" ht="16" x14ac:dyDescent="0.2">
      <c r="A4896">
        <v>320</v>
      </c>
      <c r="B4896" t="s">
        <v>289</v>
      </c>
      <c r="C4896" t="s">
        <v>288</v>
      </c>
      <c r="D4896">
        <v>12</v>
      </c>
      <c r="H4896" s="7">
        <v>1</v>
      </c>
      <c r="I4896" t="s">
        <v>5</v>
      </c>
      <c r="J4896">
        <v>7.4999999999999997E-2</v>
      </c>
      <c r="K4896">
        <v>56.1</v>
      </c>
      <c r="L4896">
        <v>3.3</v>
      </c>
      <c r="M4896">
        <v>54.8</v>
      </c>
      <c r="N4896">
        <v>0</v>
      </c>
      <c r="O4896">
        <v>1.8395440566466801</v>
      </c>
      <c r="P4896">
        <v>0.629807398556677</v>
      </c>
      <c r="Q4896" t="s">
        <v>290</v>
      </c>
    </row>
    <row r="4897" spans="1:17" ht="16" x14ac:dyDescent="0.2">
      <c r="A4897">
        <v>320</v>
      </c>
      <c r="B4897" t="s">
        <v>289</v>
      </c>
      <c r="C4897" t="s">
        <v>288</v>
      </c>
      <c r="D4897">
        <v>12</v>
      </c>
      <c r="H4897" s="7">
        <v>1</v>
      </c>
      <c r="I4897" t="s">
        <v>5</v>
      </c>
      <c r="J4897">
        <v>7.4999999999999997E-2</v>
      </c>
      <c r="K4897">
        <v>56.1</v>
      </c>
      <c r="L4897">
        <v>3.3</v>
      </c>
      <c r="M4897">
        <v>54.8</v>
      </c>
      <c r="N4897">
        <v>0</v>
      </c>
      <c r="O4897">
        <v>2.7085723596222602</v>
      </c>
      <c r="P4897">
        <v>0.69971961792001203</v>
      </c>
      <c r="Q4897" t="s">
        <v>290</v>
      </c>
    </row>
    <row r="4898" spans="1:17" ht="16" x14ac:dyDescent="0.2">
      <c r="A4898">
        <v>320</v>
      </c>
      <c r="B4898" t="s">
        <v>289</v>
      </c>
      <c r="C4898" t="s">
        <v>288</v>
      </c>
      <c r="D4898">
        <v>12</v>
      </c>
      <c r="H4898" s="7">
        <v>1</v>
      </c>
      <c r="I4898" t="s">
        <v>5</v>
      </c>
      <c r="J4898">
        <v>7.4999999999999997E-2</v>
      </c>
      <c r="K4898">
        <v>56.1</v>
      </c>
      <c r="L4898">
        <v>3.3</v>
      </c>
      <c r="M4898">
        <v>54.8</v>
      </c>
      <c r="N4898">
        <v>0</v>
      </c>
      <c r="O4898">
        <v>5.0589141813590004</v>
      </c>
      <c r="P4898">
        <v>0.72948220965519095</v>
      </c>
      <c r="Q4898" t="s">
        <v>290</v>
      </c>
    </row>
    <row r="4899" spans="1:17" ht="16" x14ac:dyDescent="0.2">
      <c r="A4899">
        <v>320</v>
      </c>
      <c r="B4899" t="s">
        <v>289</v>
      </c>
      <c r="C4899" t="s">
        <v>288</v>
      </c>
      <c r="D4899">
        <v>12</v>
      </c>
      <c r="H4899" s="7">
        <v>1</v>
      </c>
      <c r="I4899" t="s">
        <v>5</v>
      </c>
      <c r="J4899">
        <v>7.4999999999999997E-2</v>
      </c>
      <c r="K4899">
        <v>56.1</v>
      </c>
      <c r="L4899">
        <v>3.3</v>
      </c>
      <c r="M4899">
        <v>54.8</v>
      </c>
      <c r="N4899">
        <v>0</v>
      </c>
      <c r="O4899">
        <v>6.87336641796617</v>
      </c>
      <c r="P4899">
        <v>0.73263226498482603</v>
      </c>
      <c r="Q4899" t="s">
        <v>290</v>
      </c>
    </row>
    <row r="4900" spans="1:17" ht="16" x14ac:dyDescent="0.2">
      <c r="A4900">
        <v>320</v>
      </c>
      <c r="B4900" t="s">
        <v>289</v>
      </c>
      <c r="C4900" t="s">
        <v>288</v>
      </c>
      <c r="D4900">
        <v>12</v>
      </c>
      <c r="H4900" s="7">
        <v>1</v>
      </c>
      <c r="I4900" t="s">
        <v>5</v>
      </c>
      <c r="J4900">
        <v>7.4999999999999997E-2</v>
      </c>
      <c r="K4900">
        <v>56.1</v>
      </c>
      <c r="L4900">
        <v>3.3</v>
      </c>
      <c r="M4900">
        <v>54.8</v>
      </c>
      <c r="N4900">
        <v>0</v>
      </c>
      <c r="O4900">
        <v>9.9641409649759893</v>
      </c>
      <c r="P4900">
        <v>0.74565339886896698</v>
      </c>
      <c r="Q4900" t="s">
        <v>290</v>
      </c>
    </row>
    <row r="4901" spans="1:17" ht="16" x14ac:dyDescent="0.2">
      <c r="A4901">
        <v>320</v>
      </c>
      <c r="B4901" t="s">
        <v>289</v>
      </c>
      <c r="C4901" t="s">
        <v>288</v>
      </c>
      <c r="D4901">
        <v>12</v>
      </c>
      <c r="H4901" s="7">
        <v>1</v>
      </c>
      <c r="I4901" t="s">
        <v>5</v>
      </c>
      <c r="J4901">
        <v>7.4999999999999997E-2</v>
      </c>
      <c r="K4901">
        <v>56.1</v>
      </c>
      <c r="L4901">
        <v>3.3</v>
      </c>
      <c r="M4901">
        <v>54.8</v>
      </c>
      <c r="N4901">
        <v>0</v>
      </c>
      <c r="O4901">
        <v>13.054915511985801</v>
      </c>
      <c r="P4901">
        <v>0.75867453275310703</v>
      </c>
      <c r="Q4901" t="s">
        <v>290</v>
      </c>
    </row>
    <row r="4902" spans="1:17" ht="16" x14ac:dyDescent="0.2">
      <c r="A4902">
        <v>320</v>
      </c>
      <c r="B4902" t="s">
        <v>289</v>
      </c>
      <c r="C4902" t="s">
        <v>288</v>
      </c>
      <c r="D4902">
        <v>12</v>
      </c>
      <c r="H4902" s="7">
        <v>1</v>
      </c>
      <c r="I4902" t="s">
        <v>5</v>
      </c>
      <c r="J4902">
        <v>7.4999999999999997E-2</v>
      </c>
      <c r="K4902">
        <v>56.1</v>
      </c>
      <c r="L4902">
        <v>3.3</v>
      </c>
      <c r="M4902">
        <v>54.8</v>
      </c>
      <c r="N4902">
        <v>0</v>
      </c>
      <c r="O4902">
        <v>14.9365779808416</v>
      </c>
      <c r="P4902">
        <v>0.76181779917039405</v>
      </c>
      <c r="Q4902" t="s">
        <v>290</v>
      </c>
    </row>
    <row r="4903" spans="1:17" ht="16" x14ac:dyDescent="0.2">
      <c r="A4903">
        <v>320</v>
      </c>
      <c r="B4903" t="s">
        <v>289</v>
      </c>
      <c r="C4903" t="s">
        <v>288</v>
      </c>
      <c r="D4903">
        <v>12</v>
      </c>
      <c r="H4903" s="7">
        <v>1</v>
      </c>
      <c r="I4903" t="s">
        <v>5</v>
      </c>
      <c r="J4903">
        <v>7.4999999999999997E-2</v>
      </c>
      <c r="K4903">
        <v>56.1</v>
      </c>
      <c r="L4903">
        <v>3.3</v>
      </c>
      <c r="M4903">
        <v>54.8</v>
      </c>
      <c r="N4903">
        <v>0</v>
      </c>
      <c r="O4903">
        <v>17.958125988635299</v>
      </c>
      <c r="P4903">
        <v>0.80484592563425394</v>
      </c>
      <c r="Q4903" t="s">
        <v>290</v>
      </c>
    </row>
    <row r="4904" spans="1:17" ht="16" x14ac:dyDescent="0.2">
      <c r="A4904">
        <v>320</v>
      </c>
      <c r="B4904" t="s">
        <v>289</v>
      </c>
      <c r="C4904" t="s">
        <v>288</v>
      </c>
      <c r="D4904">
        <v>12</v>
      </c>
      <c r="H4904" s="7">
        <v>1</v>
      </c>
      <c r="I4904" t="s">
        <v>5</v>
      </c>
      <c r="J4904">
        <v>7.4999999999999997E-2</v>
      </c>
      <c r="K4904">
        <v>56.1</v>
      </c>
      <c r="L4904">
        <v>3.3</v>
      </c>
      <c r="M4904">
        <v>54.8</v>
      </c>
      <c r="N4904">
        <v>0</v>
      </c>
      <c r="O4904">
        <v>19.973088751451101</v>
      </c>
      <c r="P4904">
        <v>0.82464239404204998</v>
      </c>
      <c r="Q4904" t="s">
        <v>290</v>
      </c>
    </row>
    <row r="4905" spans="1:17" ht="16" x14ac:dyDescent="0.2">
      <c r="A4905">
        <v>320</v>
      </c>
      <c r="B4905" t="s">
        <v>289</v>
      </c>
      <c r="C4905" t="s">
        <v>288</v>
      </c>
      <c r="D4905">
        <v>12</v>
      </c>
      <c r="H4905" s="7">
        <v>1</v>
      </c>
      <c r="I4905" t="s">
        <v>5</v>
      </c>
      <c r="J4905">
        <v>7.4999999999999997E-2</v>
      </c>
      <c r="K4905">
        <v>56.1</v>
      </c>
      <c r="L4905">
        <v>3.3</v>
      </c>
      <c r="M4905">
        <v>54.8</v>
      </c>
      <c r="N4905">
        <v>0</v>
      </c>
      <c r="O4905">
        <v>22.122247944656699</v>
      </c>
      <c r="P4905">
        <v>0.84775864058819095</v>
      </c>
      <c r="Q4905" t="s">
        <v>290</v>
      </c>
    </row>
    <row r="4906" spans="1:17" ht="16" x14ac:dyDescent="0.2">
      <c r="A4906">
        <v>320</v>
      </c>
      <c r="B4906" t="s">
        <v>289</v>
      </c>
      <c r="C4906" t="s">
        <v>288</v>
      </c>
      <c r="D4906">
        <v>12</v>
      </c>
      <c r="H4906" s="7">
        <v>1</v>
      </c>
      <c r="I4906" t="s">
        <v>5</v>
      </c>
      <c r="J4906">
        <v>7.4999999999999997E-2</v>
      </c>
      <c r="K4906">
        <v>56.1</v>
      </c>
      <c r="L4906">
        <v>3.3</v>
      </c>
      <c r="M4906">
        <v>54.8</v>
      </c>
      <c r="N4906">
        <v>0</v>
      </c>
      <c r="O4906">
        <v>27.026354557736202</v>
      </c>
      <c r="P4906">
        <v>0.88059660961717201</v>
      </c>
      <c r="Q4906" t="s">
        <v>290</v>
      </c>
    </row>
    <row r="4907" spans="1:17" ht="16" x14ac:dyDescent="0.2">
      <c r="A4907">
        <v>320</v>
      </c>
      <c r="B4907" t="s">
        <v>289</v>
      </c>
      <c r="C4907" t="s">
        <v>288</v>
      </c>
      <c r="D4907">
        <v>12</v>
      </c>
      <c r="H4907" s="7">
        <v>1</v>
      </c>
      <c r="I4907" t="s">
        <v>5</v>
      </c>
      <c r="J4907">
        <v>7.4999999999999997E-2</v>
      </c>
      <c r="K4907">
        <v>56.1</v>
      </c>
      <c r="L4907">
        <v>3.3</v>
      </c>
      <c r="M4907">
        <v>54.8</v>
      </c>
      <c r="N4907">
        <v>0</v>
      </c>
      <c r="O4907">
        <v>31.058968492657701</v>
      </c>
      <c r="P4907">
        <v>0.88018927487627097</v>
      </c>
      <c r="Q4907" t="s">
        <v>290</v>
      </c>
    </row>
    <row r="4908" spans="1:17" ht="16" x14ac:dyDescent="0.2">
      <c r="A4908">
        <v>321</v>
      </c>
      <c r="B4908" t="s">
        <v>292</v>
      </c>
      <c r="C4908" t="s">
        <v>291</v>
      </c>
      <c r="F4908">
        <v>20</v>
      </c>
      <c r="H4908" s="7">
        <v>3</v>
      </c>
      <c r="I4908" t="s">
        <v>5</v>
      </c>
      <c r="J4908">
        <f>10.1/(100-10.1)</f>
        <v>0.11234705228031144</v>
      </c>
      <c r="K4908">
        <v>42.36</v>
      </c>
      <c r="L4908">
        <v>7.96</v>
      </c>
      <c r="M4908">
        <v>80.16</v>
      </c>
      <c r="N4908">
        <v>0</v>
      </c>
      <c r="O4908">
        <v>0</v>
      </c>
      <c r="P4908">
        <v>0</v>
      </c>
      <c r="Q4908" t="s">
        <v>293</v>
      </c>
    </row>
    <row r="4909" spans="1:17" ht="16" x14ac:dyDescent="0.2">
      <c r="A4909">
        <v>321</v>
      </c>
      <c r="B4909" t="s">
        <v>292</v>
      </c>
      <c r="C4909" t="s">
        <v>291</v>
      </c>
      <c r="F4909">
        <v>20</v>
      </c>
      <c r="H4909">
        <v>3</v>
      </c>
      <c r="I4909" t="s">
        <v>5</v>
      </c>
      <c r="J4909">
        <v>0.11234705228031144</v>
      </c>
      <c r="K4909">
        <v>42.36</v>
      </c>
      <c r="L4909">
        <v>7.96</v>
      </c>
      <c r="M4909">
        <v>80.16</v>
      </c>
      <c r="N4909">
        <v>0</v>
      </c>
      <c r="O4909">
        <v>1.01373472924394</v>
      </c>
      <c r="P4909">
        <v>0.13320825515947399</v>
      </c>
      <c r="Q4909" t="s">
        <v>293</v>
      </c>
    </row>
    <row r="4910" spans="1:17" ht="16" x14ac:dyDescent="0.2">
      <c r="A4910">
        <v>321</v>
      </c>
      <c r="B4910" t="s">
        <v>292</v>
      </c>
      <c r="C4910" t="s">
        <v>291</v>
      </c>
      <c r="F4910">
        <v>20</v>
      </c>
      <c r="H4910">
        <v>3</v>
      </c>
      <c r="I4910" t="s">
        <v>5</v>
      </c>
      <c r="J4910">
        <v>0.11234705228031144</v>
      </c>
      <c r="K4910">
        <v>42.36</v>
      </c>
      <c r="L4910">
        <v>7.96</v>
      </c>
      <c r="M4910">
        <v>80.16</v>
      </c>
      <c r="N4910">
        <v>0</v>
      </c>
      <c r="O4910">
        <v>3.07832662589691</v>
      </c>
      <c r="P4910">
        <v>0.210131332082551</v>
      </c>
      <c r="Q4910" t="s">
        <v>293</v>
      </c>
    </row>
    <row r="4911" spans="1:17" ht="16" x14ac:dyDescent="0.2">
      <c r="A4911">
        <v>321</v>
      </c>
      <c r="B4911" t="s">
        <v>292</v>
      </c>
      <c r="C4911" t="s">
        <v>291</v>
      </c>
      <c r="F4911">
        <v>20</v>
      </c>
      <c r="H4911">
        <v>3</v>
      </c>
      <c r="I4911" t="s">
        <v>5</v>
      </c>
      <c r="J4911">
        <v>0.11234705228031144</v>
      </c>
      <c r="K4911">
        <v>42.36</v>
      </c>
      <c r="L4911">
        <v>7.96</v>
      </c>
      <c r="M4911">
        <v>80.16</v>
      </c>
      <c r="N4911">
        <v>0</v>
      </c>
      <c r="O4911">
        <v>7.0689027970725897</v>
      </c>
      <c r="P4911">
        <v>0.33771106941838602</v>
      </c>
      <c r="Q4911" t="s">
        <v>293</v>
      </c>
    </row>
    <row r="4912" spans="1:17" ht="16" x14ac:dyDescent="0.2">
      <c r="A4912">
        <v>321</v>
      </c>
      <c r="B4912" t="s">
        <v>292</v>
      </c>
      <c r="C4912" t="s">
        <v>291</v>
      </c>
      <c r="F4912">
        <v>20</v>
      </c>
      <c r="H4912">
        <v>3</v>
      </c>
      <c r="I4912" t="s">
        <v>5</v>
      </c>
      <c r="J4912">
        <v>0.11234705228031144</v>
      </c>
      <c r="K4912">
        <v>42.36</v>
      </c>
      <c r="L4912">
        <v>7.96</v>
      </c>
      <c r="M4912">
        <v>80.16</v>
      </c>
      <c r="N4912">
        <v>0</v>
      </c>
      <c r="O4912">
        <v>14.0891683256233</v>
      </c>
      <c r="P4912">
        <v>0.613508442776735</v>
      </c>
      <c r="Q4912" t="s">
        <v>293</v>
      </c>
    </row>
    <row r="4913" spans="1:17" ht="16" x14ac:dyDescent="0.2">
      <c r="A4913">
        <v>321</v>
      </c>
      <c r="B4913" t="s">
        <v>292</v>
      </c>
      <c r="C4913" t="s">
        <v>291</v>
      </c>
      <c r="F4913">
        <v>20</v>
      </c>
      <c r="H4913">
        <v>3</v>
      </c>
      <c r="I4913" t="s">
        <v>5</v>
      </c>
      <c r="J4913">
        <v>0.11234705228031144</v>
      </c>
      <c r="K4913">
        <v>42.36</v>
      </c>
      <c r="L4913">
        <v>7.96</v>
      </c>
      <c r="M4913">
        <v>80.16</v>
      </c>
      <c r="N4913">
        <v>0</v>
      </c>
      <c r="O4913">
        <v>21.110465033012002</v>
      </c>
      <c r="P4913">
        <v>0.91181988742964304</v>
      </c>
      <c r="Q4913" t="s">
        <v>293</v>
      </c>
    </row>
    <row r="4914" spans="1:17" ht="16" x14ac:dyDescent="0.2">
      <c r="A4914">
        <v>321</v>
      </c>
      <c r="B4914" t="s">
        <v>292</v>
      </c>
      <c r="C4914" t="s">
        <v>291</v>
      </c>
      <c r="F4914">
        <v>20</v>
      </c>
      <c r="H4914">
        <v>3</v>
      </c>
      <c r="I4914" t="s">
        <v>5</v>
      </c>
      <c r="J4914">
        <v>0.11234705228031144</v>
      </c>
      <c r="K4914">
        <v>42.36</v>
      </c>
      <c r="L4914">
        <v>7.96</v>
      </c>
      <c r="M4914">
        <v>80.16</v>
      </c>
      <c r="N4914">
        <v>0</v>
      </c>
      <c r="O4914">
        <v>28.027097088351901</v>
      </c>
      <c r="P4914">
        <v>0.924953095684803</v>
      </c>
      <c r="Q4914" t="s">
        <v>293</v>
      </c>
    </row>
  </sheetData>
  <autoFilter ref="A1:Q4914" xr:uid="{5830ACD0-4978-5A4C-8F57-557A49AEFEDB}"/>
  <hyperlinks>
    <hyperlink ref="Q2" r:id="rId1" display="https://doi.org/10.3390/ijms241914729" xr:uid="{767B8D3B-F963-5C4B-BB13-492D0CE6D6FA}"/>
    <hyperlink ref="Q339" r:id="rId2" display="https://doi.org/10.1021/acsami.2c22814" xr:uid="{942635B3-05FD-3C4C-A6F6-8BF490265766}"/>
    <hyperlink ref="Q705" r:id="rId3" display="https://doi.org/10.1016/j.ejpb.2020.07.008" xr:uid="{1667D8AF-B552-A742-8ED3-C814E25A0DD1}"/>
    <hyperlink ref="Q468" r:id="rId4" display="https://doi.org/10.1016/j.jddst.2022.103609" xr:uid="{A1F688FE-80C8-BE46-90B8-01529147670F}"/>
    <hyperlink ref="Q380" r:id="rId5" display="https://doi.org/10.1016/j.ijpharm.2022.122567" xr:uid="{7CE802A4-99A7-654F-8B55-5B9FA9FD8C82}"/>
    <hyperlink ref="Q3" r:id="rId6" display="https://doi.org/10.3390/ijms241914729" xr:uid="{317EBD1A-B8CF-0246-8C1C-32E9CFE33BE0}"/>
    <hyperlink ref="Q4" r:id="rId7" display="https://doi.org/10.3390/ijms241914729" xr:uid="{3A70E077-0DDB-F443-BEC0-29B571B0726B}"/>
    <hyperlink ref="Q5" r:id="rId8" display="https://doi.org/10.3390/ijms241914729" xr:uid="{D2549C72-80F4-E745-A18D-977AB71B8BC8}"/>
    <hyperlink ref="Q6" r:id="rId9" display="https://doi.org/10.3390/ijms241914729" xr:uid="{D7483C62-2BED-9747-9724-AFF8B7A0A59F}"/>
    <hyperlink ref="Q7" r:id="rId10" display="https://doi.org/10.3390/ijms241914729" xr:uid="{7C9BFDCE-7617-354C-B8C8-CA9ECE9F7F1F}"/>
    <hyperlink ref="Q8" r:id="rId11" display="https://doi.org/10.3390/ijms241914729" xr:uid="{FA4F7836-6BC8-3640-A701-895BFBEC2328}"/>
    <hyperlink ref="Q9" r:id="rId12" display="https://doi.org/10.3390/ijms241914729" xr:uid="{E453520B-8691-974A-83FC-1D5D19CA2197}"/>
    <hyperlink ref="Q10" r:id="rId13" display="https://doi.org/10.3390/ijms241914729" xr:uid="{0183BD95-8AB7-5F47-A7A4-735F9811AFD6}"/>
    <hyperlink ref="Q11" r:id="rId14" display="https://doi.org/10.3390/ijms241914729" xr:uid="{40CCC65A-DCA9-034F-8FF4-CE590915887C}"/>
    <hyperlink ref="Q12" r:id="rId15" display="https://doi.org/10.3390/ijms241914729" xr:uid="{914CAEAB-256B-F346-8FB8-245836D45FFA}"/>
    <hyperlink ref="Q13" r:id="rId16" display="https://doi.org/10.3390/ijms241914729" xr:uid="{89D167FD-262A-544A-A935-B2D5F24AB59B}"/>
    <hyperlink ref="Q14" r:id="rId17" display="https://doi.org/10.3390/ijms241914729" xr:uid="{630E1D26-1E61-404D-BB92-57F70EA23D3B}"/>
    <hyperlink ref="Q15" r:id="rId18" display="https://doi.org/10.3390/ijms241914729" xr:uid="{25B67EFE-A3F0-7046-9FDE-F20476EFB402}"/>
    <hyperlink ref="Q16" r:id="rId19" display="https://doi.org/10.3390/ijms241914729" xr:uid="{13DB982A-7997-DB41-9210-36241F5E9CFD}"/>
    <hyperlink ref="Q17" r:id="rId20" display="https://doi.org/10.3390/ijms241914729" xr:uid="{045E8AF2-6D72-8640-B7A7-CADE465BEA57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PLGA_MPs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Zeqing Bao</dc:creator>
  <cp:lastModifiedBy>Zeqing Bao</cp:lastModifiedBy>
  <dcterms:created xsi:type="dcterms:W3CDTF">2024-05-30T13:17:16Z</dcterms:created>
  <dcterms:modified xsi:type="dcterms:W3CDTF">2024-12-05T11:05:33Z</dcterms:modified>
</cp:coreProperties>
</file>