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iestrungvuon-my.sharepoint.com/personal/vilker_pessin_iestrungvuon_onmicrosoft_com/Documents/Documentos/Ufes/Artigos/ArtigoVilkerKyriaClaudio/Consulta.arquivos/"/>
    </mc:Choice>
  </mc:AlternateContent>
  <xr:revisionPtr revIDLastSave="0" documentId="8_{5B1947AF-5138-41DC-B862-E84102C3EE14}" xr6:coauthVersionLast="47" xr6:coauthVersionMax="47" xr10:uidLastSave="{00000000-0000-0000-0000-000000000000}"/>
  <bookViews>
    <workbookView xWindow="-108" yWindow="-108" windowWidth="23256" windowHeight="12576" xr2:uid="{88AB28F7-404F-4C00-BD01-D2F9E3AE5458}"/>
  </bookViews>
  <sheets>
    <sheet name="savedrec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2" i="1" l="1"/>
  <c r="BT2" i="1"/>
  <c r="BF3" i="1"/>
  <c r="BT3" i="1"/>
  <c r="BF4" i="1"/>
  <c r="BT4" i="1"/>
  <c r="BF5" i="1"/>
  <c r="BT5" i="1"/>
  <c r="BF6" i="1"/>
  <c r="BT6" i="1"/>
  <c r="BT7" i="1"/>
  <c r="BF8" i="1"/>
  <c r="BT8" i="1"/>
  <c r="BF9" i="1"/>
  <c r="BT9" i="1"/>
  <c r="BF10" i="1"/>
  <c r="BT10" i="1"/>
  <c r="BF11" i="1"/>
  <c r="BT11" i="1"/>
  <c r="BF12" i="1"/>
  <c r="BT12" i="1"/>
  <c r="BF13" i="1"/>
  <c r="BT13" i="1"/>
  <c r="BF14" i="1"/>
  <c r="BT14" i="1"/>
  <c r="BF15" i="1"/>
  <c r="BT15" i="1"/>
  <c r="BF16" i="1"/>
  <c r="BT16" i="1"/>
  <c r="BF17" i="1"/>
  <c r="BT17" i="1"/>
  <c r="BF18" i="1"/>
  <c r="BT18" i="1"/>
  <c r="BF19" i="1"/>
  <c r="BT19" i="1"/>
  <c r="BT20" i="1"/>
  <c r="BT21" i="1"/>
  <c r="BF22" i="1"/>
  <c r="BT22" i="1"/>
  <c r="BF23" i="1"/>
  <c r="BT23" i="1"/>
  <c r="BF24" i="1"/>
  <c r="BT24" i="1"/>
  <c r="BF25" i="1"/>
  <c r="BT25" i="1"/>
  <c r="BF26" i="1"/>
  <c r="BT26" i="1"/>
  <c r="BT27" i="1"/>
  <c r="BF28" i="1"/>
  <c r="BT28" i="1"/>
  <c r="BF29" i="1"/>
  <c r="BT29" i="1"/>
  <c r="BT30" i="1"/>
  <c r="BF31" i="1"/>
  <c r="BT31" i="1"/>
  <c r="BF32" i="1"/>
  <c r="BT32" i="1"/>
  <c r="BF33" i="1"/>
  <c r="BT33" i="1"/>
  <c r="BF34" i="1"/>
  <c r="BT34" i="1"/>
  <c r="BF35" i="1"/>
  <c r="BT35" i="1"/>
  <c r="BF36" i="1"/>
  <c r="BT36" i="1"/>
  <c r="BF37" i="1"/>
  <c r="BT37" i="1"/>
  <c r="BF38" i="1"/>
  <c r="BT38" i="1"/>
  <c r="BF39" i="1"/>
  <c r="BT39" i="1"/>
  <c r="BF40" i="1"/>
  <c r="BT40" i="1"/>
  <c r="BT41" i="1"/>
  <c r="BF42" i="1"/>
  <c r="BT42" i="1"/>
  <c r="BF43" i="1"/>
  <c r="BT43" i="1"/>
  <c r="BF44" i="1"/>
  <c r="BT44" i="1"/>
  <c r="BF45" i="1"/>
  <c r="BT45" i="1"/>
  <c r="BT46" i="1"/>
  <c r="BF47" i="1"/>
  <c r="BT47" i="1"/>
  <c r="BF48" i="1"/>
  <c r="BT48" i="1"/>
  <c r="BF49" i="1"/>
  <c r="BT49" i="1"/>
  <c r="BF50" i="1"/>
  <c r="BT50" i="1"/>
  <c r="BF51" i="1"/>
  <c r="BT51" i="1"/>
  <c r="BF52" i="1"/>
  <c r="BT52" i="1"/>
  <c r="BF53" i="1"/>
  <c r="BT53" i="1"/>
  <c r="BF54" i="1"/>
  <c r="BT54" i="1"/>
  <c r="BF55" i="1"/>
  <c r="BT55" i="1"/>
  <c r="BF56" i="1"/>
  <c r="BT56" i="1"/>
  <c r="BF57" i="1"/>
  <c r="BT57" i="1"/>
  <c r="BF58" i="1"/>
  <c r="BT58" i="1"/>
  <c r="BF59" i="1"/>
  <c r="BT59" i="1"/>
  <c r="BF60" i="1"/>
  <c r="BT60" i="1"/>
  <c r="BF61" i="1"/>
  <c r="BT61" i="1"/>
  <c r="BF62" i="1"/>
  <c r="BT62" i="1"/>
  <c r="BF63" i="1"/>
  <c r="BT63" i="1"/>
  <c r="BF64" i="1"/>
  <c r="BT64" i="1"/>
  <c r="BF65" i="1"/>
  <c r="BT65" i="1"/>
  <c r="BT66" i="1"/>
  <c r="BF67" i="1"/>
  <c r="BT67" i="1"/>
  <c r="BF68" i="1"/>
  <c r="BT68" i="1"/>
  <c r="BF69" i="1"/>
  <c r="BT69" i="1"/>
  <c r="BT70" i="1"/>
  <c r="BF71" i="1"/>
  <c r="BT71" i="1"/>
  <c r="BT72" i="1"/>
  <c r="BT73" i="1"/>
  <c r="BF74" i="1"/>
  <c r="BT74" i="1"/>
  <c r="BT75" i="1"/>
  <c r="BF76" i="1"/>
  <c r="BT76" i="1"/>
  <c r="BT77" i="1"/>
  <c r="BF78" i="1"/>
  <c r="BT78" i="1"/>
  <c r="BT79" i="1"/>
  <c r="BF80" i="1"/>
  <c r="BT80" i="1"/>
  <c r="BF81" i="1"/>
  <c r="BT81" i="1"/>
  <c r="BT82" i="1"/>
  <c r="BF83" i="1"/>
  <c r="BT83" i="1"/>
  <c r="BF84" i="1"/>
  <c r="BT84" i="1"/>
  <c r="BF85" i="1"/>
  <c r="BT85" i="1"/>
  <c r="BF86" i="1"/>
  <c r="BT86" i="1"/>
  <c r="BT87" i="1"/>
  <c r="BF88" i="1"/>
  <c r="BT88" i="1"/>
  <c r="BF89" i="1"/>
  <c r="BT89" i="1"/>
  <c r="BF90" i="1"/>
  <c r="BT90" i="1"/>
  <c r="BT91" i="1"/>
  <c r="BF92" i="1"/>
  <c r="BT92" i="1"/>
  <c r="BF93" i="1"/>
  <c r="BT93" i="1"/>
  <c r="BF94" i="1"/>
  <c r="BT94" i="1"/>
  <c r="BF95" i="1"/>
  <c r="BT95" i="1"/>
  <c r="BF96" i="1"/>
  <c r="BT96" i="1"/>
  <c r="BF97" i="1"/>
  <c r="BT97" i="1"/>
  <c r="BF98" i="1"/>
  <c r="BT98" i="1"/>
  <c r="BF99" i="1"/>
  <c r="BT99" i="1"/>
  <c r="BF100" i="1"/>
  <c r="BT100" i="1"/>
  <c r="BF101" i="1"/>
  <c r="BT101" i="1"/>
  <c r="BF102" i="1"/>
  <c r="BT102" i="1"/>
  <c r="BF103" i="1"/>
  <c r="BT103" i="1"/>
  <c r="BF104" i="1"/>
  <c r="BT104" i="1"/>
  <c r="BF105" i="1"/>
  <c r="BT105" i="1"/>
  <c r="BF106" i="1"/>
  <c r="BT106" i="1"/>
  <c r="BF107" i="1"/>
  <c r="BT107" i="1"/>
  <c r="BF108" i="1"/>
  <c r="BT108" i="1"/>
  <c r="BF109" i="1"/>
  <c r="BT109" i="1"/>
  <c r="BF110" i="1"/>
  <c r="BT110" i="1"/>
  <c r="BF111" i="1"/>
  <c r="BT111" i="1"/>
  <c r="BF112" i="1"/>
  <c r="BT112" i="1"/>
  <c r="BF113" i="1"/>
  <c r="BT113" i="1"/>
  <c r="BF114" i="1"/>
  <c r="BT114" i="1"/>
  <c r="BF115" i="1"/>
  <c r="BT115" i="1"/>
  <c r="BF116" i="1"/>
  <c r="BT116" i="1"/>
  <c r="BF117" i="1"/>
  <c r="BT117" i="1"/>
  <c r="BF118" i="1"/>
  <c r="BT118" i="1"/>
  <c r="BF119" i="1"/>
  <c r="BT119" i="1"/>
  <c r="BF120" i="1"/>
  <c r="BT120" i="1"/>
  <c r="BF121" i="1"/>
  <c r="BT121" i="1"/>
  <c r="BF122" i="1"/>
  <c r="BT122" i="1"/>
  <c r="BT123" i="1"/>
  <c r="BT124" i="1"/>
  <c r="BF125" i="1"/>
  <c r="BT125" i="1"/>
  <c r="BF126" i="1"/>
  <c r="BT126" i="1"/>
  <c r="BF127" i="1"/>
  <c r="BT127" i="1"/>
  <c r="BF128" i="1"/>
  <c r="BT128" i="1"/>
  <c r="BF129" i="1"/>
  <c r="BT129" i="1"/>
  <c r="BF130" i="1"/>
  <c r="BT130" i="1"/>
  <c r="BF131" i="1"/>
  <c r="BT131" i="1"/>
  <c r="BF132" i="1"/>
  <c r="BT132" i="1"/>
  <c r="BF133" i="1"/>
  <c r="BT133" i="1"/>
  <c r="BF134" i="1"/>
  <c r="BT134" i="1"/>
  <c r="BT135" i="1"/>
  <c r="BF136" i="1"/>
  <c r="BT136" i="1"/>
  <c r="BF137" i="1"/>
  <c r="BT137" i="1"/>
  <c r="BF138" i="1"/>
  <c r="BT138" i="1"/>
  <c r="BF139" i="1"/>
  <c r="BT139" i="1"/>
  <c r="BF140" i="1"/>
  <c r="BT140" i="1"/>
  <c r="BF141" i="1"/>
  <c r="BT141" i="1"/>
  <c r="BF142" i="1"/>
  <c r="BT142" i="1"/>
  <c r="BF143" i="1"/>
  <c r="BT143" i="1"/>
  <c r="BF144" i="1"/>
  <c r="BT144" i="1"/>
  <c r="BF145" i="1"/>
  <c r="BT145" i="1"/>
  <c r="BF146" i="1"/>
  <c r="BT146" i="1"/>
  <c r="BF147" i="1"/>
  <c r="BT147" i="1"/>
  <c r="BF148" i="1"/>
  <c r="BT148" i="1"/>
  <c r="BF149" i="1"/>
  <c r="BT149" i="1"/>
  <c r="BF150" i="1"/>
  <c r="BT150" i="1"/>
  <c r="BF151" i="1"/>
  <c r="BT151" i="1"/>
  <c r="BF152" i="1"/>
  <c r="BT152" i="1"/>
  <c r="BF153" i="1"/>
  <c r="BT153" i="1"/>
  <c r="BF154" i="1"/>
  <c r="BT154" i="1"/>
  <c r="BF155" i="1"/>
  <c r="BT155" i="1"/>
  <c r="BF156" i="1"/>
  <c r="BT156" i="1"/>
  <c r="BF157" i="1"/>
  <c r="BT157" i="1"/>
  <c r="BT158" i="1"/>
  <c r="BF159" i="1"/>
  <c r="BT159" i="1"/>
  <c r="BF160" i="1"/>
  <c r="BT160" i="1"/>
  <c r="BF161" i="1"/>
  <c r="BT161" i="1"/>
  <c r="BF162" i="1"/>
  <c r="BT162" i="1"/>
  <c r="BF163" i="1"/>
  <c r="BT163" i="1"/>
  <c r="BF164" i="1"/>
  <c r="BT164" i="1"/>
  <c r="BF165" i="1"/>
  <c r="BT165" i="1"/>
  <c r="BF166" i="1"/>
  <c r="BT166" i="1"/>
  <c r="BF167" i="1"/>
  <c r="BT167" i="1"/>
  <c r="BF168" i="1"/>
  <c r="BT168" i="1"/>
  <c r="BF169" i="1"/>
  <c r="BT169" i="1"/>
  <c r="BT170" i="1"/>
  <c r="BF171" i="1"/>
  <c r="BT171" i="1"/>
  <c r="BF172" i="1"/>
  <c r="BT172" i="1"/>
  <c r="BF173" i="1"/>
  <c r="BT173" i="1"/>
  <c r="BT174" i="1"/>
  <c r="BF175" i="1"/>
  <c r="BT175" i="1"/>
  <c r="BF176" i="1"/>
  <c r="BT176" i="1"/>
  <c r="BF177" i="1"/>
  <c r="BT177" i="1"/>
  <c r="BF178" i="1"/>
  <c r="BT178" i="1"/>
  <c r="BF179" i="1"/>
  <c r="BT179" i="1"/>
  <c r="BF180" i="1"/>
  <c r="BT180" i="1"/>
  <c r="BF181" i="1"/>
  <c r="BT181" i="1"/>
  <c r="BT182" i="1"/>
  <c r="BF183" i="1"/>
  <c r="BT183" i="1"/>
  <c r="BT184" i="1"/>
  <c r="BF185" i="1"/>
  <c r="BT185" i="1"/>
  <c r="BF186" i="1"/>
  <c r="BT186" i="1"/>
  <c r="BF187" i="1"/>
  <c r="BT187" i="1"/>
  <c r="BF188" i="1"/>
  <c r="BT188" i="1"/>
  <c r="BF189" i="1"/>
  <c r="BT189" i="1"/>
  <c r="BF190" i="1"/>
  <c r="BT190" i="1"/>
  <c r="BF191" i="1"/>
  <c r="BT191" i="1"/>
  <c r="BF192" i="1"/>
  <c r="BT192" i="1"/>
  <c r="BF193" i="1"/>
  <c r="BT193" i="1"/>
  <c r="BF194" i="1"/>
  <c r="BT194" i="1"/>
  <c r="BF195" i="1"/>
  <c r="BT195" i="1"/>
  <c r="BF196" i="1"/>
  <c r="BT196" i="1"/>
  <c r="BF197" i="1"/>
  <c r="BT197" i="1"/>
  <c r="BF198" i="1"/>
  <c r="BT198" i="1"/>
  <c r="BF199" i="1"/>
  <c r="BT199" i="1"/>
  <c r="BF200" i="1"/>
  <c r="BT200" i="1"/>
  <c r="BF201" i="1"/>
  <c r="BT201" i="1"/>
  <c r="BF202" i="1"/>
  <c r="BT202" i="1"/>
  <c r="BF203" i="1"/>
  <c r="BT203" i="1"/>
  <c r="BF204" i="1"/>
  <c r="BT204" i="1"/>
  <c r="BF205" i="1"/>
  <c r="BT205" i="1"/>
  <c r="BF206" i="1"/>
  <c r="BT206" i="1"/>
  <c r="BT207" i="1"/>
  <c r="BT208" i="1"/>
  <c r="BF209" i="1"/>
  <c r="BT209" i="1"/>
  <c r="BF210" i="1"/>
  <c r="BT210" i="1"/>
  <c r="BF211" i="1"/>
  <c r="BT211" i="1"/>
  <c r="BF212" i="1"/>
  <c r="BT212" i="1"/>
  <c r="BF213" i="1"/>
  <c r="BT213" i="1"/>
  <c r="BT214" i="1"/>
  <c r="BF215" i="1"/>
  <c r="BT215" i="1"/>
  <c r="BF216" i="1"/>
  <c r="BT216" i="1"/>
  <c r="BF217" i="1"/>
  <c r="BT217" i="1"/>
  <c r="BF218" i="1"/>
  <c r="BT218" i="1"/>
  <c r="BF219" i="1"/>
  <c r="BT219" i="1"/>
  <c r="BF220" i="1"/>
  <c r="BT220" i="1"/>
  <c r="BF221" i="1"/>
  <c r="BT221" i="1"/>
  <c r="BF222" i="1"/>
  <c r="BT222" i="1"/>
  <c r="BF223" i="1"/>
  <c r="BT223" i="1"/>
  <c r="BF224" i="1"/>
  <c r="BT224" i="1"/>
  <c r="BF225" i="1"/>
  <c r="BT225" i="1"/>
  <c r="BF226" i="1"/>
  <c r="BT226" i="1"/>
  <c r="BT227" i="1"/>
  <c r="BF228" i="1"/>
  <c r="BT228" i="1"/>
  <c r="BF229" i="1"/>
  <c r="BT229" i="1"/>
  <c r="BF230" i="1"/>
  <c r="BT230" i="1"/>
  <c r="BF231" i="1"/>
  <c r="BT231" i="1"/>
  <c r="BF232" i="1"/>
  <c r="BT232" i="1"/>
  <c r="BF233" i="1"/>
  <c r="BT233" i="1"/>
  <c r="BF234" i="1"/>
  <c r="BT234" i="1"/>
  <c r="BF235" i="1"/>
  <c r="BT235" i="1"/>
  <c r="BF236" i="1"/>
  <c r="BT236" i="1"/>
  <c r="BF237" i="1"/>
  <c r="BT237" i="1"/>
  <c r="BF238" i="1"/>
  <c r="BT238" i="1"/>
  <c r="BT239" i="1"/>
  <c r="BF240" i="1"/>
  <c r="BT240" i="1"/>
  <c r="BF241" i="1"/>
  <c r="BT241" i="1"/>
  <c r="BF242" i="1"/>
  <c r="BT242" i="1"/>
  <c r="BF243" i="1"/>
  <c r="BT243" i="1"/>
  <c r="BF244" i="1"/>
  <c r="BT244" i="1"/>
  <c r="BT245" i="1"/>
  <c r="BF246" i="1"/>
  <c r="BT246" i="1"/>
  <c r="BF247" i="1"/>
  <c r="BT247" i="1"/>
  <c r="BF248" i="1"/>
  <c r="BT248" i="1"/>
  <c r="BF249" i="1"/>
  <c r="BT249" i="1"/>
  <c r="BF250" i="1"/>
  <c r="BT250" i="1"/>
  <c r="BF251" i="1"/>
  <c r="BT251" i="1"/>
  <c r="BF252" i="1"/>
  <c r="BT252" i="1"/>
  <c r="BF253" i="1"/>
  <c r="BT253" i="1"/>
  <c r="BF254" i="1"/>
  <c r="BT254" i="1"/>
  <c r="BF255" i="1"/>
  <c r="BT255" i="1"/>
  <c r="BF256" i="1"/>
  <c r="BT256" i="1"/>
  <c r="BF257" i="1"/>
  <c r="BT257" i="1"/>
  <c r="BF258" i="1"/>
  <c r="BT258" i="1"/>
  <c r="BF259" i="1"/>
  <c r="BT259" i="1"/>
  <c r="BT260" i="1"/>
  <c r="BF261" i="1"/>
  <c r="BT261" i="1"/>
  <c r="BF262" i="1"/>
  <c r="BT262" i="1"/>
  <c r="BT263" i="1"/>
  <c r="BF264" i="1"/>
  <c r="BT264" i="1"/>
  <c r="BF265" i="1"/>
  <c r="BT265" i="1"/>
  <c r="BT266" i="1"/>
  <c r="BF267" i="1"/>
  <c r="BT267" i="1"/>
  <c r="BF268" i="1"/>
  <c r="BT268" i="1"/>
  <c r="BF269" i="1"/>
  <c r="BT269" i="1"/>
  <c r="BF270" i="1"/>
  <c r="BT270" i="1"/>
  <c r="BF271" i="1"/>
  <c r="BT271" i="1"/>
  <c r="BF272" i="1"/>
  <c r="BT272" i="1"/>
  <c r="BF273" i="1"/>
  <c r="BT273" i="1"/>
  <c r="BF274" i="1"/>
  <c r="BT274" i="1"/>
  <c r="BF275" i="1"/>
  <c r="BT275" i="1"/>
  <c r="BF276" i="1"/>
  <c r="BT276" i="1"/>
  <c r="BF277" i="1"/>
  <c r="BT277" i="1"/>
  <c r="BF278" i="1"/>
  <c r="BT278" i="1"/>
  <c r="BT279" i="1"/>
  <c r="BF280" i="1"/>
  <c r="BT280" i="1"/>
  <c r="BF281" i="1"/>
  <c r="BT281" i="1"/>
  <c r="BF282" i="1"/>
  <c r="BT282" i="1"/>
  <c r="BF283" i="1"/>
  <c r="BT283" i="1"/>
  <c r="BF284" i="1"/>
  <c r="BT284" i="1"/>
  <c r="BF285" i="1"/>
  <c r="BT285" i="1"/>
  <c r="BF286" i="1"/>
  <c r="BT286" i="1"/>
  <c r="BF287" i="1"/>
  <c r="BT287" i="1"/>
  <c r="BF288" i="1"/>
  <c r="BT288" i="1"/>
  <c r="BF289" i="1"/>
  <c r="BT289" i="1"/>
  <c r="BF290" i="1"/>
  <c r="BT290" i="1"/>
  <c r="BF291" i="1"/>
  <c r="BT291" i="1"/>
  <c r="BT292" i="1"/>
  <c r="BF293" i="1"/>
  <c r="BT293" i="1"/>
  <c r="BF294" i="1"/>
  <c r="BT294" i="1"/>
  <c r="BF295" i="1"/>
  <c r="BT295" i="1"/>
  <c r="BF296" i="1"/>
  <c r="BT296" i="1"/>
  <c r="BF297" i="1"/>
  <c r="BT297" i="1"/>
  <c r="BF298" i="1"/>
  <c r="BT298" i="1"/>
  <c r="BF299" i="1"/>
  <c r="BT299" i="1"/>
  <c r="BF300" i="1"/>
  <c r="BT300" i="1"/>
  <c r="BF301" i="1"/>
  <c r="BT301" i="1"/>
  <c r="BF302" i="1"/>
  <c r="BT302" i="1"/>
  <c r="BF303" i="1"/>
  <c r="BT303" i="1"/>
  <c r="BF304" i="1"/>
  <c r="BT304" i="1"/>
  <c r="BF305" i="1"/>
  <c r="BT305" i="1"/>
  <c r="BF306" i="1"/>
  <c r="BT306" i="1"/>
  <c r="BF307" i="1"/>
  <c r="BT307" i="1"/>
  <c r="BF308" i="1"/>
  <c r="BT308" i="1"/>
  <c r="BF309" i="1"/>
  <c r="BT309" i="1"/>
  <c r="BF310" i="1"/>
  <c r="BT310" i="1"/>
  <c r="BF311" i="1"/>
  <c r="BT311" i="1"/>
  <c r="BF312" i="1"/>
  <c r="BT312" i="1"/>
  <c r="BF313" i="1"/>
  <c r="BT313" i="1"/>
  <c r="BF314" i="1"/>
  <c r="BT314" i="1"/>
  <c r="BF315" i="1"/>
  <c r="BT315" i="1"/>
  <c r="BF316" i="1"/>
  <c r="BT316" i="1"/>
  <c r="BF317" i="1"/>
  <c r="BT317" i="1"/>
  <c r="BF318" i="1"/>
  <c r="BT318" i="1"/>
  <c r="BT319" i="1"/>
  <c r="BF320" i="1"/>
  <c r="BT320" i="1"/>
  <c r="BF321" i="1"/>
  <c r="BT321" i="1"/>
  <c r="BT322" i="1"/>
  <c r="BF323" i="1"/>
  <c r="BT323" i="1"/>
  <c r="BF324" i="1"/>
  <c r="BT324" i="1"/>
  <c r="BF325" i="1"/>
  <c r="BT325" i="1"/>
  <c r="BF326" i="1"/>
  <c r="BT326" i="1"/>
  <c r="BF327" i="1"/>
  <c r="BT327" i="1"/>
  <c r="BF328" i="1"/>
  <c r="BT328" i="1"/>
  <c r="BF329" i="1"/>
  <c r="BT329" i="1"/>
  <c r="BF330" i="1"/>
  <c r="BT330" i="1"/>
  <c r="BF331" i="1"/>
  <c r="BT331" i="1"/>
  <c r="BF332" i="1"/>
  <c r="BT332" i="1"/>
  <c r="BF333" i="1"/>
  <c r="BT333" i="1"/>
  <c r="BF334" i="1"/>
  <c r="BT334" i="1"/>
  <c r="BF335" i="1"/>
  <c r="BT335" i="1"/>
  <c r="BT336" i="1"/>
  <c r="BF337" i="1"/>
  <c r="BT337" i="1"/>
  <c r="BF338" i="1"/>
  <c r="BT338" i="1"/>
  <c r="BF339" i="1"/>
  <c r="BT339" i="1"/>
  <c r="BF340" i="1"/>
  <c r="BT340" i="1"/>
  <c r="BF341" i="1"/>
  <c r="BT341" i="1"/>
  <c r="BT342" i="1"/>
  <c r="BF343" i="1"/>
  <c r="BT343" i="1"/>
  <c r="BT344" i="1"/>
  <c r="BF345" i="1"/>
  <c r="BT345" i="1"/>
  <c r="BF346" i="1"/>
  <c r="BT346" i="1"/>
  <c r="BF347" i="1"/>
  <c r="BT347" i="1"/>
  <c r="BF348" i="1"/>
  <c r="BT348" i="1"/>
  <c r="BF349" i="1"/>
  <c r="BT349" i="1"/>
  <c r="BF350" i="1"/>
  <c r="BT350" i="1"/>
  <c r="BF351" i="1"/>
  <c r="BT351" i="1"/>
  <c r="BF352" i="1"/>
  <c r="BT352" i="1"/>
  <c r="BF353" i="1"/>
  <c r="BT353" i="1"/>
  <c r="BF354" i="1"/>
  <c r="BT354" i="1"/>
  <c r="BF355" i="1"/>
  <c r="BT355" i="1"/>
  <c r="BT356" i="1"/>
</calcChain>
</file>

<file path=xl/sharedStrings.xml><?xml version="1.0" encoding="utf-8"?>
<sst xmlns="http://schemas.openxmlformats.org/spreadsheetml/2006/main" count="21514" uniqueCount="6445">
  <si>
    <t>Publication Type</t>
  </si>
  <si>
    <t>Authors</t>
  </si>
  <si>
    <t>Book Authors</t>
  </si>
  <si>
    <t>Book Editors</t>
  </si>
  <si>
    <t>Book Group Authors</t>
  </si>
  <si>
    <t>Author Full Names</t>
  </si>
  <si>
    <t>Book Author Full Names</t>
  </si>
  <si>
    <t>Group Authors</t>
  </si>
  <si>
    <t>Article Title</t>
  </si>
  <si>
    <t>Source Title</t>
  </si>
  <si>
    <t>Book Series Title</t>
  </si>
  <si>
    <t>Book Series Subtitle</t>
  </si>
  <si>
    <t>Language</t>
  </si>
  <si>
    <t>Document Type</t>
  </si>
  <si>
    <t>Conference Title</t>
  </si>
  <si>
    <t>Conference Date</t>
  </si>
  <si>
    <t>Conference Location</t>
  </si>
  <si>
    <t>Conference Sponsor</t>
  </si>
  <si>
    <t>Conference Host</t>
  </si>
  <si>
    <t>Author Keywords</t>
  </si>
  <si>
    <t>Keywords Plus</t>
  </si>
  <si>
    <t>Abstract</t>
  </si>
  <si>
    <t>Addresses</t>
  </si>
  <si>
    <t>Affiliations</t>
  </si>
  <si>
    <t>Reprint Addresses</t>
  </si>
  <si>
    <t>Email Addresses</t>
  </si>
  <si>
    <t>Researcher Ids</t>
  </si>
  <si>
    <t>ORCIDs</t>
  </si>
  <si>
    <t>Funding Orgs</t>
  </si>
  <si>
    <t>Funding Name Preferred</t>
  </si>
  <si>
    <t>Funding Text</t>
  </si>
  <si>
    <t>Cited References</t>
  </si>
  <si>
    <t>Cited Reference Count</t>
  </si>
  <si>
    <t>Times Cited, WoS Core</t>
  </si>
  <si>
    <t>Times Cited, All Databases</t>
  </si>
  <si>
    <t>180 Day Usage Count</t>
  </si>
  <si>
    <t>Since 2013 Usage Count</t>
  </si>
  <si>
    <t>Publisher</t>
  </si>
  <si>
    <t>Publisher City</t>
  </si>
  <si>
    <t>Publisher Address</t>
  </si>
  <si>
    <t>ISSN</t>
  </si>
  <si>
    <t>eISSN</t>
  </si>
  <si>
    <t>ISBN</t>
  </si>
  <si>
    <t>Journal Abbreviation</t>
  </si>
  <si>
    <t>Journal ISO Abbreviation</t>
  </si>
  <si>
    <t>Publication Date</t>
  </si>
  <si>
    <t>Publication Year</t>
  </si>
  <si>
    <t>Volume</t>
  </si>
  <si>
    <t>Issue</t>
  </si>
  <si>
    <t>Part Number</t>
  </si>
  <si>
    <t>Supplement</t>
  </si>
  <si>
    <t>Special Issue</t>
  </si>
  <si>
    <t>Meeting Abstract</t>
  </si>
  <si>
    <t>Start Page</t>
  </si>
  <si>
    <t>End Page</t>
  </si>
  <si>
    <t>Article Number</t>
  </si>
  <si>
    <t>DOI</t>
  </si>
  <si>
    <t>DOI Link</t>
  </si>
  <si>
    <t>Book DOI</t>
  </si>
  <si>
    <t>Early Access Date</t>
  </si>
  <si>
    <t>Number of Pages</t>
  </si>
  <si>
    <t>WoS Categories</t>
  </si>
  <si>
    <t>Web of Science Index</t>
  </si>
  <si>
    <t>Research Areas</t>
  </si>
  <si>
    <t>IDS Number</t>
  </si>
  <si>
    <t>Pubmed Id</t>
  </si>
  <si>
    <t>Open Access Designations</t>
  </si>
  <si>
    <t>Highly Cited Status</t>
  </si>
  <si>
    <t>Hot Paper Status</t>
  </si>
  <si>
    <t>Date of Export</t>
  </si>
  <si>
    <t>UT (Unique WOS ID)</t>
  </si>
  <si>
    <t>Web of Science Record</t>
  </si>
  <si>
    <t>J</t>
  </si>
  <si>
    <t>Randall, J</t>
  </si>
  <si>
    <t/>
  </si>
  <si>
    <t>Randall, Jennifer</t>
  </si>
  <si>
    <t>Decolonial Archival Futures</t>
  </si>
  <si>
    <t>TECHNICAL SERVICES QUARTERLY</t>
  </si>
  <si>
    <t>English</t>
  </si>
  <si>
    <t>Book Review</t>
  </si>
  <si>
    <t>[Randall, Jennifer] Univ North Carolina Pembroke, Special Collect &amp; Arch Librarian, Pembroke, NC 28372 USA</t>
  </si>
  <si>
    <t>University of North Carolina at Pembroke; University of North Carolina</t>
  </si>
  <si>
    <t>Randall, J (corresponding author), Univ North Carolina Pembroke, Special Collect &amp; Arch Librarian, Pembroke, NC 28372 USA.</t>
  </si>
  <si>
    <t>Jennifer.Randall@uncp.edu</t>
  </si>
  <si>
    <t>ROUTLEDGE JOURNALS, TAYLOR &amp; FRANCIS LTD</t>
  </si>
  <si>
    <t>ABINGDON</t>
  </si>
  <si>
    <t>2-4 PARK SQUARE, MILTON PARK, ABINGDON OX14 4RN, OXON, ENGLAND</t>
  </si>
  <si>
    <t>0731-7131</t>
  </si>
  <si>
    <t>1555-3337</t>
  </si>
  <si>
    <t>TECH SERV Q</t>
  </si>
  <si>
    <t>Tech. Serv. Q.</t>
  </si>
  <si>
    <t>OCT 1</t>
  </si>
  <si>
    <t>10.1080/07317131.2024.2396242</t>
  </si>
  <si>
    <t>AUG 2024</t>
  </si>
  <si>
    <t>Information Science &amp; Library Science</t>
  </si>
  <si>
    <t>Emerging Sources Citation Index (ESCI)</t>
  </si>
  <si>
    <t>H3G5C</t>
  </si>
  <si>
    <t>2025-01-30</t>
  </si>
  <si>
    <t>WOS:001300959400001</t>
  </si>
  <si>
    <t>Piggott, M</t>
  </si>
  <si>
    <t>Piggott, Michael</t>
  </si>
  <si>
    <t>Decolonial archival futures</t>
  </si>
  <si>
    <t>JOURNAL OF THE AUSTRALIAN LIBRARY AND INFORMATION ASSOCIATION</t>
  </si>
  <si>
    <t>mpiggott@live.com.au</t>
  </si>
  <si>
    <t>2475-0158</t>
  </si>
  <si>
    <t>2475-0166</t>
  </si>
  <si>
    <t>J AUST LIB INF ASSOC</t>
  </si>
  <si>
    <t>J. Aust. Libr. Inf. Assoc.</t>
  </si>
  <si>
    <t>JUL 2</t>
  </si>
  <si>
    <t>SI</t>
  </si>
  <si>
    <t>10.1080/24750158.2024.2368292</t>
  </si>
  <si>
    <t>JUL 2024</t>
  </si>
  <si>
    <t>Social Science Citation Index (SSCI)</t>
  </si>
  <si>
    <t>D2K9O</t>
  </si>
  <si>
    <t>WOS:001268364100001</t>
  </si>
  <si>
    <t>Torretta, NB; Clark, B; Redström, J</t>
  </si>
  <si>
    <t>Torretta, Nicholas B.; Clark, Brendon; Redstroem, Johan</t>
  </si>
  <si>
    <t>Reorienting Design Towards a Decolonial Ethos: Exploring Directions for Decolonial Design</t>
  </si>
  <si>
    <t>DESIGN AND CULTURE</t>
  </si>
  <si>
    <t>Article</t>
  </si>
  <si>
    <t>decolonization; emancipation; critical pedagogy; relationality; Indigenous methodologies; industrial design</t>
  </si>
  <si>
    <t>Contemporary Industrial Design, as professional and academic practice, exists intertwined with the global hegemonic power structures of coloniality (Buckley 1986; Escobar 2018a; Mareis and Paim 2020). Problematizing this situatedness, the effort of Decolonizing Design emerges as a twofold effort: first to unlink it from this structure, opening up for diverse understandings of Design and, second, to remove oppressive behaviors from Design. In this paper we present a decolonial intervention in an Industrial Design education in the Global North as an exploration of how to shift Design towards decolonial emancipation. From this project, we suggest the categories of listening, learning, and loving as guidelines for decolonizing Design. We conclude arguing that the work necessary to dismantle Design as we know it and explore decolonial directions demands that we continually work to break and counterbalance the allegiance to its Eurocentrism and oppressive ways of working.</t>
  </si>
  <si>
    <t>[Torretta, Nicholas B.] Malmo Univ, Malmo, Sweden; [Clark, Brendon] Umea Univ, Umea Inst Design, Umea, Sweden; [Redstroem, Johan] Umea Inst Design, Umea, Sweden</t>
  </si>
  <si>
    <t>Malmo University; Umea University; Umea University</t>
  </si>
  <si>
    <t>Torretta, NB (corresponding author), Malmo Univ, Malmo, Sweden.</t>
  </si>
  <si>
    <t>nicholas.torretta@umu.se</t>
  </si>
  <si>
    <t>Baroncelli Torretta, Nicholas/0000-0001-7806-8150</t>
  </si>
  <si>
    <t>1754-7075</t>
  </si>
  <si>
    <t>1754-7083</t>
  </si>
  <si>
    <t>DES CULT</t>
  </si>
  <si>
    <t>Des. Cult.</t>
  </si>
  <si>
    <t>SEP 1</t>
  </si>
  <si>
    <t>10.1080/17547075.2024.2356764</t>
  </si>
  <si>
    <t>MAY 2024</t>
  </si>
  <si>
    <t>Art</t>
  </si>
  <si>
    <t>Arts &amp; Humanities Citation Index (A&amp;HCI)</t>
  </si>
  <si>
    <t>I2D0G</t>
  </si>
  <si>
    <t>WOS:001242850600001</t>
  </si>
  <si>
    <t>Drabinski, JE</t>
  </si>
  <si>
    <t>Drabinski, John E.</t>
  </si>
  <si>
    <t>Creolization as Decolonial Theory</t>
  </si>
  <si>
    <t>RESEARCH IN PHENOMENOLOGY</t>
  </si>
  <si>
    <t>Glissant; decolonial; creolization; history; memory; Middle Passage</t>
  </si>
  <si>
    <t>What does &amp; Eacute;douard Glissant have to contribute to theorizing decolonization and a philosophy of difference? And how is this contribution tied to rethinking place (from Caribbean to Caribbeanness) and world (comprised of creolized culture and identity) ? This essay takes up Glissant's work in the context of questions of history and memor y, with particular focus on how historical experience grounds philosophical work on place and world through articulations of identit y, language, cultural production, and thinking after catastroph e. Drawing from a contrast with Martin Heidegger and Walter Benjamin, this essay shows how Glissant's critical concept creolization works as an expression of what I call the afropostmoder n, and also as an important contribution to decolonial theories of worl d, culture, memory, language, and subjectivity after the Middle Passage.</t>
  </si>
  <si>
    <t>[Drabinski, John E.] Univ Maryland, Dept African Amer Studies, College Pk, MD 20742 USA</t>
  </si>
  <si>
    <t>University System of Maryland; University of Maryland College Park</t>
  </si>
  <si>
    <t>Drabinski, JE (corresponding author), Univ Maryland, Dept African Amer Studies, College Pk, MD 20742 USA.</t>
  </si>
  <si>
    <t>jdrab@umd.edu</t>
  </si>
  <si>
    <t>BRILL</t>
  </si>
  <si>
    <t>LEIDEN</t>
  </si>
  <si>
    <t>PLANTIJNSTRAAT 2, P O BOX 9000, 2300 PA LEIDEN, NETHERLANDS</t>
  </si>
  <si>
    <t>0085-5553</t>
  </si>
  <si>
    <t>1569-1640</t>
  </si>
  <si>
    <t>RES PHENOMENOL</t>
  </si>
  <si>
    <t>Res. Phenomenol.</t>
  </si>
  <si>
    <t>MAR</t>
  </si>
  <si>
    <t>10.1163/15691640-12341539</t>
  </si>
  <si>
    <t>Philosophy</t>
  </si>
  <si>
    <t>XN8B3</t>
  </si>
  <si>
    <t>WOS:001262444800005</t>
  </si>
  <si>
    <t>Agha, Z; Esson, J; Griffiths, M; Joronen, M</t>
  </si>
  <si>
    <t>Agha, Zena; Esson, James; Griffiths, Mark; Joronen, Mikko</t>
  </si>
  <si>
    <t>Gaza: A decolonial geography</t>
  </si>
  <si>
    <t>TRANSACTIONS OF THE INSTITUTE OF BRITISH GEOGRAPHERS</t>
  </si>
  <si>
    <t>Editorial Material</t>
  </si>
  <si>
    <t>Gaza; Israel; military occupation; Palestine; West Bank</t>
  </si>
  <si>
    <t>SETTLER COLONIALISM; PALESTINE; GEOPOLITICS; POLITICS; SOCIETY; ECONOMY; LIFE; IBG; WAR</t>
  </si>
  <si>
    <t>This commentary addresses three objectives: (1) to situate and contextualise the ongoing military assault on Gaza within longer colonial histories in Palestine; (2) to collate resources that can equip geographers-specialist and non-specialist, academic and non-academic-with resources to build decolonial politics on Palestine-Israel; and (3) to contribute to discussions on what we, as geographers, can do to support Palestinian calls for liberation. These objectives are informed by a strong conviction that now is not a time for equivocation or silence. Palestinians, both in Palestine and in exile, need robust support and solidarity. This commentary offers one example of the form this support and solidarity can take in the context of academia. It does so by calling forth our discipline's plural and deep commitment to justice and thoroughgoing critique of the deleterious power structures and colonial legacies that have brought us to this current moment of crisis in Palestine.</t>
  </si>
  <si>
    <t>[Agha, Zena; Griffiths, Mark] Newcastle Univ, Sch Geog Polit &amp; Sociol, Newcastle Upon Tyne, England; [Esson, James] Queen Mary Univ London, Sch Geog, London, England; [Joronen, Mikko] Univ Tampere, Reg Studies, Tampere, Finland; [Griffiths, Mark] Newcastle Univ, Newcastle Upon Tyne, England</t>
  </si>
  <si>
    <t>Newcastle University - UK; University of London; Queen Mary University London; Tampere University; Newcastle University - UK</t>
  </si>
  <si>
    <t>Griffiths, M (corresponding author), Newcastle Univ, Newcastle Upon Tyne, England.</t>
  </si>
  <si>
    <t>mark.griffiths@newcastle.ac.uk</t>
  </si>
  <si>
    <t>Esson, James/0000-0002-7076-5119; Joronen, Mikko/0000-0002-4051-2348</t>
  </si>
  <si>
    <t>WILEY</t>
  </si>
  <si>
    <t>HOBOKEN</t>
  </si>
  <si>
    <t>111 RIVER ST, HOBOKEN 07030-5774, NJ USA</t>
  </si>
  <si>
    <t>0020-2754</t>
  </si>
  <si>
    <t>1475-5661</t>
  </si>
  <si>
    <t>T I BRIT GEOGR</t>
  </si>
  <si>
    <t>Trans. Inst. Br. Geogr.</t>
  </si>
  <si>
    <t>JUN</t>
  </si>
  <si>
    <t>10.1111/tran.12675</t>
  </si>
  <si>
    <t>FEB 2024</t>
  </si>
  <si>
    <t>Geography</t>
  </si>
  <si>
    <t>OR4S0</t>
  </si>
  <si>
    <t>WOS:001157420400001</t>
  </si>
  <si>
    <t>Zaazaa, A</t>
  </si>
  <si>
    <t>Zaazaa, Amel</t>
  </si>
  <si>
    <t>Towards a decolonial love</t>
  </si>
  <si>
    <t>LIBERTE</t>
  </si>
  <si>
    <t>French</t>
  </si>
  <si>
    <t>OUTREMONT</t>
  </si>
  <si>
    <t>1495 RUE VAN HORNE, CP 48854, OUTREMONT, PQ H2V 4V2, CANADA</t>
  </si>
  <si>
    <t>0024-2020</t>
  </si>
  <si>
    <t>Liberte</t>
  </si>
  <si>
    <t>SUM</t>
  </si>
  <si>
    <t>Literary Reviews</t>
  </si>
  <si>
    <t>Literature</t>
  </si>
  <si>
    <t>WX9Z9</t>
  </si>
  <si>
    <t>WOS:001258303800008</t>
  </si>
  <si>
    <t>Green, M</t>
  </si>
  <si>
    <t>Green, Michael</t>
  </si>
  <si>
    <t>A Decolonial Syncretism of Unity</t>
  </si>
  <si>
    <t>INTERNATIONAL REVIEW OF MISSION</t>
  </si>
  <si>
    <t>syncretism; decolonialism; being; non-being; liminality; ontology; cosmology; epistemology</t>
  </si>
  <si>
    <t>The term syncretism has had a metamorphic history in terms of its meaning, starting as positive with Plutarch, to being positive and negative during the Reformation, and then becoming neutral and negative after the Reformation to becoming decidedly negative from the 1920s onward. Despite advances in interpreting syncretism in more neutral or positive ways, the word's meaning and function remain imprecise. Central to the fog surrounding the word is its implicit meaning of some type of mixture, whether negative, neutral, or positive. The question then becomes, Is mixture a valid central meaning of the word? More importantly, can the suspicious lens of decolonialism offer insight into redefining it and also give direction as to how it could function? This article studies the development of the term, examines current scholarship within the World Council of Churches, and situates syncretism within the larger context of the decolonial discussion in trying to redefine it in light of its original meaning.</t>
  </si>
  <si>
    <t>[Green, Michael] Fuller Theol Seminary, Intercultural Studies Program, Pasadena, CA 91182 USA</t>
  </si>
  <si>
    <t>Green, M (corresponding author), Fuller Theol Seminary, Intercultural Studies Program, Pasadena, CA 91182 USA.</t>
  </si>
  <si>
    <t>mikegreen@fuller.edu</t>
  </si>
  <si>
    <t>0020-8582</t>
  </si>
  <si>
    <t>1758-6631</t>
  </si>
  <si>
    <t>INT REV MISSION</t>
  </si>
  <si>
    <t>Int. Rev. Mission</t>
  </si>
  <si>
    <t>MAY</t>
  </si>
  <si>
    <t>10.1111/irom.12493</t>
  </si>
  <si>
    <t>Religion</t>
  </si>
  <si>
    <t>TU4D2</t>
  </si>
  <si>
    <t>WOS:001243750600018</t>
  </si>
  <si>
    <t>Babalola, A; Makoni, S; Madany-Saa, M; Antia, BE; Gomes, RL</t>
  </si>
  <si>
    <t>Babalola, Adesoji; Makoni, Sinfree; Madany-Saa, Magda; Antia, Bassey E.; Gomes, Rafael Lomeu</t>
  </si>
  <si>
    <t>Decolonial voices, language and race</t>
  </si>
  <si>
    <t>LANGUAGE IN SOCIETY</t>
  </si>
  <si>
    <t>[Babalola, Adesoji] Queens Univ, Cultural Studies, B123B Mackintosh-Corry Hall, Kingston, ON K7L 3N6, Canada</t>
  </si>
  <si>
    <t>Queens University - Canada</t>
  </si>
  <si>
    <t>Babalola, A (corresponding author), Queens Univ, Cultural Studies, B123B Mackintosh-Corry Hall, Kingston, ON K7L 3N6, Canada.</t>
  </si>
  <si>
    <t>adesoji.babalola@queensu.ca</t>
  </si>
  <si>
    <t>CAMBRIDGE UNIV PRESS</t>
  </si>
  <si>
    <t>CAMBRIDGE</t>
  </si>
  <si>
    <t>EDINBURGH BLDG, SHAFTESBURY RD, CB2 8RU CAMBRIDGE, ENGLAND</t>
  </si>
  <si>
    <t>0047-4045</t>
  </si>
  <si>
    <t>1469-8013</t>
  </si>
  <si>
    <t>LANG SOC</t>
  </si>
  <si>
    <t>Lang. Soc.</t>
  </si>
  <si>
    <t>FEB</t>
  </si>
  <si>
    <t>10.1017/S0047404523000866</t>
  </si>
  <si>
    <t>Linguistics; Sociology</t>
  </si>
  <si>
    <t>GT5F4</t>
  </si>
  <si>
    <t>WOS:001154928200016</t>
  </si>
  <si>
    <t>Stieber, C</t>
  </si>
  <si>
    <t>Stieber, Chelsea</t>
  </si>
  <si>
    <t>The Haitians: A Decolonial History</t>
  </si>
  <si>
    <t>CULTURAL DYNAMICS</t>
  </si>
  <si>
    <t>spiralism; Haiti; revolution; antislavery; humanism; decoloniality</t>
  </si>
  <si>
    <t>Jean Casimir's The Haitians is a decolonial history of the Haitian people (une lecture decoloniale in French) that challenges dominant narratives about the Haitian Revolution and Haitian history in the North Atlantic academy. This essay explores Casimir's efforts to recenter the Haitian people-their self-determination and their perspective-in the radical anticolonial, antislavery project that is Haiti. Rather than placing Casimir in relation to the major thinkers in decolonial thought, however, it situates his work in relation to the Haitian literary and political movement known as spiralism.</t>
  </si>
  <si>
    <t>[Stieber, Chelsea] Tulane Univ, Tulane, LA 70118 USA</t>
  </si>
  <si>
    <t>Tulane University</t>
  </si>
  <si>
    <t>Stieber, C (corresponding author), Tulane Univ, Tulane, LA 70118 USA.</t>
  </si>
  <si>
    <t>cstieber@tulane.edu</t>
  </si>
  <si>
    <t>SAGE PUBLICATIONS LTD</t>
  </si>
  <si>
    <t>LONDON</t>
  </si>
  <si>
    <t>1 OLIVERS YARD, 55 CITY ROAD, LONDON EC1Y 1SP, ENGLAND</t>
  </si>
  <si>
    <t>0921-3740</t>
  </si>
  <si>
    <t>1461-7048</t>
  </si>
  <si>
    <t>CULT DYN</t>
  </si>
  <si>
    <t>Cult. Dynamics</t>
  </si>
  <si>
    <t>AUG</t>
  </si>
  <si>
    <t>10.1177/09213740241263430</t>
  </si>
  <si>
    <t>Social Sciences, Interdisciplinary</t>
  </si>
  <si>
    <t>Social Sciences - Other Topics</t>
  </si>
  <si>
    <t>J9M0S</t>
  </si>
  <si>
    <t>WOS:001340220300001</t>
  </si>
  <si>
    <t>Cruchley, P</t>
  </si>
  <si>
    <t>Cruchley, Peter</t>
  </si>
  <si>
    <t>Decolonial Discipleship as Transforming Discipleship</t>
  </si>
  <si>
    <t>peter.cruchley@wcc-coe.org</t>
  </si>
  <si>
    <t>10.1111/irom.12498</t>
  </si>
  <si>
    <t>WOS:001243750600004</t>
  </si>
  <si>
    <t>Magno, C; Becker, A; Lötscher, S</t>
  </si>
  <si>
    <t>Magno, Cathryn; Becker, Anna; Lotscher, Samira</t>
  </si>
  <si>
    <t>Decolonial Archeology of Migration Spaces</t>
  </si>
  <si>
    <t>CULTURAL STUDIES-CRITICAL METHODOLOGIES</t>
  </si>
  <si>
    <t>Article; Early Access</t>
  </si>
  <si>
    <t>contemporary archeology; arrival infrastructures; migration; entanglement; photo-elicitation</t>
  </si>
  <si>
    <t>PHOTOVOICE</t>
  </si>
  <si>
    <t>In this article, we consider artifacts relating to the Ukrainian refugee population located in reception contexts, namely, the cities of Bern, Switzerland; Warsaw, Poland; Dresden, Germany; Amsterdam, The Netherlands; and Vilnius, Lithuania. Within these contexts, we use archeological methods of examining material artifacts (e.g., objects, landscapes) in the present time to glean meaning about lifestyle, social organization, and community relations. We suggest that by centering artifacts, we, as non-refugee, non-Ukrainian researchers living in reception contexts, might rupture the colonial relationships inherent in researcher/researched configurations and move toward decolonial inquiry. We attempt to uncover our own understandings of the artifacts as arrival infrastructure, questioning the intentions for their use, how they might be read and what their impact might be. We hope that by turning the lens from the migrants themselves to our own self-reflection, we might better understand the beliefs, concerns, and desires among reception community members. We find in the artifacts a matrix of government messages and tension-inducing provocations by individuals and institutions, and we find in ourselves contradictions and recognition that we actively co-construct migration space-and potentially, but not necessarily, coalitions-in part through our interaction with our contemporary archeology.</t>
  </si>
  <si>
    <t>[Magno, Cathryn] Univ Fribourg, Educ Sci, Fribourg, Switzerland; [Becker, Anna] Polish Acad Sci, Dept Linguist, Warsaw, Poland; [Lotscher, Samira] Fernfachhochschule Schweiz, Brig, Switzerland; [Magno, Cathryn] Univ Fribourg, RM 02 bu S-1-111,Rue P-A Faucigny 2, CH-1700 Fribourg, Switzerland</t>
  </si>
  <si>
    <t>University of Fribourg; Polish Academy of Sciences; University of Fribourg</t>
  </si>
  <si>
    <t>Magno, C (corresponding author), Univ Fribourg, RM 02 bu S-1-111,Rue P-A Faucigny 2, CH-1700 Fribourg, Switzerland.</t>
  </si>
  <si>
    <t>cathryn.magno@unifr.ch</t>
  </si>
  <si>
    <t>; Becker, Anna/AEY-3546-2022</t>
  </si>
  <si>
    <t>Magno, Cathryn/0000-0002-6187-2166; Becker, Anna/0000-0002-1818-291X</t>
  </si>
  <si>
    <t>SAGE PUBLICATIONS INC</t>
  </si>
  <si>
    <t>THOUSAND OAKS</t>
  </si>
  <si>
    <t>2455 TELLER RD, THOUSAND OAKS, CA 91320 USA</t>
  </si>
  <si>
    <t>1532-7086</t>
  </si>
  <si>
    <t>1552-356X</t>
  </si>
  <si>
    <t>CULT STUD-CRIT METHO</t>
  </si>
  <si>
    <t>Cult. Stud.-Crit. Methodologies</t>
  </si>
  <si>
    <t>2024 JUN 5</t>
  </si>
  <si>
    <t>10.1177/15327086241256071</t>
  </si>
  <si>
    <t>JUN 2024</t>
  </si>
  <si>
    <t>Cultural Studies</t>
  </si>
  <si>
    <t>Social Science Citation Index (SSCI); Arts &amp; Humanities Citation Index (A&amp;HCI)</t>
  </si>
  <si>
    <t>TN7F5</t>
  </si>
  <si>
    <t>WOS:001242000900001</t>
  </si>
  <si>
    <t>Sims, DA; Naidu, T</t>
  </si>
  <si>
    <t>Sims, Danica Anne; Naidu, Thirusha</t>
  </si>
  <si>
    <t>How to … do decolonial research</t>
  </si>
  <si>
    <t>CLINICAL TEACHER</t>
  </si>
  <si>
    <t>The imperative for decolonial research in health professions education (HPE) is rooted in a resistance to coloniality, which characterises modern medicine and HPE. Coloniality is a residual effect of colonialism, which upholds White, Western, Eurocentric knowledge systems while simultaneously marginalising diverse epistemologies. We outline the problematic nature of coloniality in HPE typified in unequal research partnerships, skewed student exchanges and poor representation of diverse authors. Decoloniality advocates for the active disruption and dismantling of colonial hierarchies to promote epistemic justice. We suggest a practical framework for applying decolonial principles in research, emphasising awareness (critical consciousness), deliberation (reflexivity) and action (transformative praxis). Practical steps for decolonial practice include interrogating research conceptualisation, sharing power and diversifying research teams, adopting participatory and reciprocal (mutually beneficial) methodologies, (re)centring marginalised voices and amplifying 'Other' knowledges, and disrupting hegemonic dissemination practices. By employing decolonial strategies, researchers can produce equitable, socially accountable and epistemically just scholarship, ultimately enhancing the relevance and impact of HPE research for all people globally.</t>
  </si>
  <si>
    <t>[Sims, Danica Anne] Univ Oxford, Fac Educ, Oxford, England; [Sims, Danica Anne] Univ Johannesburg, Fac Hlth Sci, Biomed Engn &amp; Healthcare Technol Res Ctr, Johannesburg, South Africa; [Naidu, Thirusha] Univ Ottawa, Dept Innovat Med Educ, Ottawa, ON, Canada; [Naidu, Thirusha] Univ KwaZulu Natal, Dept Psychiat, Durban, South Africa; [Naidu, Thirusha] Univ Cambridge, Dept Publ Hlth &amp; Primary Care, Cambridge, England</t>
  </si>
  <si>
    <t>University of Oxford; University of Johannesburg; University of Ottawa; University of Kwazulu Natal; University of Cambridge</t>
  </si>
  <si>
    <t>Sims, DA (corresponding author), Univ Oxford, Fac Educ, Oxford, England.</t>
  </si>
  <si>
    <t>danica.sims@education.ox.ac.uk</t>
  </si>
  <si>
    <t>Naidu, Thirusha/AAK-1716-2021; Sims, Danica Anne (Nici)/HPC-6568-2023</t>
  </si>
  <si>
    <t>Sims, Danica Anne (Nici)/0000-0003-4973-0699</t>
  </si>
  <si>
    <t>1743-4971</t>
  </si>
  <si>
    <t>1743-498X</t>
  </si>
  <si>
    <t>CLIN TEACH</t>
  </si>
  <si>
    <t>Clin. Teach.</t>
  </si>
  <si>
    <t>DEC</t>
  </si>
  <si>
    <t>10.1111/tct.13806</t>
  </si>
  <si>
    <t>SEP 2024</t>
  </si>
  <si>
    <t>Medicine, Research &amp; Experimental</t>
  </si>
  <si>
    <t>Research &amp; Experimental Medicine</t>
  </si>
  <si>
    <t>L8V4S</t>
  </si>
  <si>
    <t>hybrid</t>
  </si>
  <si>
    <t>WOS:001314620300001</t>
  </si>
  <si>
    <t>Bakshi, S</t>
  </si>
  <si>
    <t>Bakshi, Sandeep</t>
  </si>
  <si>
    <t>Decolonial Queerness: Possibilities and Negotiations</t>
  </si>
  <si>
    <t>GENRE SEXUALITE &amp; SOCIETE</t>
  </si>
  <si>
    <t>decolonial; queer; South Asia; non-eurocentred thought</t>
  </si>
  <si>
    <t>Suturing decolonial thinking to transnational queer narratives, this essay aims to problematise accounts of coloniality/modernity that emplace eurocentred thinking in a dialectical relation to other formations of knowledge. Specifically, it offers a reassessment of contemporary queer paradigms in the geopolitical west and its other, South Asia. Focusing on South Asia as the geographical location that is traditionally associated with the repression of all forms of sexuality and simultaneously as the site of orientalised fictions of (homo)sexual promise, the essay attempts to borrow from insights of two established fields of critical inquiry, i.e., decolonial studies and queer theory. In staging this encounter, it aims to theorise decolonial queerness, developing epistemic tools for a decolonial critique of global queerness which obliterates particularised gender and sexual arrangements that escape legibility in standard accounts of queer studies.</t>
  </si>
  <si>
    <t>[Bakshi, Sandeep] Univ Paris Cite, Maitre Conf, CNRS, LARCA, F-75013 Paris, France</t>
  </si>
  <si>
    <t>Centre National de la Recherche Scientifique (CNRS); Universite Paris Cite</t>
  </si>
  <si>
    <t>Bakshi, S (corresponding author), Univ Paris Cite, Maitre Conf, CNRS, LARCA, F-75013 Paris, France.</t>
  </si>
  <si>
    <t>Sandeep.Bakshi@u-paris.fr</t>
  </si>
  <si>
    <t>ECOLE HAUTES ETUDES &amp; SCIENCES SOC-EHESS, COLL FRANCE</t>
  </si>
  <si>
    <t>PARIS</t>
  </si>
  <si>
    <t>105 BD RASPAIL, PARIS, 75006, FRANCE</t>
  </si>
  <si>
    <t>2104-3736</t>
  </si>
  <si>
    <t>GENRE SEX SOC</t>
  </si>
  <si>
    <t>Genre Sex. Soc.</t>
  </si>
  <si>
    <t>SPR</t>
  </si>
  <si>
    <t>10.4000/122t7</t>
  </si>
  <si>
    <t>Women's Studies</t>
  </si>
  <si>
    <t>D6F2B</t>
  </si>
  <si>
    <t>Green Submitted, gold</t>
  </si>
  <si>
    <t>WOS:001297107300009</t>
  </si>
  <si>
    <t>Ayyash, MM</t>
  </si>
  <si>
    <t>Ayyash, M. Muhannad</t>
  </si>
  <si>
    <t>Anticolonial Violence and Decolonial Liberation</t>
  </si>
  <si>
    <t>INTERNATIONAL POLITICS</t>
  </si>
  <si>
    <t>Review</t>
  </si>
  <si>
    <t>[Ayyash, M. Muhannad] Mt Royal Univ, Calgary, AB, Canada</t>
  </si>
  <si>
    <t>Mount Royal University</t>
  </si>
  <si>
    <t>Ayyash, MM (corresponding author), Mt Royal Univ, Calgary, AB, Canada.</t>
  </si>
  <si>
    <t>mayyash@mtroyal.ca</t>
  </si>
  <si>
    <t>PALGRAVE MACMILLAN LTD</t>
  </si>
  <si>
    <t>BASINGSTOKE</t>
  </si>
  <si>
    <t>BRUNEL RD BLDG, HOUNDMILLS, BASINGSTOKE RG21 6XS, HANTS, ENGLAND</t>
  </si>
  <si>
    <t>1384-5748</t>
  </si>
  <si>
    <t>1740-3898</t>
  </si>
  <si>
    <t>INT POLITICS</t>
  </si>
  <si>
    <t>Int. Polit.</t>
  </si>
  <si>
    <t>10.1057/s41311-024-00573-w</t>
  </si>
  <si>
    <t>International Relations; Political Science</t>
  </si>
  <si>
    <t>International Relations; Government &amp; Law</t>
  </si>
  <si>
    <t>E5Q3P</t>
  </si>
  <si>
    <t>WOS:001228524900001</t>
  </si>
  <si>
    <t>Chevannes, DK</t>
  </si>
  <si>
    <t>Chevannes, Derefe Kimarley</t>
  </si>
  <si>
    <t>Africana Political Theory as Decolonial Critique</t>
  </si>
  <si>
    <t>PS-POLITICAL SCIENCE &amp; POLITICS</t>
  </si>
  <si>
    <t>This article illuminates a fundamental problem at the core of canonical political theory: the racialization of knowledge. It contends that the history of canonical thought as being necessarily Western and, therefore, European American, means the emergence of epistemic racism produces enormous consequences for the practice of philosophical thought-namely, Africana political theory (APT). Thus, this article raises important questions such as the colonization of reason, as well as the ongoing relationship between political theory and race, such that the specter of anti-black racism manifests and becomes intertwined with the foundations of the canon. Ultimately, the article proffers APT as decolonial critique to complicate and expand the parameters of philosophical practice. The overall consequences for the discipline, its students, and its practitioners actualize an ongoing movement for black liberation.</t>
  </si>
  <si>
    <t>[Chevannes, Derefe Kimarley] Univ Memphis, Polit Sci, Memphis, TN 38152 USA</t>
  </si>
  <si>
    <t>University of Memphis</t>
  </si>
  <si>
    <t>Chevannes, DK (corresponding author), Univ Memphis, Polit Sci, Memphis, TN 38152 USA.</t>
  </si>
  <si>
    <t>dkchvnns@memphis.edu</t>
  </si>
  <si>
    <t>Chevannes, Derefe/0000-0001-7033-1583</t>
  </si>
  <si>
    <t>I extend my deepest gratitude to the three anonymous reviewers, who read my ideas with such care, thoroughness, and precision. Their recommended revisions made the manuscript a tremendous success. To them, I am indebted. I also thank my frequent interlocutors, Tom Meagher and Dana Francisco Miranda, as well as my colleague, Elizabeth Wellman, for their time and charitable reading of the initial drafts of this manuscript at their busiest time. To you three, I also owe much. Finally, I thank the editor for allowing me the opportunity to publish my work.</t>
  </si>
  <si>
    <t>1049-0965</t>
  </si>
  <si>
    <t>1537-5935</t>
  </si>
  <si>
    <t>PS-POLIT SCI POLIT</t>
  </si>
  <si>
    <t>PS-Polit. Sci. Polit.</t>
  </si>
  <si>
    <t>OCT</t>
  </si>
  <si>
    <t>10.1017/S1049096524000192</t>
  </si>
  <si>
    <t>Political Science</t>
  </si>
  <si>
    <t>Government &amp; Law</t>
  </si>
  <si>
    <t>P9Z6P</t>
  </si>
  <si>
    <t>WOS:001298660100001</t>
  </si>
  <si>
    <t>Canagarajah, S</t>
  </si>
  <si>
    <t>Canagarajah, Suresh</t>
  </si>
  <si>
    <t>Diversifying English at the Decolonial Turn</t>
  </si>
  <si>
    <t>TESOL QUARTERLY</t>
  </si>
  <si>
    <t>Letter; Early Access</t>
  </si>
  <si>
    <t>In this brief forum article, I draw from the disciplinary orientation of linguistic anthropology to discuss how a collection of linguistic and semiotic resources gets enregistered as the language for specific communicative activities. Enregisterment is an ongoing social and ideological process whereby a semiotic corpus gets identified as conventional for an activity or identity (see Agha, 2005). At a larger scale of consideration, it can also help explain what is identified as English in any given time and place. It is more appropriate to focus on communicative activity as the unit of analysis for the diverse semiotic resources constituting it, rather than assuming a labeled language as the starting point for our teaching or research. In place of relying on formal proficiency in English grammar, which might have variable relevance in communicative practices, we must prepare students for the diverse semiotic repertoires needed for their purposes and develop in them the dispositions to always attune to the mix of entangled resources in any activity.</t>
  </si>
  <si>
    <t>[Canagarajah, Suresh] Penn State Univ, Dept Appl Linguist &amp; English, University Pk, PA 16802 USA</t>
  </si>
  <si>
    <t>Pennsylvania Commonwealth System of Higher Education (PCSHE); Pennsylvania State University; Pennsylvania State University - University Park</t>
  </si>
  <si>
    <t>Canagarajah, S (corresponding author), Penn State Univ, Dept Appl Linguist &amp; English, University Pk, PA 16802 USA.</t>
  </si>
  <si>
    <t>asc16@psu.edu</t>
  </si>
  <si>
    <t>Canagarajah, Suresh/0000-0002-1292-2366</t>
  </si>
  <si>
    <t>0039-8322</t>
  </si>
  <si>
    <t>1545-7249</t>
  </si>
  <si>
    <t>TESOL QUART</t>
  </si>
  <si>
    <t>Tesol Q.</t>
  </si>
  <si>
    <t>2024 JAN 12</t>
  </si>
  <si>
    <t>10.1002/tesq.3306</t>
  </si>
  <si>
    <t>JAN 2024</t>
  </si>
  <si>
    <t>Education &amp; Educational Research; Linguistics</t>
  </si>
  <si>
    <t>EV7Q8</t>
  </si>
  <si>
    <t>WOS:001141777200001</t>
  </si>
  <si>
    <t>Gordon, LR</t>
  </si>
  <si>
    <t>Gordon, Lewis R.</t>
  </si>
  <si>
    <t>Living Phenomenology as a Decolonial Practice</t>
  </si>
  <si>
    <t>PHILOSOPHIES</t>
  </si>
  <si>
    <t>epistemic decolonization; disciplinary decadence; phenomenology; teleological suspension of disciplinarity</t>
  </si>
  <si>
    <t>This paper examines phenomenology as a living form of thought with significance for decolonial epistemic practice. After discussing how phenomenology addresses concerns of living thought, the author outlines disciplinary decadence as a form of colonial epistemic practice and offers his theory of teleological suspensions of disciplinarity among the decolonial epistemic practices that could be devoted not only to the decolonization of thought but also ideas pertaining to normative life.</t>
  </si>
  <si>
    <t>[Gordon, Lewis R.] Univ Connecticut, Coll Liberal Arts &amp; Sci, Philosophy Dept, Storrs, CT 06269 USA</t>
  </si>
  <si>
    <t>University of Connecticut</t>
  </si>
  <si>
    <t>Gordon, LR (corresponding author), Univ Connecticut, Coll Liberal Arts &amp; Sci, Philosophy Dept, Storrs, CT 06269 USA.</t>
  </si>
  <si>
    <t>lewis.gordon@uconn.edu</t>
  </si>
  <si>
    <t>MDPI</t>
  </si>
  <si>
    <t>BASEL</t>
  </si>
  <si>
    <t>ST ALBAN-ANLAGE 66, CH-4052 BASEL, SWITZERLAND</t>
  </si>
  <si>
    <t>2409-9287</t>
  </si>
  <si>
    <t>Philosophies</t>
  </si>
  <si>
    <t>10.3390/philosophies9060175</t>
  </si>
  <si>
    <t>History &amp; Philosophy Of Science; Philosophy</t>
  </si>
  <si>
    <t>History &amp; Philosophy of Science; Philosophy</t>
  </si>
  <si>
    <t>Q3W9L</t>
  </si>
  <si>
    <t>gold</t>
  </si>
  <si>
    <t>WOS:001384037900001</t>
  </si>
  <si>
    <t>Laviosa, F</t>
  </si>
  <si>
    <t>Laviosa, Flavia</t>
  </si>
  <si>
    <t>Decolonial filmmaking: Interview with Simone Brioni</t>
  </si>
  <si>
    <t>JOURNAL OF ITALIAN CINEMA AND MEDIA STUDIES</t>
  </si>
  <si>
    <t>decoloniality; documentary making; migration studies; critical race studies; visuality; collaborative academic; practices</t>
  </si>
  <si>
    <t>In this interview, filmmaker and scholar Simone Brioni talks about the two most recent documentaries which he wrote, Maka (Moutamid 2023) and Oltre i bordi ( Beyond the Frame) (Brioni and Sandrini 2023), which share reflections about the visual representation of Africans in media and Italy's colonial legacy. He discusses the similarities and differences between these films and the documentaries he made in 2012 with/about writers Kaha Mohamed Aden and Ribka Sibhatu, respectively, called La quarta via ( The Fourth Road) (Brioni et al. 2012b) and Aul &amp; ograve; (Brioni et al. 2012a). In particular, Brioni focuses on the collaborative process with director Elia Moutamid and protagonist Genevi &amp; egrave;ve Makaping to make the documentary Maka. Brioni also talks about how the dialogue from which the documentaries have emerged has progressively become the theme of the film themselves. Other topics of the interview include the use of the documentary to produce academic research, the impact of COVID-19 on the making of the films and the circulation and distribution of the films. visuality</t>
  </si>
  <si>
    <t>[Laviosa, Flavia] Wellesley Coll, Wellesley, MA USA</t>
  </si>
  <si>
    <t>Wellesley College</t>
  </si>
  <si>
    <t>Laviosa, F (corresponding author), Wellesley Coll, Dept Italian Studies, 106 Cent St, Wellesley, MA 02481 USA.</t>
  </si>
  <si>
    <t>flaviosa@wellesley.edu</t>
  </si>
  <si>
    <t>INTELLECT LTD</t>
  </si>
  <si>
    <t>BRISTOL</t>
  </si>
  <si>
    <t>THE MILL, PARNALL RD, BRISTOL, BS16 3JG, ENGLAND</t>
  </si>
  <si>
    <t>2047-7368</t>
  </si>
  <si>
    <t>2047-7376</t>
  </si>
  <si>
    <t>J ITAL CINE MEDIA ST</t>
  </si>
  <si>
    <t>J. Ital. Cine. Media Stud.</t>
  </si>
  <si>
    <t>10.1386/jicms_00288_7</t>
  </si>
  <si>
    <t>Film, Radio, Television</t>
  </si>
  <si>
    <t>Film, Radio &amp; Television</t>
  </si>
  <si>
    <t>K4L6L</t>
  </si>
  <si>
    <t>WOS:001343610200008</t>
  </si>
  <si>
    <t>dos Santos, TMR</t>
  </si>
  <si>
    <t>dos Santos, Tarissa Marques Rodrigues</t>
  </si>
  <si>
    <t>CHILDHOOD IN BOLIVIA: A DECOLONIAL PERSPECTIVE</t>
  </si>
  <si>
    <t>PERSPECTIVAS EM DIALOGO-REVISTA DE EDUCACAO E SOCIEDADE</t>
  </si>
  <si>
    <t>Portuguese</t>
  </si>
  <si>
    <t>Childhood; Bolivia; Cultural Artifacts</t>
  </si>
  <si>
    <t>This article investigates the social construction of childhood in Bolivia from a decolonial perspective. We focus on cultural artifacts such as games and literature to analyze how cultural practices reflect and perpetuate colonial power dynamics. We use a bibliographic and documentary analysis approach, based on the theories of Anibal Quijano (1992), Walter Mignolo (2007), and Silvia Rivera Cusicanqui (2010), in addition to Michel Foucault's discourse analysis (2014). The text contrasts the Eurocentric view of childhood, highlighting the religious influences of indigenous ancestors, the reality of children living in the Andes facing high altitudes, and the conception of Latin American childhood that values local cultural identities. The analysis of cultural artifacts revealed both the perpetuation of colonial stereotypes and initiatives of resistance and the appreciation of local cultural identities.</t>
  </si>
  <si>
    <t>[dos Santos, Tarissa Marques Rodrigues] Equipe Pedag, Secretaria Municipal Educ, Corumba, MS, Brazil</t>
  </si>
  <si>
    <t>dos Santos, TMR (corresponding author), Equipe Pedag, Secretaria Municipal Educ, Corumba, MS, Brazil.</t>
  </si>
  <si>
    <t>UNIV FEDERAL MATO GROSSO SUL</t>
  </si>
  <si>
    <t>NAVIRAI</t>
  </si>
  <si>
    <t>AV COSTA &amp; SILVA, S-N-CIDADE UNIV, CAMPO GRANDE-MS, NAVIRAI, 79070-900, BRAZIL</t>
  </si>
  <si>
    <t>2358-1840</t>
  </si>
  <si>
    <t>PERSPECT DIALOGO</t>
  </si>
  <si>
    <t>Perspect. Dialogo</t>
  </si>
  <si>
    <t>JUL-SEP</t>
  </si>
  <si>
    <t>Education &amp; Educational Research</t>
  </si>
  <si>
    <t>O7N8S</t>
  </si>
  <si>
    <t>WOS:001372958100004</t>
  </si>
  <si>
    <t>Adams, G</t>
  </si>
  <si>
    <t>Adams, Glenn</t>
  </si>
  <si>
    <t>Decolonial considerations in conception and measurement</t>
  </si>
  <si>
    <t>INTERNATIONAL JOURNAL OF PSYCHOLOGY</t>
  </si>
  <si>
    <t>[Adams, Glenn] Univ Kansas, Lawrence, KS 66045 USA</t>
  </si>
  <si>
    <t>University of Kansas</t>
  </si>
  <si>
    <t>JOHN WILEY &amp; SONS LTD</t>
  </si>
  <si>
    <t>CHICHESTER</t>
  </si>
  <si>
    <t>THE ATRIUM, SOUTHERN GATE, CHICHESTER PO19 8SQ, W SUSSEX, ENGLAND</t>
  </si>
  <si>
    <t>0020-7594</t>
  </si>
  <si>
    <t>1464-066X</t>
  </si>
  <si>
    <t>INT J PSYCHOL</t>
  </si>
  <si>
    <t>Int. J. Psychol.</t>
  </si>
  <si>
    <t>Psychology, Multidisciplinary</t>
  </si>
  <si>
    <t>Psychology</t>
  </si>
  <si>
    <t>G9D0P</t>
  </si>
  <si>
    <t>WOS:001319547702339</t>
  </si>
  <si>
    <t>Maphosa, TT; Makama, R</t>
  </si>
  <si>
    <t>Maphosa, Thabolwethu Tema; Makama, Refiloe</t>
  </si>
  <si>
    <t>From colonial time to decolonial temporalities</t>
  </si>
  <si>
    <t>BRITISH JOURNAL OF SOCIAL PSYCHOLOGY</t>
  </si>
  <si>
    <t>colonial temporality; decolonial temporalities; decolonization; geopolitics; re-cognizing; subjectivity; Winnie Madikizela</t>
  </si>
  <si>
    <t>VIOLENCE</t>
  </si>
  <si>
    <t>In this paper, we critique the colonial conception of time and present alternative decolonial temporalities. We propose that the colonial conception of time, which is linear and scarcity centred, is limiting when it comes to the possibility of contextually theorizing trauma and healing. We offer two main arguments. The first argument explores the discourse around the Truth and Reconciliation Commission (TRC) in South Africa. Focusing specifically on Winnie Madikizela and F. W De Klerk, we show that in their engagement with the TRC, the linear, scarcity-centred and gendered nature of colonial time was animated. The second argument extends the first argument by considering how temporality is 'captured' by colonialism to foreground and universalize Western subjectivities and sensibilities. We use what Derek Hook calls a psycho-societal-diagnostic framework in conjunction with Fanon to show how subjectivities are structured in post-apartheid South Africa. We then consider how this time-subjectivity relationship is enacted at a geopolitical level. The paper ends by considering decolonial temporalities as a way to 're-cognize' at a collective level. While the paper engages with a series of concepts and ideas, namely capitalism, politics of justice, gender and race, these are threaded by the concept of time.</t>
  </si>
  <si>
    <t>[Maphosa, Thabolwethu Tema; Makama, Refiloe] Univ Cape Town, Rondebosch, South Africa</t>
  </si>
  <si>
    <t>University of Cape Town</t>
  </si>
  <si>
    <t>Maphosa, TT (corresponding author), 11 Strubens Rd Mowbray, Cape Town, South Africa.</t>
  </si>
  <si>
    <t>mphtha093@myuct.ac.za</t>
  </si>
  <si>
    <t>makama, Refiloe/IUN-9048-2023</t>
  </si>
  <si>
    <t>Maphosa, Thabolwethu Tema/0009-0003-5138-178X</t>
  </si>
  <si>
    <t>0144-6665</t>
  </si>
  <si>
    <t>2044-8309</t>
  </si>
  <si>
    <t>BRIT J SOC PSYCHOL</t>
  </si>
  <si>
    <t>Br. J. Soc. Psychol.</t>
  </si>
  <si>
    <t>2024 OCT 28</t>
  </si>
  <si>
    <t>10.1111/bjso.12817</t>
  </si>
  <si>
    <t>OCT 2024</t>
  </si>
  <si>
    <t>Psychology, Social</t>
  </si>
  <si>
    <t>K4T9F</t>
  </si>
  <si>
    <t>WOS:001343826500001</t>
  </si>
  <si>
    <t>Bayatrizi, Z</t>
  </si>
  <si>
    <t>Bayatrizi, Zohreh</t>
  </si>
  <si>
    <t>Decolonial Mourning and the Caring Commons</t>
  </si>
  <si>
    <t>INTERNATIONAL MIGRATION REVIEW</t>
  </si>
  <si>
    <t>Book Review; Early Access</t>
  </si>
  <si>
    <t>[Bayatrizi, Zohreh] Univ Alberta, Edmonton, AB, Canada</t>
  </si>
  <si>
    <t>University of Alberta</t>
  </si>
  <si>
    <t>Bayatrizi, Zohreh/ABB-9340-2021</t>
  </si>
  <si>
    <t>0197-9183</t>
  </si>
  <si>
    <t>1747-7379</t>
  </si>
  <si>
    <t>INT MIGR REV</t>
  </si>
  <si>
    <t>Int. Migr. Rev.</t>
  </si>
  <si>
    <t>2024 SEP 13</t>
  </si>
  <si>
    <t>10.1177/01979183241279390</t>
  </si>
  <si>
    <t>Demography</t>
  </si>
  <si>
    <t>G0V6Q</t>
  </si>
  <si>
    <t>WOS:001313904000001</t>
  </si>
  <si>
    <t>Mcgregor, J; Lekhutile, S; Kediseng, G</t>
  </si>
  <si>
    <t>Mcgregor, Joann; Lekhutile, Scobie; Kediseng, Gase</t>
  </si>
  <si>
    <t>'Restoring' Museum Collections to Decolonial Ends</t>
  </si>
  <si>
    <t>THIRD TEXT</t>
  </si>
  <si>
    <t>JoAnn McGregor; Scobie Lekhutile; Gase Kediseng; restoration; decolonisation in practice; temporality; missionary legacies; Southern African heritage politics; ethnicity; Botswana</t>
  </si>
  <si>
    <t>CULTURAL-HERITAGE; BOTSWANA</t>
  </si>
  <si>
    <t>This article discusses the challenges and possibilities of transnational collaborations to 'restore' African historic collections to their places of origin. It uses the case of a nineteenth-century Botswana collection donated to Brighton Museum by the missionary Rev Willam Charles Willoughby. Taking forward debates over 'decolonisation' in practice, it asks what critical insights emerge through such initiatives, particularly from the perspectives of African museums in places where collections originated. We discuss collaborative provenance research and a display in Khama III Memorial Museum based on the new historical understanding, curated by Lekhutile and Kediseng. 'Restoration' is defined here (following AFFORD [African Foundation For Development], 2020) as re-historicising, re-contextualising and revaluing African historic collections as part of the material archive of places of origin to enable claims for return. Calls for repatriation of such collections can assume that in places of origin, people will automatically identify with historic objects. But in Botswana, the initial reaction to the 'restored' collection was surprise - is this really Batswana heritage? The objects were often seen, not as pertaining to Batswana, but to marginalised minorities labelled Basarwa/San. To explain this reaction - and the value of restoration to disrupt it - we discuss how essentialised notions of ethnic and temporal difference persist as an enduring transnational colonial legacy, perpetuated in museum discourses on 'source communities', in some strands of decolonial writing, as well as in Southern African public spheres and teaching on culture. Nineteenth century collections, in contrast, can materialise mobile, changing, hierarchical and differentiated, cosmopolitan, transnationally linked nineteenth-century African politico-social orders such as that of Khama the Great's capital, Old Palapye. The new understandings of ordinary life and cultural cross-fusion at Old Palapye materialised in the re-historicised collection showed the political value of 'restoring' digitised object images, as they could evidence inclusive place-based public histories to challenge racialised marginalisation. At the same time, the collaboration revealed the restrictive institutional realities of African community museums, frustrated from taking forward their own dreams for decolonising.</t>
  </si>
  <si>
    <t>AHRC [AH/S001271/1]</t>
  </si>
  <si>
    <t>AHRC(UK Research &amp; Innovation (UKRI)Arts &amp; Humanities Research Council (AHRC))</t>
  </si>
  <si>
    <t>This project was funded by the AHRC, project AH/S001271/1: 'Making African Connections from Sussex and Kent Museums: Decolonial Futures for Colonial Collections' [hereafter MAC]. The Botswana research involved a large research team to whom we are most grateful. Historical archival research in the UK was conducted by JoAnn McGregor, Nicola Stylianou and Winani Thebele (Birmingham University and SOAS, University of London), by Kathleen Lawther (Brighton Museum and Art Gallery archives), and Suchila Chaterjee and Bert Williams (The Keep, Brighton). Neil Parsons provided invaluable advice on archives relating to Botswana history. Interviews in Botswana were conducted by Scobie Lekhutile, JoAnn McGregor and Nicola Stylianou, and drew on Lekhutile's network of contacts and historical knowledge. Brighton Museum also undertook research: their team comprised Helen Mears, Rachel Heminway Hurst, Tshepo Skwambane and Katherine Lawther. Research data can be found on the MAC archive https://makingafricanconnections.org/; see also the MAC report Making African Connections: Decolonial Futures for Colonial Collections - Initial Findings and Recommendations', March 2021, downloadable PDF https://makingafricanconnections.org/files/original/fcda314ef6f1e1fd5f46720d58c547b3cb1cc34f.pdf. The authors would also like to thank the Third Text editors and reviewers for their helpful comments.</t>
  </si>
  <si>
    <t>0952-8822</t>
  </si>
  <si>
    <t>1475-5297</t>
  </si>
  <si>
    <t>Third Text</t>
  </si>
  <si>
    <t>2024 SEP 2</t>
  </si>
  <si>
    <t>10.1080/09528822.2024.2441630</t>
  </si>
  <si>
    <t>R9R2Q</t>
  </si>
  <si>
    <t>WOS:001394720400001</t>
  </si>
  <si>
    <t>Barolsky, V; Castro, LR; Paradies, Y</t>
  </si>
  <si>
    <t>Barolsky, Vanessa; Castro, Laura Rodriguez; Paradies, Yin</t>
  </si>
  <si>
    <t>Reckoning with truth globally: Decolonial possibilities</t>
  </si>
  <si>
    <t>JOURNAL OF SOCIOLOGY</t>
  </si>
  <si>
    <t>decolonial; First Nations; Indigenous; sovereignty; transitional justice; truth-telling</t>
  </si>
  <si>
    <t>TRANSITIONAL JUSTICE; POLITICS; AGENDA</t>
  </si>
  <si>
    <t>This Special Issue interrogates the limitations and possibilities of truth within global efforts to address historical injustice. Over the past 30 years truth commissions have become ubiquitous in response to authoritarian regimes and colonial legacies. However, their ability to facilitate meaningful transformation is increasingly contested. In this editorial we explore what a decolonial reckoning, rather than reconciliation, with the past and colonial logics of power, might mean. In doing so, we argue that the liberal, modernist imaginary of justice on which many truth processes have been premised, is constraining our imagination of more radical 'fugitive' forms justice. Drawing from contributions from Australia and other global contexts this special issue investigates these limitations and the transformative potential of truth as a decolonial, sovereign, embodied and relational praxis. Contributors engage with the pluriversality of truth in ways that trouble the nation-state and centre the sovereignty and onto-epistemology of racialised and First Nations peoples, often excluded from transitional justice processes, thus offering pathways for radical resistance, resurgence and prefigurative transformation.</t>
  </si>
  <si>
    <t>[Barolsky, Vanessa] Deakin Univ, Melbourne, Australia; [Castro, Laura Rodriguez] Southern Cross Univ, Fac Educ, Lismore, Australia; [Paradies, Yin] Deakin Univ, Race Relat, Burwood, Australia</t>
  </si>
  <si>
    <t>Deakin University; Southern Cross University; Deakin University</t>
  </si>
  <si>
    <t>Barolsky, V (corresponding author), 221 Burwood Hwy, Burwood, Vic 3125, Australia.</t>
  </si>
  <si>
    <t>vanessa.barolsky@outlook.com</t>
  </si>
  <si>
    <t>Rodriguez Castro, Laura/LDF-6125-2024; Barolsky, Vanessa/HPG-2844-2023</t>
  </si>
  <si>
    <t>Rodriguez Castro, Laura/0000-0002-8431-5215</t>
  </si>
  <si>
    <t>Alfred Deakin institute for Citizenship and Globalisation</t>
  </si>
  <si>
    <t>The authors would like to thank the Alfred Deakin institute for Citizenship and Globalisation for funding and support for this Special Issue and the seminar series which led to its development, as well as the Institute for Postcolonial Studies who co-hosted the seminars online. Special thanks to Dr Bronte Alexander for excellent research assistance in managing the Special Issue.</t>
  </si>
  <si>
    <t>1440-7833</t>
  </si>
  <si>
    <t>1741-2978</t>
  </si>
  <si>
    <t>J SOCIOL</t>
  </si>
  <si>
    <t>J. Sociol.</t>
  </si>
  <si>
    <t>10.1177/14407833231216176</t>
  </si>
  <si>
    <t>Sociology</t>
  </si>
  <si>
    <t>N2S6I</t>
  </si>
  <si>
    <t>WOS:001290575500001</t>
  </si>
  <si>
    <t>Lobo, M</t>
  </si>
  <si>
    <t>Lobo, Michele</t>
  </si>
  <si>
    <t>Decolonial leaps in more-than-human geographies</t>
  </si>
  <si>
    <t>DIALOGUES IN HUMAN GEOGRAPHY</t>
  </si>
  <si>
    <t>Editorial Material; Early Access</t>
  </si>
  <si>
    <t>Country; decolonial; immersive storytelling; optimism; planetary breathing</t>
  </si>
  <si>
    <t>This commentary illuminates how Whitehead's vitalistic ethos and speculative philosophy mobilises decolonial leaps in more-than-human geographies. These risky leaps that unsettle apocalyptic, commonsense western literacies of planetary crises call for daring and experimentation. Amid the ongoing brutality of a racial, colonial, and capitalist logics, perhaps Whitehead and Roberts are accomplices in decolonial leaps that contribute to a planetary consciousness.</t>
  </si>
  <si>
    <t>[Lobo, Michele] Deakin Univ, 221 Burwood Highway, Burwood, Vic 3125, Australia</t>
  </si>
  <si>
    <t>Deakin University</t>
  </si>
  <si>
    <t>Lobo, M (corresponding author), Deakin Univ, 221 Burwood Highway, Burwood, Vic 3125, Australia.</t>
  </si>
  <si>
    <t>michele.lobo@deakin.edu.au</t>
  </si>
  <si>
    <t>2043-8206</t>
  </si>
  <si>
    <t>2043-8214</t>
  </si>
  <si>
    <t>DIALOGUES HUM GEOGR</t>
  </si>
  <si>
    <t>Dialogues Hum. Geogr.</t>
  </si>
  <si>
    <t>2024 OCT 21</t>
  </si>
  <si>
    <t>10.1177/20438206241289398</t>
  </si>
  <si>
    <t>K8R5V</t>
  </si>
  <si>
    <t>WOS:001346515500001</t>
  </si>
  <si>
    <t>Fabrício, BF</t>
  </si>
  <si>
    <t>Fabricio, Branca Falabella</t>
  </si>
  <si>
    <t>Colonial and decolonial linguistics - knowledges and epistemes</t>
  </si>
  <si>
    <t>JOURNAL OF SOCIOLINGUISTICS</t>
  </si>
  <si>
    <t>[Fabricio, Branca Falabella] Univ Fed Rio de Janeiro, Rio De Janeiro, Brazil</t>
  </si>
  <si>
    <t>Universidade Federal do Rio de Janeiro</t>
  </si>
  <si>
    <t>Fabrício, BF (corresponding author), Univ Fed Rio de Janeiro, Rio De Janeiro, Brazil.</t>
  </si>
  <si>
    <t>brancaff@letras.ufrj.br</t>
  </si>
  <si>
    <t>1360-6441</t>
  </si>
  <si>
    <t>1467-9841</t>
  </si>
  <si>
    <t>J SOCIOLING</t>
  </si>
  <si>
    <t>J. Socioling.</t>
  </si>
  <si>
    <t>Linguistics</t>
  </si>
  <si>
    <t>C6Q9T</t>
  </si>
  <si>
    <t>WOS:001290611600002</t>
  </si>
  <si>
    <t>Noukhkhaly, N; Faure, R</t>
  </si>
  <si>
    <t>Noukhkhaly, Noureddine; Faure, Ruby</t>
  </si>
  <si>
    <t>Queering queer theories: antiracist and decolonial thinking</t>
  </si>
  <si>
    <t>[Noukhkhaly, Noureddine] ENS Lyon, Ctr Max Weber, Lyon, France; [Faure, Ruby] Univ Paris 8 Vincennes, LEGS, St Denis, Italy</t>
  </si>
  <si>
    <t>Centre National de la Recherche Scientifique (CNRS); Ecole Normale Superieure de Lyon (ENS de LYON); Universite Jean Monnet; Universite Lyon 2</t>
  </si>
  <si>
    <t>Noukhkhaly, N (corresponding author), ENS Lyon, Ctr Max Weber, Lyon, France.</t>
  </si>
  <si>
    <t>nur.noukhkhaly@ens-lyon.fr; faure.ruby@gmail.com</t>
  </si>
  <si>
    <t>10.4000/122tg</t>
  </si>
  <si>
    <t>WOS:001297107300004</t>
  </si>
  <si>
    <t>Frimpong, B; Ayaburi, EW; Andoh-Baidoo, FK</t>
  </si>
  <si>
    <t>Frimpong, Bright; Ayaburi, Emmanuel W.; Andoh-Baidoo, Francis Kofi</t>
  </si>
  <si>
    <t>Harambee as a decolonial digital fundraising approach</t>
  </si>
  <si>
    <t>INFORMATION SYSTEMS JOURNAL</t>
  </si>
  <si>
    <t>collaboration; crowdfunding; decoloniality; Harambee; inclusive access; social capital</t>
  </si>
  <si>
    <t>INFORMATION; CULTURE; EXPERIENCE; RESISTANCE; ONTOLOGY; POLITICS; CONTEXT; ICTS</t>
  </si>
  <si>
    <t>Deployment of digital crowdfunding platforms, which predominantly are designed in line with Western norms, into Indigenous communities often leads to significant cultural tensions. This study uses the Kenyan Indigenous tradition of Harambee to elucidate how these cultural tensions manifest and are navigated in the context of digital crowdfunding. The study employs a qualitative approach, conducting narrative interviews with individuals experienced in both Harambee and digital crowdfunding within the Kenyan context, to advance our understanding of decolonial digital crowdfunding. The findings reveal significant cultural tensions, including those related to inclusive access, diminished communal engagement and erosion of social capital. These tensions highlight the marginalisation of Indigenous cultures and the reinforcement of colonial tendencies in digital spaces. Additionally, the study uncovers the ingenuity of Indigenous users who are integrating Indigenous knowledge and Harambee norms with digital technologies, to balance cultural sensitivity, strengthen technological inclusivity and preserve their communal values within decolonial digital fundraising. This study advances decolonial scholarship by demonstrating how the integration of both Indigenous and local practices with digital technology not only advances digital decoloniality but also enriches the technology's cultural responsiveness. The findings have practical implications for designing inclusive digital crowdfunding platforms that acknowledge and align with local cultural norms.</t>
  </si>
  <si>
    <t>[Frimpong, Bright] Washington &amp; Lee Univ, Williams Sch Commerce Econ &amp; Polit, Lexington, VA 24450 USA; [Ayaburi, Emmanuel W.] Baylor Univ, Hankamer Sch Business, Waco, TX USA; [Andoh-Baidoo, Francis Kofi] Univ Texas Rio Grande Valley, RCV Coll Business &amp; Entrepreneurship, Edinburg, TX USA</t>
  </si>
  <si>
    <t>Washington &amp; Lee University; Baylor University; University of Texas System; University of Texas Rio Grande Valley</t>
  </si>
  <si>
    <t>Frimpong, B (corresponding author), Washington &amp; Lee Univ, Williams Sch Commerce Econ &amp; Polit, Lexington, VA 24450 USA.</t>
  </si>
  <si>
    <t>bfrimpong@wlu.edu</t>
  </si>
  <si>
    <t>Andoh-Baidoo, Francis/0000-0001-8281-9877; Ayaburi, Emmanuel W./0000-0003-2483-765X; Frimpong, Bright/0000-0001-6131-1150</t>
  </si>
  <si>
    <t>1350-1917</t>
  </si>
  <si>
    <t>1365-2575</t>
  </si>
  <si>
    <t>INFORM SYST J</t>
  </si>
  <si>
    <t>Inf. Syst. J.</t>
  </si>
  <si>
    <t>10.1111/isj.12559</t>
  </si>
  <si>
    <t>F6E4Z</t>
  </si>
  <si>
    <t>WOS:001310729700001</t>
  </si>
  <si>
    <t>Abril, FM</t>
  </si>
  <si>
    <t>Abril, Francisco Manuel</t>
  </si>
  <si>
    <t>The Frankfurt School from a Decolonial Perspective</t>
  </si>
  <si>
    <t>ASTROLABIO-NUEVA EPOCA</t>
  </si>
  <si>
    <t>Spanish</t>
  </si>
  <si>
    <t>[Abril, Francisco Manuel] Univ Prov Cordoba, Cordoba, Argentina</t>
  </si>
  <si>
    <t>Abril, FM (corresponding author), Univ Prov Cordoba, Cordoba, Argentina.</t>
  </si>
  <si>
    <t>franciscoabril_2@hotmail.com</t>
  </si>
  <si>
    <t>UNIV NAC CORDOBA, CENTRO ESTUDIOS AVANZADOS</t>
  </si>
  <si>
    <t>CORDOBA</t>
  </si>
  <si>
    <t>AVE VELEZ SARSFIELD, 153, CORDOBA, 5000, ARGENTINA</t>
  </si>
  <si>
    <t>1668-7515</t>
  </si>
  <si>
    <t>ASTROLABIO-NUEVA EPO</t>
  </si>
  <si>
    <t>Astrolabio-Nueva Epoca</t>
  </si>
  <si>
    <t>JAN-JUN</t>
  </si>
  <si>
    <t>IF2C1</t>
  </si>
  <si>
    <t>WOS:001164836800010</t>
  </si>
  <si>
    <t>Sieg, K</t>
  </si>
  <si>
    <t>Sieg, Katrin</t>
  </si>
  <si>
    <t>Postcolonial/Decolonial Theatre Studies: A Critical Inventory</t>
  </si>
  <si>
    <t>SEMINAR-A JOURNAL OF GERMANIC STUDIES</t>
  </si>
  <si>
    <t>[Sieg, Katrin] Georgetown Univ, Washington, DC 20057 USA</t>
  </si>
  <si>
    <t>Georgetown University</t>
  </si>
  <si>
    <t>Sieg, K (corresponding author), Georgetown Univ, Washington, DC 20057 USA.</t>
  </si>
  <si>
    <t>UNIV TORONTO PRESS INC</t>
  </si>
  <si>
    <t>TORONTO</t>
  </si>
  <si>
    <t>JOURNALS DIVISION, 5201 DUFFERIN ST, DOWNSVIEW, TORONTO, ON M3H 5T8, CANADA</t>
  </si>
  <si>
    <t>0037-1939</t>
  </si>
  <si>
    <t>1911-026X</t>
  </si>
  <si>
    <t>SEMINAR-J GER STUD</t>
  </si>
  <si>
    <t>Semin.-J. Ger. Stud.</t>
  </si>
  <si>
    <t>NOV 1</t>
  </si>
  <si>
    <t>10.3138/seminar.60.4.rev003</t>
  </si>
  <si>
    <t>Literature, German, Dutch, Scandinavian</t>
  </si>
  <si>
    <t>O1Y1I</t>
  </si>
  <si>
    <t>WOS:001369158300008</t>
  </si>
  <si>
    <t>Ciófalo, N; Ortiz-Torres, B</t>
  </si>
  <si>
    <t>Ciofalo, Nuria; Ortiz-Torres, Blanca</t>
  </si>
  <si>
    <t>Toward decolonial community psychologies from Abya Yala</t>
  </si>
  <si>
    <t>AMERICAN JOURNAL OF COMMUNITY PSYCHOLOGY</t>
  </si>
  <si>
    <t>decoloniality; decolonial community psychologies; Indigenous psychologies; psychologies from Abya Yala</t>
  </si>
  <si>
    <t>COLONIALITY; LIBERATION</t>
  </si>
  <si>
    <t>The epistemologies generated from colonized spaces such as Latin America and the Caribbean have been excluded from the dominant Euro- and US-centric discourses of community psychology. Modern science is compartmentalized into disciplines forming silos and boundaries among them. Historically, psychology has been authored by European or North American White men, claiming superior expertise as detached researchers who study, analyze, interpret, and represent the inferior objects of study. Therefore, we should ask: what type of knowledges does psychology generate, with whom, and for what? Our praxis constitutes a political act which should question and challenge coloniality. In Latin America and the Caribbean, we became increasingly aware of the importance of generating knowledges about the communal (lo comun) based on the experiences of Indigenous people in the Americas. Epistemologies from Abya Yala delink from the hegemonic, US-Eurocentric paradigms and address the structural violence of the neoliberal system. To co-create an inclusive and pluriversal discipline of psychology, we need to disrupt the linguistic colonization executed by the imposition of the English language legitimized as universal. We ought to convey the many examples of epistemologies and praxes from Abya Yala that contribute to the co-construction of decolonial psychologies emerging from their own localities and cultures. We propose counterepistemologies that disrupt a monocultural, monolingustic, universal, and hegemonic epistemology. This paper reviews selected decolonial contributions from Abya Yala and sketches pathways toward the making of decolonial community psychologies anchored in pluriversal ecologies of knowledges. Centering Indigenous community psychologies contributes to decoloniality Community psychologies, Indigenous psychologies, and feminist contributions in Abya Yala Decolonial community psychologies web solidarity with communities' struggles Decolonial community psychologies promote collective well-being that includes the rights of the Earth Pluriversal ecologies of knowledges and praxes sustain Indigenous cosmovisions</t>
  </si>
  <si>
    <t>[Ciofalo, Nuria] Pacifica Grad Inst, Carpinteria, CA 93013 USA; [Ortiz-Torres, Blanca] Univ Puerto Rico, Psychol Dept, Rio Piedras, PR USA</t>
  </si>
  <si>
    <t>Ciófalo, N (corresponding author), Pacifica Grad Inst, Carpinteria, CA 93013 USA.</t>
  </si>
  <si>
    <t>Nciofal@pacifica.edu</t>
  </si>
  <si>
    <t>0091-0562</t>
  </si>
  <si>
    <t>1573-2770</t>
  </si>
  <si>
    <t>AM J COMMUN PSYCHOL</t>
  </si>
  <si>
    <t>Am. J. Community Psychol.</t>
  </si>
  <si>
    <t>SEP</t>
  </si>
  <si>
    <t>1-2</t>
  </si>
  <si>
    <t>10.1002/ajcp.12746</t>
  </si>
  <si>
    <t>MAR 2024</t>
  </si>
  <si>
    <t>Public, Environmental &amp; Occupational Health; Psychology, Multidisciplinary; Social Work</t>
  </si>
  <si>
    <t>Public, Environmental &amp; Occupational Health; Psychology; Social Work</t>
  </si>
  <si>
    <t>L1O3T</t>
  </si>
  <si>
    <t>WOS:001176813600001</t>
  </si>
  <si>
    <t>Fabry, G</t>
  </si>
  <si>
    <t>Fabry, Genevieve</t>
  </si>
  <si>
    <t>The Decolonial Poetics of Jaime Luis Huenún</t>
  </si>
  <si>
    <t>COMPARATIVE CRITICAL STUDIES</t>
  </si>
  <si>
    <t>Chile; indigenous identity; poetry; decolonization; Jaime Luis Huen &amp; uacute;n</t>
  </si>
  <si>
    <t>The social and literary evolution of contemporary Chile is characterized by the affirmation of new voices from indigenous peoples. This article aims to show how one of these voices, the mestizo poet of Mapuche-Huilliche origin Jaime Luis Huen &amp; uacute;n, articulates a poetic project of great originality and critical significance. In the collection Reducciones (Reservations), the documentary poetry invites the reader to engage with the decolonization of knowledge, while Fanon city meu (fanon city meu) focuses on the ravages of colonization on identity. The latter is seen as a descent into hell. The infernal motif is made clearer by the polemical discussion Fanon has with Sartre on the latter's text Black Orpheus. This implicit dialogue provides the key to Huenun's decolonial poetics and allows us to underline the aporia inherent in the quest for identity and its inextricable link with betrayal.</t>
  </si>
  <si>
    <t>EDINBURGH UNIV PRESS</t>
  </si>
  <si>
    <t>EDINBURGH</t>
  </si>
  <si>
    <t>THE TUN-HOLYROOD RD, 12 2F JACKSONS ENTRY, EDINBURGH EH8 8PJ, SCOTLAND</t>
  </si>
  <si>
    <t>1744-1854</t>
  </si>
  <si>
    <t>1750-0109</t>
  </si>
  <si>
    <t>COMP CRIT STUD</t>
  </si>
  <si>
    <t>Comp. Crit. Stud.</t>
  </si>
  <si>
    <t>2-3</t>
  </si>
  <si>
    <t>10.3366/ccs.2024.0534</t>
  </si>
  <si>
    <t>M3Q8D</t>
  </si>
  <si>
    <t>WOS:001356732000011</t>
  </si>
  <si>
    <t>Muzart, T</t>
  </si>
  <si>
    <t>Muzart, Thomas</t>
  </si>
  <si>
    <t>Decolonial emancipation in bold letters by Abdellah Taia</t>
  </si>
  <si>
    <t>CONTEMPORARY FRENCH CIVILIZATION</t>
  </si>
  <si>
    <t>[Muzart, Thomas] Pomona Coll, Claremont, CA 91711 USA</t>
  </si>
  <si>
    <t>Claremont Colleges; Pomona College</t>
  </si>
  <si>
    <t>Muzart, T (corresponding author), Pomona Coll, Claremont, CA 91711 USA.</t>
  </si>
  <si>
    <t>LIVERPOOL UNIV PRESS</t>
  </si>
  <si>
    <t>LIVERPOOL</t>
  </si>
  <si>
    <t>4 CAMBRIDGE ST, LIVERPOOL L69 7ZU, ENGLAND</t>
  </si>
  <si>
    <t>0147-9156</t>
  </si>
  <si>
    <t>2044-396X</t>
  </si>
  <si>
    <t>CONTEMP FR CIVILIZ</t>
  </si>
  <si>
    <t>Contemp. Fr. Civiliz.</t>
  </si>
  <si>
    <t>10.3828/cfc.2024.10</t>
  </si>
  <si>
    <t>K5N6C</t>
  </si>
  <si>
    <t>WOS:001344341400006</t>
  </si>
  <si>
    <t>Jung, CS</t>
  </si>
  <si>
    <t>Jung, Colette Sybille</t>
  </si>
  <si>
    <t>Decolonial Philosophies and Complex Communication as Praxis</t>
  </si>
  <si>
    <t>communication; decoloniality; semiotic; intersectionality; coalition; epistemology</t>
  </si>
  <si>
    <t>DIFFERENCE</t>
  </si>
  <si>
    <t>Coalitional communication is a dwelling amidst non-dominant differences that requires introspective, complex communicative philosophy and practice. My concern is with differentiation in hierarchies. They are understood and shaped by colonial modernity. They are historical logics and practices of settler colonialism, enslavement, and citizenship. My perspective is feminist, decolonial critiques of modern, capitalist social systems. The analysis is grounded in communicative philosophy in intercultural contexts where folks intend justice and equality. For example, in political democracies, localized social alliances actually harm one another being hegemonic by taking routes of familiarity through structures of linguistic and practical cultural systems. Communicative projects of liberation across oppressions (with monologic and single-axis perceptions) tend to miss intersections of our raced and gendered experiences. The result is unintelligibility among us. In this state, one can sense in the body the space of the liminal-with both a communicative impasse and opening. Rather than aligning liberation and domination in the impasse, I describe the creativity of liminal space as a communicative opening. The opening is a recognition of multiplicity and a refusal to assimilate each other's lived experiences into familiar, complex codes of habituated thought and action. Examining communication hostilities in oppressed-oppressing relations is a necessary condition for coalition. Thus, coalitional communication is a call to engage a full sense of listening to one another as relevant. Ways that decipher codes and signals of resistance come to constitute the project of creating relevant intelligibility together. Praxis as critical, dialectical, and intersectional thinking is part of this method.</t>
  </si>
  <si>
    <t>[Jung, Colette Sybille] Arizona State Univ, Coll Integrat Sci &amp; Arts, Dept Languages &amp; Cultures, Phoenix, AZ 85004 USA</t>
  </si>
  <si>
    <t>Arizona State University; Arizona State University-Downtown Phoenix</t>
  </si>
  <si>
    <t>Jung, CS (corresponding author), Arizona State Univ, Coll Integrat Sci &amp; Arts, Dept Languages &amp; Cultures, Phoenix, AZ 85004 USA.</t>
  </si>
  <si>
    <t>colettejung321@gmail.com</t>
  </si>
  <si>
    <t>10.3390/philosophies9050142</t>
  </si>
  <si>
    <t>K0L6F</t>
  </si>
  <si>
    <t>WOS:001340888800001</t>
  </si>
  <si>
    <t>Rendeiro, M</t>
  </si>
  <si>
    <t>Rendeiro, Margarida</t>
  </si>
  <si>
    <t>From redeeming silenced voices to decolonial cosmopolitanism</t>
  </si>
  <si>
    <t>GRAGOATA-UFF</t>
  </si>
  <si>
    <t>Decolonial Cosmopolitanism; Decolonial Grammar; (Un)belonging; Resistance; Reparations</t>
  </si>
  <si>
    <t>the emergence of Afro-Portuguese literature during the second decade of the 21st century constitutes a landmark in Portuguese postcolonial literature and its reception indicates that it has been gaining more and more public recognition. More recent is the visibility of Brazilian indigenous diaspora writers in Portugal. This paper explores Yara Nakahanda Monteiro's Mem &amp; oacute;rias apari &amp; ccedil;&amp; otilde;es arritmias (2021), and Ellen Lima's Ix &amp; eacute; Ygara voltando pra'Y'K &amp; ucirc;&amp; aacute; (2021) to argue that (1) they both convey a sense of displacement and (un)belonging; and (2) their writing is part of a decolonial praxis to deconstruct the Portuguese colonial and imperial imaginary. Immigrant Brazilian writers convey time density to the wider project of colonial modernity in Portuguese language. This global perspective expands the discussion on the postcolonial experience that has essentially been centered on the experience of African descent and raises the possibility of imagining a decolonial cosmopolitanism that enables pluriversal ways of feeling the world in Portuguese language. This writing contributes to thinking reparations to present-day persisting colonial imaginary.</t>
  </si>
  <si>
    <t>[Rendeiro, Margarida] Univ Nova Lisboa, Fac Ciencias Sociais &amp; Humanas, Ctr Humanidades, Lisbon, Portugal</t>
  </si>
  <si>
    <t>Universidade Nova de Lisboa</t>
  </si>
  <si>
    <t>Rendeiro, M (corresponding author), Univ Nova Lisboa, Fac Ciencias Sociais &amp; Humanas, Ctr Humanidades, Lisbon, Portugal.</t>
  </si>
  <si>
    <t>mmrendeiro@fcsh.unl.pt</t>
  </si>
  <si>
    <t>Rendeiro, Margarida/I-3490-2015</t>
  </si>
  <si>
    <t>Rendeiro, Margarida/0000-0002-8607-3256</t>
  </si>
  <si>
    <t>UNIV FEDERAL FLUMINENSE</t>
  </si>
  <si>
    <t>RIO DE JANEIRO</t>
  </si>
  <si>
    <t>CAMPUS DE PRAIA VERMELHA, AVE MILTON TAVARES SOUZA S-N, RIO DE JANEIRO, 24210-340, BRAZIL</t>
  </si>
  <si>
    <t>1413-9073</t>
  </si>
  <si>
    <t>2358-4114</t>
  </si>
  <si>
    <t>Gragoata-UFF</t>
  </si>
  <si>
    <t>SEP-DEC</t>
  </si>
  <si>
    <t>e61354</t>
  </si>
  <si>
    <t>10.22409/gragoata.v29i65.61354.pt</t>
  </si>
  <si>
    <t>Language &amp; Linguistics</t>
  </si>
  <si>
    <t>Q2M1W</t>
  </si>
  <si>
    <t>WOS:001383080200011</t>
  </si>
  <si>
    <t>Veracini, L; Weaver-Hightower, R</t>
  </si>
  <si>
    <t>Veracini, Lorenzo; Weaver-Hightower, Rebecca</t>
  </si>
  <si>
    <t>'New' Media: Decolonial Opportunities or Digital Colonialism?</t>
  </si>
  <si>
    <t>HUMANITIES-BASEL</t>
  </si>
  <si>
    <t>[Veracini, Lorenzo] Swinburne Univ Technol, Sch Arts Social Sci &amp; Humanities, Melbourne, VIC 3122, Australia; [Weaver-Hightower, Rebecca] Virginia Polytech Inst &amp; State Univ, Dept English, Blacksburg, VA 24061 USA</t>
  </si>
  <si>
    <t>Swinburne University of Technology; Virginia Polytechnic Institute &amp; State University</t>
  </si>
  <si>
    <t>Veracini, L (corresponding author), Swinburne Univ Technol, Sch Arts Social Sci &amp; Humanities, Melbourne, VIC 3122, Australia.</t>
  </si>
  <si>
    <t>lveracini@swin.edu.au; rebeccawh@vt.edu</t>
  </si>
  <si>
    <t>Veracini, Lorenzo/G-4434-2012</t>
  </si>
  <si>
    <t>2076-0787</t>
  </si>
  <si>
    <t>Humanities-Basel</t>
  </si>
  <si>
    <t>10.3390/h13010002</t>
  </si>
  <si>
    <t>Humanities, Multidisciplinary</t>
  </si>
  <si>
    <t>Arts &amp; Humanities - Other Topics</t>
  </si>
  <si>
    <t>JB9E1</t>
  </si>
  <si>
    <t>Green Published, gold</t>
  </si>
  <si>
    <t>WOS:001170804000001</t>
  </si>
  <si>
    <t>Conceicao, R; Cabral, M</t>
  </si>
  <si>
    <t>Conceicao, Raylson; Cabral, Michelle</t>
  </si>
  <si>
    <t>Laborarte: Decolonial Pioneering in the Maranhense Theater</t>
  </si>
  <si>
    <t>SALA PRETA</t>
  </si>
  <si>
    <t>Laborarte; Pioneering; Decoloniality; Identity; Culture</t>
  </si>
  <si>
    <t>This research aims to investigate the impact of Laborarte on the Brazilian theater, with a focus on its decolonial approach. Its theoretical framework encompasses decolonial theories, political theater, and the Maranhense culture. This study aims to analyze Laborarte's contribution to deconstructing stereotypes, promoting local culture, and fostering social justice in the Maranhense theater. Its methodology includes an analysis of theatrical texts, interviews, and historical context analysis. Results highlight Laborarte's pioneering role in theatrical decolonization, influencing subsequent productions to embrace an inclusive and just perspective of the Maranhense reality.</t>
  </si>
  <si>
    <t>[Conceicao, Raylson; Cabral, Michelle] Univ Fed Maranhao UFMA, Programa Posgrad Artes Cen, Sao Luis, Brazil</t>
  </si>
  <si>
    <t>Universidade Federal do Maranhao</t>
  </si>
  <si>
    <t>Conceicao, R (corresponding author), Univ Fed Maranhao UFMA, Programa Posgrad Artes Cen, Sao Luis, Brazil.</t>
  </si>
  <si>
    <t>UNIV SAO PAULO, ESCOLA COMUNICACOES &amp; ARTES</t>
  </si>
  <si>
    <t>SAO PAULO</t>
  </si>
  <si>
    <t>AV PROF LUCIO MARTINS RODRIGUES, 443-1O ANDAR, BUTANTA, SAO PAULO, SP CEP05508-020, BRAZIL</t>
  </si>
  <si>
    <t>2238-3867</t>
  </si>
  <si>
    <t>Sala Preta</t>
  </si>
  <si>
    <t>10.11606/issn.2238-3867.v23i1p85-110</t>
  </si>
  <si>
    <t>Theater</t>
  </si>
  <si>
    <t>QS4R0</t>
  </si>
  <si>
    <t>WOS:001222851300003</t>
  </si>
  <si>
    <t>Makrides, VN</t>
  </si>
  <si>
    <t>Makrides, Vasilios N.</t>
  </si>
  <si>
    <t>Postcolonial and decolonial perspectives on Eastern Orthodoxy</t>
  </si>
  <si>
    <t>RELIGION STATE &amp; SOCIETY</t>
  </si>
  <si>
    <t>[Makrides, Vasilios N.] Univ Erfurt, Fac Philosophy, Erfurt, Germany</t>
  </si>
  <si>
    <t>University of Erfurt</t>
  </si>
  <si>
    <t>Makrides, VN (corresponding author), Univ Erfurt, Fac Philosophy, Erfurt, Germany.</t>
  </si>
  <si>
    <t>vasilios.makrides@uni-erfurt.de</t>
  </si>
  <si>
    <t>0963-7494</t>
  </si>
  <si>
    <t>1465-3974</t>
  </si>
  <si>
    <t>RELIG STATE SOC</t>
  </si>
  <si>
    <t>Relig. State Soc.</t>
  </si>
  <si>
    <t>AUG 7</t>
  </si>
  <si>
    <t>10.1080/09637494.2024.2388934</t>
  </si>
  <si>
    <t>H3J8S</t>
  </si>
  <si>
    <t>WOS:001322442300020</t>
  </si>
  <si>
    <t>Stephens, G</t>
  </si>
  <si>
    <t>Stephens, Gregory</t>
  </si>
  <si>
    <t>Decolonial refusals: Ethnographic writing from the postperiphery</t>
  </si>
  <si>
    <t>ANTHROPOLOGY &amp; EDUCATION QUARTERLY</t>
  </si>
  <si>
    <t>decolonial; delinking; ethnography; interdisciplinarity; refusal; writing studies</t>
  </si>
  <si>
    <t>EPISTEMIC DISOBEDIENCE; PUERTO-RICO; ANTHROPOLOGY; EDUCATION</t>
  </si>
  <si>
    <t>Decolonial refusals theory, forged through fieldwork in Puerto Rico, is used to question conceptual disjunctures in binary views of center-periphery relations. Grad students here are not merely voices from the margins, as seen from the imperial north. Their autoethnographies may be dispatches from the frontlines of an epistemic rebellion. But seen from the south, their writings are regenerative forms of refusal. Their arc of refusal, rooted in a characteristic el vaiven modality (back-and-forth), begins by critiquing the mimicry of public English usage, and the coercive loss of voice they experience in English departments. Refusal to be pinned on the periphery opens to narrating fluid subjectivities, which challenge national and linguistic binaries. This project furthers the ethnographic imperative which Brian Street saw as key to reimagining interdisciplinary Writing Studies and cultural analysis.</t>
  </si>
  <si>
    <t>[Stephens, Gregory] Univ Puerto Rico Mayaguez, Dept English, Mayaguez, PR USA</t>
  </si>
  <si>
    <t>University of Puerto Rico; University of Puerto Rico Mayaguez</t>
  </si>
  <si>
    <t>Stephens, G (corresponding author), 1461 N Arbor Circle, Tucson, AZ 85715 USA.</t>
  </si>
  <si>
    <t>gregoriostephens@gmail.com</t>
  </si>
  <si>
    <t>0161-7761</t>
  </si>
  <si>
    <t>1548-1492</t>
  </si>
  <si>
    <t>ANTHROPOL EDUC QUART</t>
  </si>
  <si>
    <t>Anthropol. Educ. Q.</t>
  </si>
  <si>
    <t>2024 AUG 2</t>
  </si>
  <si>
    <t>10.1111/aeq.12522</t>
  </si>
  <si>
    <t>Anthropology; Education &amp; Educational Research</t>
  </si>
  <si>
    <t>A5P2A</t>
  </si>
  <si>
    <t>WOS:001283039800001</t>
  </si>
  <si>
    <t>Ali, FZ</t>
  </si>
  <si>
    <t>Ali, Fatima Zahid</t>
  </si>
  <si>
    <t>Decolonial Conversations in Posthuman and New Material Rhetorics</t>
  </si>
  <si>
    <t>INTERNATIONAL JOURNAL OF COMMUNICATION</t>
  </si>
  <si>
    <t>[Ali, Fatima Zahid] Vrije Univ Brussel ECHO, Brussels, Belgium</t>
  </si>
  <si>
    <t>Ali, FZ (corresponding author), Vrije Univ Brussel ECHO, Brussels, Belgium.</t>
  </si>
  <si>
    <t>Zahid Ali, Fatima/IQV-6055-2023</t>
  </si>
  <si>
    <t>USC ANNENBERG PRESS</t>
  </si>
  <si>
    <t>LOS ANGELES</t>
  </si>
  <si>
    <t>UNIV SOUTHERN CALIFORNIA, KERCKHOFF HALL, 734 W ADAMS BLVD, MC7725, LOS ANGELES, CA 90089 USA</t>
  </si>
  <si>
    <t>1932-8036</t>
  </si>
  <si>
    <t>INT J COMMUN-US</t>
  </si>
  <si>
    <t>Int. J. Commun.</t>
  </si>
  <si>
    <t>Communication</t>
  </si>
  <si>
    <t>RF5E9</t>
  </si>
  <si>
    <t>WOS:001226258200038</t>
  </si>
  <si>
    <t>Lacertosa, M</t>
  </si>
  <si>
    <t>Lacertosa, Massimiliano</t>
  </si>
  <si>
    <t>Philosophical challenges of decolonial options, resistance, and combat</t>
  </si>
  <si>
    <t>METAPHILOSOPHY</t>
  </si>
  <si>
    <t>coloniality of power; comparative philosophy; decoloniality; ethnocentrism; methodological syncretism</t>
  </si>
  <si>
    <t>COLONIALITY</t>
  </si>
  <si>
    <t>This article examines the benefits and challenges of integrating decolonisation into philosophy. Its thesis is that a decolonial approach must address not only what decolonisation entails but also how to implement it methodologically. While the analysis of ethnocentrism in philosophy is crucial, it is insufficient if it remains confined to internal criticism without leading to a methodological introjection of the unfamiliar and the foreign. A solid methodology is essential to prevent superficial approaches to diversity and inclusion that fail to challenge disciplinary practices. This methodology, however, is not an end but a means to encourage ongoing conversations beyond comparative and cross-cultural philosophy. Thus, this article proposes methodological syncretism as a critical approach that embraces a variety of methodologies. The aim is to mitigate the risk of neutralizing the active force of decolonisation by reducing it to a mere theoretical abstraction, which could ultimately lead to a reproduction of colonial appropriation.</t>
  </si>
  <si>
    <t>[Lacertosa, Massimiliano] Chinese Univ Hong Kong, Dept Philosophy, Shatin, Room 417,Fung King Hey Bldg, Hong Kong, Peoples R China</t>
  </si>
  <si>
    <t>Chinese University of Hong Kong</t>
  </si>
  <si>
    <t>Lacertosa, M (corresponding author), Chinese Univ Hong Kong, Dept Philosophy, Shatin, Room 417,Fung King Hey Bldg, Hong Kong, Peoples R China.</t>
  </si>
  <si>
    <t>massimilianolacertosa@cuhk.edu.hk</t>
  </si>
  <si>
    <t>Lacertosa, Massimiliano/GXG-4323-2022</t>
  </si>
  <si>
    <t>0026-1068</t>
  </si>
  <si>
    <t>1467-9973</t>
  </si>
  <si>
    <t>Metaphilosophy</t>
  </si>
  <si>
    <t>2024 NOV 22</t>
  </si>
  <si>
    <t>10.1111/meta.12710</t>
  </si>
  <si>
    <t>NOV 2024</t>
  </si>
  <si>
    <t>N0A6D</t>
  </si>
  <si>
    <t>WOS:001361065300001</t>
  </si>
  <si>
    <t>Greer, S</t>
  </si>
  <si>
    <t>Greer, Stephen</t>
  </si>
  <si>
    <t>Ghosts and Jumbies: Decolonial Live Art in Scotland</t>
  </si>
  <si>
    <t>CONTEMPORARY THEATRE REVIEW</t>
  </si>
  <si>
    <t>Live art; decolonialism; Glasgow; Scotland</t>
  </si>
  <si>
    <t>Live art plays an increasingly significant role in Scotland's ongoing attempts to reckon with the legacies of its involvement in the transatlantic slave trade. Frequently developed in response to the country's imperial architecture - paid for through the wealth derived from trade in goods from plantations in the Americas and West Indies - this work challenges the wilful amnesia of contemporary Scotland while also articulating a decolonial project that enables the emergence of alternative historiographies. In surveying recent works by Adura Onashile, Alberta Whittle, Ashanti Harris and Thulani Rachia, this document suggests how such practice might invite a broader assessment of Scottish performance as an expression of public memory.</t>
  </si>
  <si>
    <t>[Greer, Stephen] Univ Glasgow, Theatre &amp; Performance, Glasgow, Scotland</t>
  </si>
  <si>
    <t>University of Glasgow</t>
  </si>
  <si>
    <t>Greer, S (corresponding author), Univ Glasgow, Theatre &amp; Performance, Glasgow, Scotland.</t>
  </si>
  <si>
    <t>Greer, Stephen/JCO-4703-2023</t>
  </si>
  <si>
    <t>Greer, Stephen/0000-0002-9722-3643</t>
  </si>
  <si>
    <t>University of Glasgow and Arts and Humanities Research Council [AH/V001728/1]</t>
  </si>
  <si>
    <t>University of Glasgow and Arts and Humanities Research Council</t>
  </si>
  <si>
    <t>The research for this article was supported by the University of Glasgow and Arts and Humanities Research Council [grant number AH/V001728/1] as part of the Live Art in Scotland project. Visit: https://liveartscotland.org.</t>
  </si>
  <si>
    <t>TAYLOR &amp; FRANCIS LTD</t>
  </si>
  <si>
    <t>2-4 PARK SQUARE, MILTON PARK, ABINGDON OR14 4RN, OXON, ENGLAND</t>
  </si>
  <si>
    <t>1048-6801</t>
  </si>
  <si>
    <t>1477-2264</t>
  </si>
  <si>
    <t>CONTEMP THEATRE REV</t>
  </si>
  <si>
    <t>Contemp. Theatre Rev.</t>
  </si>
  <si>
    <t>10.1080/10486801.2024.2388036</t>
  </si>
  <si>
    <t>R6R4O</t>
  </si>
  <si>
    <t>WOS:001392695100003</t>
  </si>
  <si>
    <t>Raman, PV</t>
  </si>
  <si>
    <t>Raman, Priya Venkat</t>
  </si>
  <si>
    <t>Indian Dance Criticism as Decolonial Post-Performance Performative</t>
  </si>
  <si>
    <t>DANCE CHRONICLE</t>
  </si>
  <si>
    <t>Indian dance criticism; decolonial spectatorship; rasaic spectatorship; decolonial nationalism</t>
  </si>
  <si>
    <t>SPECTATORSHIP; HISTORY</t>
  </si>
  <si>
    <t>This paper examines dance reviews of transnational performances of Indian male dancers Uday Shankar and Ram Gopal from the 1930s to the 1950s. Throughout, this research seeks to contribute to methods for decolonizing dance criticism by advocating for embodied spectatorship as well as evaluation that challenges hegemony by validating classical traditions and innovative artistry. Western and Indian critics savored the rasa, meaning the flavor of the performances, and criticism reactivated the felt or sensorial experience in what I term post-performance performative. In India, anti-Orientalist criticism reclaimed traditions that critics in Europe and the United States had dismissed as irrational and unprogressive.</t>
  </si>
  <si>
    <t>[Raman, Priya Venkat] Univ Texas Austin, Dept Theatre &amp; Dance, Performance Publ Practice Program, Austin, TX 78712 USA</t>
  </si>
  <si>
    <t>University of Texas System; University of Texas Austin</t>
  </si>
  <si>
    <t>Raman, PV (corresponding author), Univ Texas Austin, Dept Theatre &amp; Dance, Performance Publ Practice Program, Austin, TX 78712 USA.</t>
  </si>
  <si>
    <t>College of Fine Arts and Performance as Public Practice Fellowship at the University of Texas</t>
  </si>
  <si>
    <t>The author would like to thank Rebecca Rossen for her generous supervision and guidance.</t>
  </si>
  <si>
    <t>0147-2526</t>
  </si>
  <si>
    <t>1532-4257</t>
  </si>
  <si>
    <t>Dance Chron.</t>
  </si>
  <si>
    <t>MAY 3</t>
  </si>
  <si>
    <t>10.1080/01472526.2024.2309037</t>
  </si>
  <si>
    <t>Dance</t>
  </si>
  <si>
    <t>A3A3S</t>
  </si>
  <si>
    <t>WOS:001173231800001</t>
  </si>
  <si>
    <t>Botanova, K; Palko, O</t>
  </si>
  <si>
    <t>Botanova, Kateryna; Palko, Olena</t>
  </si>
  <si>
    <t>From the Russian Decolonial to the Ukrainian Colonial</t>
  </si>
  <si>
    <t>FORUM FOR MODERN LANGUAGE STUDIES</t>
  </si>
  <si>
    <t>[Botanova, Kateryna] Culturescapes, Basel, Switzerland; [Palko, Olena] Univ Basel, Basel, Switzerland</t>
  </si>
  <si>
    <t>University of Basel</t>
  </si>
  <si>
    <t>Botanova, K (corresponding author), Culturescapes, Basel, Switzerland.</t>
  </si>
  <si>
    <t>kateryna.botanova@gmail.com; Olena.palko@unibas.ch</t>
  </si>
  <si>
    <t>Palko, Olena/ABC-1364-2020</t>
  </si>
  <si>
    <t>OXFORD UNIV PRESS</t>
  </si>
  <si>
    <t>OXFORD</t>
  </si>
  <si>
    <t>GREAT CLARENDON ST, OXFORD OX2 6DP, ENGLAND</t>
  </si>
  <si>
    <t>0015-8518</t>
  </si>
  <si>
    <t>1471-6860</t>
  </si>
  <si>
    <t>FORUM MOD LANG STUD</t>
  </si>
  <si>
    <t>Forum Mod. Lang. Stud.</t>
  </si>
  <si>
    <t>MAY 30</t>
  </si>
  <si>
    <t>10.1093/fmls/cqae040</t>
  </si>
  <si>
    <t>Language &amp; Linguistics; Literature</t>
  </si>
  <si>
    <t>Linguistics; Literature</t>
  </si>
  <si>
    <t>H8N2T</t>
  </si>
  <si>
    <t>WOS:001235520900001</t>
  </si>
  <si>
    <t>Cerutti, P</t>
  </si>
  <si>
    <t>Cerutti, Patrick</t>
  </si>
  <si>
    <t>Hungry in paradise. A decolonial reading of physiocracy</t>
  </si>
  <si>
    <t>REVUE PHILOSOPHIQUE DE LA FRANCE ET DE L ETRANGER</t>
  </si>
  <si>
    <t>CERUTTI, Patrick/GQR-0177-2022</t>
  </si>
  <si>
    <t>PRESSES UNIV FRANCE</t>
  </si>
  <si>
    <t>PARIS CEDEX 14</t>
  </si>
  <si>
    <t>6 AVENUE REILLE, 75685 PARIS CEDEX 14, FRANCE</t>
  </si>
  <si>
    <t>0035-3833</t>
  </si>
  <si>
    <t>2104-385X</t>
  </si>
  <si>
    <t>REV PHILOS FR ETRANG</t>
  </si>
  <si>
    <t>Rev. Philos. Fr. Etrang.</t>
  </si>
  <si>
    <t>APR-JUN</t>
  </si>
  <si>
    <t>TU6V8</t>
  </si>
  <si>
    <t>WOS:001243822400012</t>
  </si>
  <si>
    <t>Basu, P; Agbo, GE</t>
  </si>
  <si>
    <t>Basu, Paul; Agbo, George Emeka</t>
  </si>
  <si>
    <t>Uli: The Colonial Archive as Decolonial Cultural Resource</t>
  </si>
  <si>
    <t>AFRICAN ARTS</t>
  </si>
  <si>
    <t>[Basu, Paul] Univ Oxford, Pitt Rivers Museum, Anthropol &amp; Curator, Oxford, England; [Agbo, George Emeka] Univ Edinburgh, Sch Art Hist, Arts Africa, Edinburgh, Scotland</t>
  </si>
  <si>
    <t>University of Oxford; University of Edinburgh</t>
  </si>
  <si>
    <t>Basu, P (corresponding author), Univ Oxford, Pitt Rivers Museum, Anthropol &amp; Curator, Oxford, England.</t>
  </si>
  <si>
    <t>paul.basu@anthro.ox.ac.uk; gagbo@ed.ac.uk</t>
  </si>
  <si>
    <t>UK's Arts and Humanities Research Council [AH/P014615/1]; Leverhulme Trust; UK National Lottery Heritage Fund</t>
  </si>
  <si>
    <t>UK's Arts and Humanities Research Council(UK Research &amp; Innovation (UKRI)Arts &amp; Humanities Research Council (AHRC)); Leverhulme Trust(Leverhulme Trust); UK National Lottery Heritage Fund</t>
  </si>
  <si>
    <t>3 [Re:]Entanglements is the informal name of a research program entitled Museum affordances: activating West African ethnographic archives and collections through experimental museology. This has been funded through a number of awards, including a large grant from the UK's Arts and Humanities Research Council (AH/P014615/1), and smaller grants from the Leverhulme Trust and the UK National Lottery Heritage Fund. For further details see https://re-entanglements.net/about</t>
  </si>
  <si>
    <t>MIT PRESS</t>
  </si>
  <si>
    <t>ONE ROGERS ST, CAMBRIDGE, MA 02142-1209 USA</t>
  </si>
  <si>
    <t>0001-9933</t>
  </si>
  <si>
    <t>1937-2108</t>
  </si>
  <si>
    <t>AFR ARTS</t>
  </si>
  <si>
    <t>Afr. Arts</t>
  </si>
  <si>
    <t>10.1162/afar_a_00770</t>
  </si>
  <si>
    <t>E6R2Y</t>
  </si>
  <si>
    <t>WOS:001304252600006</t>
  </si>
  <si>
    <t>Squeff, TC; Damasceno, GP</t>
  </si>
  <si>
    <t>Squeff, Tatiana Cardoso; Damasceno, Gabriel Pedro</t>
  </si>
  <si>
    <t>Assumptions for a Decolonial International Law: A manifesto</t>
  </si>
  <si>
    <t>ANUARIO MEXICANO DE DERECHO INTERNACIONAL</t>
  </si>
  <si>
    <t>Decolonial theories; Transversion; International Law; TWAIL</t>
  </si>
  <si>
    <t>Based on the recognition that International (modern) Law is a tool that allows for the construction of coloniality and the maintenance of the abyssal line, this text aims to conduct a transversal dialogue that enables a new understanding of the International Law, presenting it, alternatively, as a tool of social regulation that allows breaking with the exclusions and inequalities. For that, we propose a dialogue between decolonial authors, TWAILers and counter-hegemonic critics, enabling an epistemological encounter to think about alternatives to the Eurocentric rationality of International Law from another locus: the Latin American, therefore presenting the assumptions to consider a decolonial International Law.</t>
  </si>
  <si>
    <t>[Squeff, Tatiana Cardoso] Univ Fed Rio Grande do Sul, Rio Grande Do Sul, Brazil; [Damasceno, Gabriel Pedro] Univ Estadual Montes Claros, Minas Gerais, Brazil</t>
  </si>
  <si>
    <t>Universidade Federal do Rio Grande do Sul; Universidade Estadual de Montes Claros</t>
  </si>
  <si>
    <t>Damasceno, GP (corresponding author), Univ Estadual Montes Claros, Minas Gerais, Brazil.</t>
  </si>
  <si>
    <t>tatiafrcardoso@gmail.com; gpmdamasceno@gmail.com</t>
  </si>
  <si>
    <t>Dassoler Damasceno, Gabriel Pedro/0000-0002-7742-3891; de A. F. R. Cardoso Squeff, Tatiana/0000-0001-9912-9047</t>
  </si>
  <si>
    <t>UNAM, INST INVESTIGACIONES JURIDICAS</t>
  </si>
  <si>
    <t>MEXICO</t>
  </si>
  <si>
    <t>CIUDAD UNIV, CIRCUITO MARIO CUEVA S N, MEXICO, CP 04510, MEXICO</t>
  </si>
  <si>
    <t>1870-4654</t>
  </si>
  <si>
    <t>ANU MEX DERECHO INT</t>
  </si>
  <si>
    <t>Anu. Mex. Derecho Int.</t>
  </si>
  <si>
    <t>JAN-DEC</t>
  </si>
  <si>
    <t>10.22201/iij.24487872e.2024.24.17563</t>
  </si>
  <si>
    <t>Law</t>
  </si>
  <si>
    <t>KK0Y0</t>
  </si>
  <si>
    <t>WOS:001179748500006</t>
  </si>
  <si>
    <t>Agathangelou, AM</t>
  </si>
  <si>
    <t>Agathangelou, Anna M.</t>
  </si>
  <si>
    <t>Time, transition, and planetary decolonial justice as invention</t>
  </si>
  <si>
    <t>ENVIRONMENTAL POLITICS</t>
  </si>
  <si>
    <t>Frantz Fanon; decoloniality; invention; planetary justice; ecological transition; coloniality</t>
  </si>
  <si>
    <t>ECOLOGICAL MODERNIZATION THEORY; POWER; DEATH</t>
  </si>
  <si>
    <t>Contestations over temporal categories are marginalized in transition debates. This article reorients such debates by exploring the structural relationship between time and just transition or planetary justice. I demonstrate how transition, defined as governments and inter-state institutions' efforts to shift to a lower carbon future, is inscribed with categories of time and certain notions of justice. I argue the recent acknowledgement of the link of colonization with climate change by the Intergovernmental Panel on Climate Change does not necessarily disrupt the deployment of a linear and recursive (universal) notion of capital time nor does it challenge the co-constitution of racialized accumulation institutions and governance power technologies, with dire effects on a 'just transition.' I then draw on Frantz Fanon's idea of invention as an event without sense or content, a decolonial violence whose subject plunges into an abyss and whose 'measure' or possibility is always unprecedented.</t>
  </si>
  <si>
    <t>[Agathangelou, Anna M.] York Univ, Dept Polit Sci, Toronto, ON, Canada</t>
  </si>
  <si>
    <t>York University - Canada</t>
  </si>
  <si>
    <t>Agathangelou, AM (corresponding author), York Univ, Dept Polit Sci, Toronto, ON, Canada.</t>
  </si>
  <si>
    <t>agathang@yorku.ca</t>
  </si>
  <si>
    <t>0964-4016</t>
  </si>
  <si>
    <t>1743-8934</t>
  </si>
  <si>
    <t>ENVIRON POLIT</t>
  </si>
  <si>
    <t>Environ. Polit.</t>
  </si>
  <si>
    <t>NOV 9</t>
  </si>
  <si>
    <t>10.1080/09644016.2024.2404377</t>
  </si>
  <si>
    <t>Environmental Studies; Political Science</t>
  </si>
  <si>
    <t>Environmental Sciences &amp; Ecology; Government &amp; Law</t>
  </si>
  <si>
    <t>L9Z2R</t>
  </si>
  <si>
    <t>WOS:001325971800001</t>
  </si>
  <si>
    <t>Jeremiah, A</t>
  </si>
  <si>
    <t>Jeremiah, Anderson</t>
  </si>
  <si>
    <t>Race, Caste and Christian Ethics: A Decolonial Proposal</t>
  </si>
  <si>
    <t>STUDIES IN CHRISTIAN ETHICS</t>
  </si>
  <si>
    <t>Christianity; colonialism; decolonial; Christian ethics; race; caste; post-colonial</t>
  </si>
  <si>
    <t>Christian ethical imagination was always tempered by various social prejudices prevalent in local contexts. Particularly during modernity and subsequently through colonial expansion, the role of race and caste became central to the expansion of Christianity through missionary activity. A closer scrutiny of colonial missionary Christianity clearly suggests the significance of racialised worldview shaping theological and ethical paradigms. In particular contexts, such racialised imagination underpinned and gave credence to other forms of social prejudices, such as caste in South Asia. Through a post-colonial lens, I examine the role of race and caste in shaping Christian ethical frameworks and articulate the rationale for 'decolonising' the modern foundations of Christian ethics in pursuit of racial justice in our contemporary society.</t>
  </si>
  <si>
    <t>[Jeremiah, Anderson] Univ Lancaster, Lancaster, England; [Jeremiah, Anderson] Univ Lancaster, Fac Arts &amp; Social Sci, Lancaster LA1 4YL, England</t>
  </si>
  <si>
    <t>Lancaster University; Lancaster University</t>
  </si>
  <si>
    <t>Jeremiah, A (corresponding author), Univ Lancaster, Fac Arts &amp; Social Sci, Lancaster LA1 4YL, England.</t>
  </si>
  <si>
    <t>a.jeremiah@lancaster.ac.uk</t>
  </si>
  <si>
    <t>0953-9468</t>
  </si>
  <si>
    <t>1745-5235</t>
  </si>
  <si>
    <t>STUD CHRIST ETHICS</t>
  </si>
  <si>
    <t>Stud. Christ. Ethics</t>
  </si>
  <si>
    <t>10.1177/09539468231213538</t>
  </si>
  <si>
    <t>LK2Q5</t>
  </si>
  <si>
    <t>WOS:001186632400001</t>
  </si>
  <si>
    <t>Monbaron, J</t>
  </si>
  <si>
    <t>Monbaron, Joana</t>
  </si>
  <si>
    <t>A Toxic Hospitality? Racism, Museums and Decolonial Interventions</t>
  </si>
  <si>
    <t>Joana Monbaron; Dalila Mahdjoub; Olivier Marboeuf; artistic interventions; decolonial turn; European museums; colonial legacy; institutional racism; diversity policies; museum education</t>
  </si>
  <si>
    <t>Drawing upon discussions with artist Dalila Mahdjoub, who shared her doubts regarding the implications of her participation in recent projects branded as decolonising museums, this article is an attempt to contextualise, and then problematise, the commissioning of artistic interventions dealing with European museums' colonial legacy. It begins with a genealogy of artistic interventions, highlighting the importance of a 'humanitarian' spirit in the arts. It further explores the similarities between the diversity policies that Sara Ahmed analysed throughout the 2000s and the 'decolonial turn' in European museums after 2010. This is followed by the consideration of the different spatial and temporal frames that artistic interventions entail, which generate an unequal situation that Olivier Marboeuf defines as 'toxic hospitality'. This reading allows us to identify a continuity between the criticisms levelled at diversity policies and the invitation to artists to intervene as a means of decolonising museums, which often participates in 'keeping whiteness in place'.</t>
  </si>
  <si>
    <t>10.1080/09528822.2024.2439230</t>
  </si>
  <si>
    <t>T1Y3E</t>
  </si>
  <si>
    <t>WOS:001403042100005</t>
  </si>
  <si>
    <t>Horowitz, D</t>
  </si>
  <si>
    <t>Horowitz, Daniel</t>
  </si>
  <si>
    <t>The Effluent Eye: Narratives for Decolonial Right-Making</t>
  </si>
  <si>
    <t>ISLE-INTERDISCIPLINARY STUDIES IN LITERATURE AND ENVIRONMENT</t>
  </si>
  <si>
    <t>[Horowitz, Daniel] CUNY, Grad Ctr, New York, NY 10016 USA</t>
  </si>
  <si>
    <t>City University of New York (CUNY) System</t>
  </si>
  <si>
    <t>Horowitz, D (corresponding author), CUNY, Grad Ctr, New York, NY 10016 USA.</t>
  </si>
  <si>
    <t>horowitzsdaniel@gmail.com</t>
  </si>
  <si>
    <t>OXFORD UNIV PRESS INC</t>
  </si>
  <si>
    <t>CARY</t>
  </si>
  <si>
    <t>JOURNALS DEPT, 2001 EVANS RD, CARY, NC 27513 USA</t>
  </si>
  <si>
    <t>1076-0962</t>
  </si>
  <si>
    <t>1759-1090</t>
  </si>
  <si>
    <t>ISLE-INTERDISCIP STU</t>
  </si>
  <si>
    <t>ISLE-Interdiscip. Stud. Lit. Env.</t>
  </si>
  <si>
    <t>SEP 30</t>
  </si>
  <si>
    <t>10.1093/isle/isae068</t>
  </si>
  <si>
    <t>O7T6N</t>
  </si>
  <si>
    <t>WOS:001325197700001</t>
  </si>
  <si>
    <t>Valdez, E</t>
  </si>
  <si>
    <t>Valdez, Elena</t>
  </si>
  <si>
    <t>Decolonial Motherhoods in the Murals by Colectivo Morivivi</t>
  </si>
  <si>
    <t>ESTUDIOS FILOLOGICOS</t>
  </si>
  <si>
    <t>Colectivo Morivivi; decolonial; ecofeminism; murals; Taino; cuerpas</t>
  </si>
  <si>
    <t>This essay explores the representations of motherhood, female body and reproductive capacity in the murals by Colectivo Morivivi, an all women feminists political collective from Puerto Rico. The artists challenge the Marianist tradition that venerates female passivity, sexual purity and self-silencing, and go beyond a simple representation of mothers as figures that nurture Puerto Rican nationality. Instead, drawing on feminist and decolonial motherhood studies (Lugones, Rich, Lagarde), the collective activates different modes of mothering that vary from the inclusion of a new maternal imagery in their murals to artistic political interventions and community education and engagement. Their version of motherland is ecofeminist and decolonial as it prioritizes herstory and matrilineal genealogy originated in Taino cosmology and nature. If Paz para la mujer (2015) and Boys and Girls Club (2015) start to shape their ecofeminist decolonial agenda, the later murals use it actively, recreating Taino myths about the creation of the world. While in Cacibajagua (2017) labor allegorizes the (neo)colonial state of Puerto Rico, 8M: Abortemos el sistema (2019) advocates for the right of abortion and reproductive rights during the femicide epidemic and the severe economic crisis that affect women disproportionately. In contrast, Las mujeres hacen matria (2021) recovers women's protagonism in Puerto Rican history and liberates decolonial love as a tool against the racist/patriarchal/colonial system.</t>
  </si>
  <si>
    <t>[Valdez, Elena] Christopher Newport Univ, Dept Modern &amp; Class Languages &amp; Literatures, Newport News, VA 23606 USA</t>
  </si>
  <si>
    <t>Valdez, E (corresponding author), Christopher Newport Univ, Dept Modern &amp; Class Languages &amp; Literatures, Newport News, VA 23606 USA.</t>
  </si>
  <si>
    <t>elena.valdez@cnu.edu</t>
  </si>
  <si>
    <t>UNIV AUSTRAL CHILE</t>
  </si>
  <si>
    <t>VALDIVIA</t>
  </si>
  <si>
    <t>FAC FILOSOFIA HUMANIDADES CASILLA 142 ESTUDIOS FILOLOGICOS, VALDIVIA, CHILE</t>
  </si>
  <si>
    <t>0071-1713</t>
  </si>
  <si>
    <t>0717-6171</t>
  </si>
  <si>
    <t>ESTUD FILOL-VALDIVIA</t>
  </si>
  <si>
    <t>Estud. Filol.</t>
  </si>
  <si>
    <t>10.4067/s0071-17132024000100259</t>
  </si>
  <si>
    <t>Linguistics; Language &amp; Linguistics; Literature, Romance</t>
  </si>
  <si>
    <t>ZS2P6</t>
  </si>
  <si>
    <t>WOS:001277219600013</t>
  </si>
  <si>
    <t>Marcondes, OM</t>
  </si>
  <si>
    <t>Marcondes, Ofelia Maria</t>
  </si>
  <si>
    <t>Paulo Freire and his philosophical anthropology in decolonial key</t>
  </si>
  <si>
    <t>PENSANDO-REVISTA DE FILOSOFIA</t>
  </si>
  <si>
    <t>Paulo Freire; philosophical anthropology; human being; Decoloniality</t>
  </si>
  <si>
    <t>This work presents a panorama of Paulo Freire's philosophical anthropology from a decolonial analysis, aligning what the philosopher understands about who the human being from some of his works is, reflecting on his philosophical anthropology in deealonial key. The work demonstrates that although Freire is not chronologically linked to decolonial epistemology, his idea of human being and the world subverts the Eurocentric view of these philosophical categories. The objective of this work lies in the sphere of understanding if Freire undertakes efforts in an attempt to unveil the logic of coloniality present in his investigation and his analysis of the human being or not. Studying the philosopher's thinking, it is possible to put his perspective on unveiling the reality and the strength of ideology in the constitution of the human being. due to this, the relations of oppression. Freire, in his writings, gives voice to the oppressed people and subverts colonial concepts of human being and world. Finally, pursuing the above objective, it was possible to delimit Freire's answer to the question who is the human being the human being is unfinished, inconclusive and seeking the finish: It is being of the praxix of reflected action, work and transformation of the world: It is being of decision and dialogue: It is being historical and (re) creator of culture. These characteristics that make up the idea of human being in Freire have been explained throughout the text and justify the study in decolonial key, as Freire deconstructs the Eurocentric perspective of human being as an object of analysis and as a finished being.</t>
  </si>
  <si>
    <t>[Marcondes, Ofelia Maria] IFSP, Filosofia, Sao Paulo, Brazil</t>
  </si>
  <si>
    <t>Instituto Federal de Sao Paulo (IFSP)</t>
  </si>
  <si>
    <t>Marcondes, OM (corresponding author), IFSP, Filosofia, Sao Paulo, Brazil.</t>
  </si>
  <si>
    <t>ofelia@ifsp.edu.br</t>
  </si>
  <si>
    <t>UNIV FEDERAL PIAUI, EDITORA</t>
  </si>
  <si>
    <t>Teresina</t>
  </si>
  <si>
    <t>CAMPUS PROFA, CINOBELINA ELVAS, BOM JESUS, Teresina, PIAUI 64049-550, BRAZIL</t>
  </si>
  <si>
    <t>2178-843X</t>
  </si>
  <si>
    <t>PENSANDO</t>
  </si>
  <si>
    <t>Pensando</t>
  </si>
  <si>
    <t>10.26694/pensando.v15134.5545</t>
  </si>
  <si>
    <t>I3H5X</t>
  </si>
  <si>
    <t>WOS:001329202800001</t>
  </si>
  <si>
    <t>Perdomo, MES</t>
  </si>
  <si>
    <t>Perdomo, Mario Enrique Serpa</t>
  </si>
  <si>
    <t>Look at school supervision from a Decolonial perspective</t>
  </si>
  <si>
    <t>ESPACIO ABIERTO</t>
  </si>
  <si>
    <t>Modern ethics; colonization; School Management; educational supervision; Decolonization; The Place and The Experienced</t>
  </si>
  <si>
    <t>The article presents elements of school supervision from the perspective Decolonial, which makes it possible to understand how modern ethics has been an instrument of ideological domination. Also explaining how the relations of material production constitute a conditioning of consciousness and, therefore, a preponderant factor in current Venezuelan educational work. Although the State has tried to be consistent, promoting a quality model- that could constantly and progressively specify the effectiveness and relevance of the teaching- learning processes- ideologically colonial thinking persists. Thus, the harmonious and precise development of the assumed school scheme was entered into. These lines define a study with a methodology inscribed in the Participatory Action Research (PAR) approach. The investigation has real support in the daily praxis of school work at El Liceo July 24, 1783 of the Friars of Pantanillo, Cuman &amp; aacute;, Sucre State, Venezuela; assuming school management as a central theme, especially with regard to how the supervision and direction of the State is shown in this specific territory; that is, in the place where it</t>
  </si>
  <si>
    <t>[Perdomo, Mario Enrique Serpa] UNEFA, Liceo Bolivariano Creac Frailes, Cumana, Venezuela</t>
  </si>
  <si>
    <t>Perdomo, MES (corresponding author), UNEFA, Liceo Bolivariano Creac Frailes, Cumana, Venezuela.</t>
  </si>
  <si>
    <t>maserper1@gmail.com</t>
  </si>
  <si>
    <t>UNIV ZULIA, CONSEJO DESARROLLO CIENTIFICO &amp; HUMANISTICO</t>
  </si>
  <si>
    <t>MARACAIBO</t>
  </si>
  <si>
    <t>AV UNIV CALLE 60 25-266, SECTOR GRANO DE ORO, MARACAIBO, 00000, VENEZUELA</t>
  </si>
  <si>
    <t>1315-0006</t>
  </si>
  <si>
    <t>Espacio Abierto</t>
  </si>
  <si>
    <t>10.5281/zenodo.12813500</t>
  </si>
  <si>
    <t>A4K5A</t>
  </si>
  <si>
    <t>WOS:001282238200008</t>
  </si>
  <si>
    <t>Nelson, V; Garner, B; Cordova, JPP</t>
  </si>
  <si>
    <t>Nelson, Valerie; Garner, Ben; Cordova, Jose Pablo Prado</t>
  </si>
  <si>
    <t>EDITORIAL: Exploring decolonial and relational paths to sustainability</t>
  </si>
  <si>
    <t>GLOBAL SOCIAL CHALLENGES JOURNAL</t>
  </si>
  <si>
    <t>decoloniality; sustainability transformations; relationality; futures; socionature; colonial modernities</t>
  </si>
  <si>
    <t>[Nelson, Valerie] Univ Greenwich, London, England; [Garner, Ben] Univ Portsmouth, Portsmouth, England; [Cordova, Jose Pablo Prado] Univ San Carlos, Guatemala City, Guatemala</t>
  </si>
  <si>
    <t>University of Greenwich; University of Portsmouth; Universidad de San Carlos de Guatemala</t>
  </si>
  <si>
    <t>Nelson, V (corresponding author), Univ Greenwich, London, England.</t>
  </si>
  <si>
    <t>v.j.nelson@greenwich.ac.uk; ben.garner@port.ac.uk; pprado@usac.edu.gt</t>
  </si>
  <si>
    <t>BRISTOL UNIV PRESS &amp; POLICY PRESS</t>
  </si>
  <si>
    <t>1-9 OLD PARK HILL, UNIV BRISTOL, BRISTOL, BS2 8BB, ENGLAND</t>
  </si>
  <si>
    <t>2752-3349</t>
  </si>
  <si>
    <t>GLOB SOC CHALL J</t>
  </si>
  <si>
    <t>Glob. Soc. Chall. J.</t>
  </si>
  <si>
    <t>NOV</t>
  </si>
  <si>
    <t>10.1332/27523349Y2024D000000031</t>
  </si>
  <si>
    <t>Environmental Studies; Social Issues; Social Sciences, Interdisciplinary</t>
  </si>
  <si>
    <t>Environmental Sciences &amp; Ecology; Social Issues; Social Sciences - Other Topics</t>
  </si>
  <si>
    <t>R3K2H</t>
  </si>
  <si>
    <t>WOS:001390471700001</t>
  </si>
  <si>
    <t>Eom, S</t>
  </si>
  <si>
    <t>Eom, Sujin</t>
  </si>
  <si>
    <t>Fugitive Archives: Architecture, Police Photography, and Decolonial Futures</t>
  </si>
  <si>
    <t>CRITICAL ASIAN STUDIES</t>
  </si>
  <si>
    <t>archives; police photography; fugitivity; architecture; Chinatown</t>
  </si>
  <si>
    <t>This paper examines underexplored police photographs of Chinese migrants in Korea under Japanese colonial rule, with a focus on architectural spaces. In 1940, a secret anti-Japanese association known as Ildonghoe was established by a group of Chinese migrants in the Korean city of Incheon. Following the arrest of its members in 1943, Japanese colonial authorities documented with photographs locations and objects related to the organization's activities. This investigation serendipitously created a photographic archive of architectural spaces in and around Incheon's Chinatown, many of which have since disappeared. The paper sheds light upon these police photographs as an accidental archive, a repository of historical materials that gives rise to unintended outcomes with critical information about certain events, places, and moments. The paper pays particular attention to the peculiarity of police photographs as a form of happenstance yet significant documentation capturing historical moments that might otherwise remain elusive. Reading against the grain of colonial archives, this paper shows how the Ildonghoe photographs invite viewers to envision a different narrative of the racial relations forged under colonial rule and imagine decolonial futures that have yet to come.</t>
  </si>
  <si>
    <t>[Eom, Sujin] Dartmouth Coll, Hanover, NH 03755 USA</t>
  </si>
  <si>
    <t>Dartmouth College</t>
  </si>
  <si>
    <t>Eom, S (corresponding author), Dartmouth Coll, Hanover, NH 03755 USA.</t>
  </si>
  <si>
    <t>suijn.eom@dartmouth.edu</t>
  </si>
  <si>
    <t>Eom, Sujin/K-8311-2019</t>
  </si>
  <si>
    <t>Academy of Korean Studies Fellowship; Northeast Asia Council Korean Studies Grant</t>
  </si>
  <si>
    <t>This research was funded by an Academy of Korean Studies Fellowship and a Northeast Asia Council Korean Studies Grant.</t>
  </si>
  <si>
    <t>1467-2715</t>
  </si>
  <si>
    <t>1472-6033</t>
  </si>
  <si>
    <t>CRIT ASIAN STUD</t>
  </si>
  <si>
    <t>Crit. Asian Stud</t>
  </si>
  <si>
    <t>10.1080/14672715.2024.2381245</t>
  </si>
  <si>
    <t>Area Studies</t>
  </si>
  <si>
    <t>P0I6N</t>
  </si>
  <si>
    <t>WOS:001279347600001</t>
  </si>
  <si>
    <t>Macal, C</t>
  </si>
  <si>
    <t>Macal, Carla</t>
  </si>
  <si>
    <t>Body mapping: A decolonial method towards intergenerational healing</t>
  </si>
  <si>
    <t>SOCIAL SCIENCE &amp; MEDICINE</t>
  </si>
  <si>
    <t>Body mapping; Cuerpo-territorio; Healing cartographies; Los Angeles</t>
  </si>
  <si>
    <t>In this paper, I examine the embodied transformative memory of GuateMaya feminist group, GuateMaya Mujeres Resistiendo-Los Angeles (GMR-LA). Through a decolonial feminist perspective and feminist ethnographic approach, I built an intimate relationship with the grassroot group in Los Angeles. GMR-LA comprises Guatemala's 36-year (1960-1996) war survivors and women in the diaspora who continue to amplify the cultural memory of the disappeared. The article will delve into the concept of healing cartographies and the ethnographic work I employed in Los Angeles from 2019 to 2023. A particular method I used was body mapping to examine the embodied transformative memory of the groups and women who seek justice. Body mapping has been used with HIV-positive patients and migrant children. Latin American feminist decolonial geographers (Cabnal, 2010; Zaragocin and Caretta 2020; GeoBrujas, 2021b) are using the method of body mapping as a decolonial, countercartographic perspective that highlights Indigenous peoples' lived experiences. I use the method to explore the relationships between the body, memory, and healing from intergenerational trauma. Informed by decolonial feminists, I aim to center the oral and embodied testimonios of the GuateMaya feminist group and be guided by a body-mind-spirit perspective to amplify the concerns, visions, and futures of GuateMaya feminist groups across the hemisphere.</t>
  </si>
  <si>
    <t>[Macal, Carla] Occidental Coll, Los Angeles, CA 90041 USA</t>
  </si>
  <si>
    <t>Occidental College</t>
  </si>
  <si>
    <t>Macal, C (corresponding author), Occidental Coll, Los Angeles, CA 90041 USA.</t>
  </si>
  <si>
    <t>cosoriove@gmail.com</t>
  </si>
  <si>
    <t>UO Center for the Study of Women in Society</t>
  </si>
  <si>
    <t>I am grateful to compas from GuateMaya Mujeres Resistiendo-LA for sharing their embodied testimonies with me and for the work we commit to for a liberated world. Thank you to the UO Center for the Study of Women in Society graduate student research grant that helped me organize the body mapping workshop in Los Angeles. I also wish to extend my thank you to the peer reviewers for providing feedback and to Dra. Susy Zepeda for reading earlier drafts of the paper.</t>
  </si>
  <si>
    <t>PERGAMON-ELSEVIER SCIENCE LTD</t>
  </si>
  <si>
    <t>THE BOULEVARD, LANGFORD LANE, KIDLINGTON, OXFORD OX5 1GB, ENGLAND</t>
  </si>
  <si>
    <t>0277-9536</t>
  </si>
  <si>
    <t>1873-5347</t>
  </si>
  <si>
    <t>SOC SCI MED</t>
  </si>
  <si>
    <t>Soc. Sci. Med.</t>
  </si>
  <si>
    <t>JUL</t>
  </si>
  <si>
    <t>10.1016/j.socscimed.2024.117021</t>
  </si>
  <si>
    <t>Public, Environmental &amp; Occupational Health; Social Sciences, Biomedical</t>
  </si>
  <si>
    <t>Science Citation Index Expanded (SCI-EXPANDED); Social Science Citation Index (SSCI)</t>
  </si>
  <si>
    <t>Public, Environmental &amp; Occupational Health; Biomedical Social Sciences</t>
  </si>
  <si>
    <t>XR7R3</t>
  </si>
  <si>
    <t>WOS:001263475800001</t>
  </si>
  <si>
    <t>Voss, M</t>
  </si>
  <si>
    <t>Voss, Michelle</t>
  </si>
  <si>
    <t>Hindu-Christian Comparative Theology in a Decolonial Key</t>
  </si>
  <si>
    <t>MODERN THEOLOGY</t>
  </si>
  <si>
    <t>This article imagines how the discipline of comparative theology might sound in a decolonial key. Focusing on implications for Hindu-Christian comparative theology, this article puts the sacramental theological approach of Indian Christian artist and theologian Jyoti Sahi into conversation with Michi Saagiig (Mississauga) Nishnaabeg theorist Leanne Betasamosake Simpson's notion of land as pedagogy. In contrast to the narrow epistemology that dominates the academy, this study highlights features of a land-based alternative in which place, positionality, and relation are central to knowing; in which a subject is not first a thinker but a person in relation to a particular locale; and in which ecological and theological thinking encompass not only the sustainability of natural resources, but also the histories and exercises of power within a place.</t>
  </si>
  <si>
    <t>[Voss, Michelle] Univ Toronto, Victoria Univ, Emmanuel Coll, 75 Queens Pk Crescent, Toronto, ON M5S 1K7, Canada</t>
  </si>
  <si>
    <t>University of Toronto; University of Victoria; Victoria University Toronto</t>
  </si>
  <si>
    <t>Voss, M (corresponding author), Univ Toronto, Victoria Univ, Emmanuel Coll, 75 Queens Pk Crescent, Toronto, ON M5S 1K7, Canada.</t>
  </si>
  <si>
    <t>michellevossroberts@gmail.com</t>
  </si>
  <si>
    <t>Voss, Michelle/0000-0002-8142-5419</t>
  </si>
  <si>
    <t>0266-7177</t>
  </si>
  <si>
    <t>1468-0025</t>
  </si>
  <si>
    <t>MOD THEOL</t>
  </si>
  <si>
    <t>Mod. Theol.</t>
  </si>
  <si>
    <t>APR</t>
  </si>
  <si>
    <t>10.1111/moth.12918</t>
  </si>
  <si>
    <t>JW5O1</t>
  </si>
  <si>
    <t>WOS:001137443900001</t>
  </si>
  <si>
    <t>Kurt, M; Özok-Gündogan, N</t>
  </si>
  <si>
    <t>Kurt, Mashuq; Ozok-Gundogan, Nilay</t>
  </si>
  <si>
    <t>The Decolonial Turn in Kurdish Studies: An Introduction</t>
  </si>
  <si>
    <t>SOUTH ATLANTIC QUARTERLY</t>
  </si>
  <si>
    <t>Kurt, Mashuq/JGD-4386-2023</t>
  </si>
  <si>
    <t>Kurt, Mehmet/0000-0001-9389-8312</t>
  </si>
  <si>
    <t>DUKE UNIV PRESS</t>
  </si>
  <si>
    <t>DURHAM</t>
  </si>
  <si>
    <t>905 W MAIN ST, STE 18-B, DURHAM, NC 27701 USA</t>
  </si>
  <si>
    <t>0038-2876</t>
  </si>
  <si>
    <t>1527-8026</t>
  </si>
  <si>
    <t>S ATL Q</t>
  </si>
  <si>
    <t>S. Atl. Q.</t>
  </si>
  <si>
    <t>10.1215/00382876-11381065</t>
  </si>
  <si>
    <t>Cultural Studies; Literary Reviews</t>
  </si>
  <si>
    <t>Cultural Studies; Literature</t>
  </si>
  <si>
    <t>O2V1V</t>
  </si>
  <si>
    <t>WOS:001369760500001</t>
  </si>
  <si>
    <t>Cunha, CAM</t>
  </si>
  <si>
    <t>Cunha, Carlos Alberto Motta</t>
  </si>
  <si>
    <t>Jesus of the People: a Decolonial Biblical Reading</t>
  </si>
  <si>
    <t>PERSPECTIVA TEOLOGICA</t>
  </si>
  <si>
    <t>Hermeneutical theology; Decoloniality; Biblical reading</t>
  </si>
  <si>
    <t>The hermeneutical turn in theology proposed by Claude Geffr &amp; eacute; strengthens creative interpretations and applications of the Christian message beyond all ecclesial boundaries. In Brazil, samba schools often create counter-hegemonic narratives inspired by the Bible. In the 2020 carnival, for example, the Esta &amp; ccedil;&amp; atilde;o Primeira de Mangueira Samba School chose the theme The Truth will make you free, that showed Jesus of the people in a decolonial way. Such a biblical interpretation breaks away from hegemonic cultural patterns and serves as inspir- ation for contextual theologies that welcome other subjects, other grammars of representation, and other places of annunciation, what can be seen as a novelty in Theology. The purpose of this article is to reflect, in an incipient way, on reading the bible from an inculturated, liberating and decolonial perspective. The dialogue between Geffr &amp; eacute;'s hermeneutical theology and decolonial thought, in the context of the Brazilian carnival, will guide our reflection.</t>
  </si>
  <si>
    <t>[Cunha, Carlos Alberto Motta] Pontificia Univ Catolica Minas Gerais, Belo Horizonte, MG, Brazil</t>
  </si>
  <si>
    <t>Pontificia Universidade Catolica de Minas Gerais</t>
  </si>
  <si>
    <t>Cunha, CAM (corresponding author), Pontificia Univ Catolica Minas Gerais, Belo Horizonte, MG, Brazil.</t>
  </si>
  <si>
    <t>CENTRO ESTUDOS SUPERIORES COMPANHIA JESUS, FAC TEOLOGIA</t>
  </si>
  <si>
    <t>BELO HORIZONTE</t>
  </si>
  <si>
    <t>CAIXA POSTAL 5024, BELO HORIZONTE, MG 31611-970, BRAZIL</t>
  </si>
  <si>
    <t>0102-4469</t>
  </si>
  <si>
    <t>2176-8757</t>
  </si>
  <si>
    <t>PERSPECT TEOL</t>
  </si>
  <si>
    <t>Perspect. Teol.</t>
  </si>
  <si>
    <t>MAY-AUG</t>
  </si>
  <si>
    <t>10.20911/21768757v56n2p593/2024</t>
  </si>
  <si>
    <t>XZ5G6</t>
  </si>
  <si>
    <t>WOS:001265508600015</t>
  </si>
  <si>
    <t>Cook, B; Cook, R; Walker, G; Walker, M; Sutherland, F; Sutherland, F; Swanson, D; Thomas, C</t>
  </si>
  <si>
    <t>Cook, Becky; Cook, Ron; Walker, Gordon; Walker, Madeline; Sutherland, Floyd; Sutherland, Faylene; Swanson, Dave; Thomas, Celine</t>
  </si>
  <si>
    <t>kiwetotetan: ininiw kiskinomákewin a Framework for Decolonial Education</t>
  </si>
  <si>
    <t>INTERNATIONAL JOURNAL OF INDIGENOUS HEALTH</t>
  </si>
  <si>
    <t>Indigenous Education; Decolonial Education; Indigenous Health; Holistic Development; Language Revitalization; Connection to the Land; Teacher Workforce; Knowledge Keepers; Elders</t>
  </si>
  <si>
    <t>LAND; KNOWLEDGE</t>
  </si>
  <si>
    <t>Pre -contact Indigenous Nations were vibrant with their own legal, government, and education systems. Indigenous education is community -led and grounded in the spiritual, emotional, physical and mental development of the child. Teachings are tied to the land following the natural cycles, and language is passed down through ceremony and time on the land. Following the creation of the Canadian state, Indigenous education systems were eroded, leaving detrimental impacts on communities and youth that are ongoing today. In recent decades, many communities have taken the initiative to restore community -led Indigenous education systems. The work presented here, ininiw kiskinomakewin, was collectively built with both ininiwak and anishinabe Elders and educators from Northern Manitoba and can be adapted by other First Nations groups across Canada. Ininiw kiskinomakewin conveys the pre -contact methods for ensuring children and youth grow and become healthy, contributing members of society, and includes teachings involving family, community, language, land, and spirit. The implementation of this work is ongoing; critical components related to building a local teacher workforce, engaging Elders, supporting parents and having access to the land will shape how we choose to educate current and future generations.</t>
  </si>
  <si>
    <t>[Cook, Becky; Cook, Ron] Misipawistik Cree Nation, Grand Rapids, MB, Canada; [Walker, Gordon; Walker, Madeline; Swanson, Dave] Norway House Cree Nation, Norway House, MB, Canada; [Sutherland, Floyd; Sutherland, Faylene] Peguis First Nation, Peguis, MB, Canada; [Thomas, Celine] Samuel Ctr Social Connectedness, Mississauga, ON, Canada</t>
  </si>
  <si>
    <t>Cook, B (corresponding author), Misipawistik Cree Nation, Grand Rapids, MB, Canada.</t>
  </si>
  <si>
    <t>Becky.Cook@misipawistik.com</t>
  </si>
  <si>
    <t>UNIV VICTORIA CENTRE ABORIGINAL HEALTH RESEARCH</t>
  </si>
  <si>
    <t>VICTORIA</t>
  </si>
  <si>
    <t>PO BOX 1700 STN CSC, VICTORIA, BC V8W 2Y2, CANADA</t>
  </si>
  <si>
    <t>2291-9368</t>
  </si>
  <si>
    <t>2291-9376</t>
  </si>
  <si>
    <t>INT J INDIG HEALTH</t>
  </si>
  <si>
    <t>Int. J. Indig. Health</t>
  </si>
  <si>
    <t>10.32799/ijih.v19i1.41253</t>
  </si>
  <si>
    <t>Public, Environmental &amp; Occupational Health</t>
  </si>
  <si>
    <t>MQ7I5</t>
  </si>
  <si>
    <t>WOS:001195155200012</t>
  </si>
  <si>
    <t>Sauerbronn, FF; Ayres, RM; da Silva, CM; Lourenço, RL</t>
  </si>
  <si>
    <t>Sauerbronn, Fernanda Filgueiras; Ayres, Rosangela Mesquisa; da Silva, Cleia Maria; Lourenco, Rosenery Loureiro</t>
  </si>
  <si>
    <t>Decolonial studies in accounting? Emerging contributions from Latin America</t>
  </si>
  <si>
    <t>CRITICAL PERSPECTIVES ON ACCOUNTING</t>
  </si>
  <si>
    <t>Accounting; Postcolonial Critical Theory; Decolonial Epistemology</t>
  </si>
  <si>
    <t>COLONIALITY; MANAGEMENT; ORGANIZATION; IMPERIALISM; THOUGHT</t>
  </si>
  <si>
    <t>This paper aims to contribute to some recent efforts to broaden and foster discussion regarding the accounting field's opening to research perspectives that challenge colonialism from (and within) the margins. The paper presents a conceptual review that differentiates the Postcolonial Critical Theory (PCT) and the Decolonial Epistemology Movement (DEM); also presents some recent studies published in critical international accounting journals in the past few years regarding colonialism, revealing how the field is opening up to discuss colonial issues. The paper embraces emergent contributions from Latin America authors that proposes an alternative to postcolonial thought, aiming to move forward studies in critical accounting in the margins. Finally, the authors trace some considerations by exploring delinking inquiry and non-extractivist methodology to cultivate engagements with relationality, transmodernity, and transculturality, as new contributions to face colonialism and surpass the dichotomy between theory and praxis. (c) 2020 Elsevier Ltd. All rights reserved.</t>
  </si>
  <si>
    <t>[Sauerbronn, Fernanda Filgueiras; da Silva, Cleia Maria] Univ Fed Rio de Janeiro, Accounting Grad Program, Av Pasteur,250 Room 250, BR-22290240 Rio de Janeiro, RJ, Brazil; [Ayres, Rosangela Mesquisa; da Silva, Cleia Maria] Univ Fed Rio de Janeiro, Accounting Dept, Av Pasteur,250 Room 250, BR-22290240 Rio de Janeiro, RJ, Brazil; [Lourenco, Rosenery Loureiro] UEMS, Grad Program Reg Dev, Rua Itibere Vieira S-N, BR-79907414 Ponta Pora, MS, Brazil</t>
  </si>
  <si>
    <t>Universidade Federal do Rio de Janeiro; Universidade Federal do Rio de Janeiro; Universidade Estadual de Mato Grosso do Sul</t>
  </si>
  <si>
    <t>Sauerbronn, FF (corresponding author), Univ Fed Rio de Janeiro, Accounting Grad Program, Av Pasteur,250 Room 250, BR-22290240 Rio de Janeiro, RJ, Brazil.</t>
  </si>
  <si>
    <t>fernanda.sauerbronn@facc.ufrj.br; cleia@ufrrj.br</t>
  </si>
  <si>
    <t>ELSEVIER</t>
  </si>
  <si>
    <t>AMSTERDAM</t>
  </si>
  <si>
    <t>RADARWEG 29, 1043 NX AMSTERDAM, NETHERLANDS</t>
  </si>
  <si>
    <t>1045-2354</t>
  </si>
  <si>
    <t>1095-9955</t>
  </si>
  <si>
    <t>CRIT PERSPECT ACCOUN</t>
  </si>
  <si>
    <t>Crit. Perspect. Account.</t>
  </si>
  <si>
    <t>10.1016/j.cpa.2020.102281</t>
  </si>
  <si>
    <t>Business, Finance</t>
  </si>
  <si>
    <t>Business &amp; Economics</t>
  </si>
  <si>
    <t>SY6S3</t>
  </si>
  <si>
    <t>WOS:001238056500001</t>
  </si>
  <si>
    <t>Temin, DM</t>
  </si>
  <si>
    <t>Temin, David Myer</t>
  </si>
  <si>
    <t>A decolonial wrong turn: Walter Mignolo's epistemic politics</t>
  </si>
  <si>
    <t>CONSTELLATIONS-AN INTERNATIONAL JOURNAL OF CRITICAL AND DEMOCRATIC THEORY</t>
  </si>
  <si>
    <t>[Temin, David Myer] Univ Michigan, Dept Polit Sci, Ann Arbor, MI 48109 USA</t>
  </si>
  <si>
    <t>University of Michigan System; University of Michigan</t>
  </si>
  <si>
    <t>Temin, DM (corresponding author), Univ Michigan, Dept Polit Sci, Ann Arbor, MI 48109 USA.</t>
  </si>
  <si>
    <t>dtemin@umich.edu</t>
  </si>
  <si>
    <t>1351-0487</t>
  </si>
  <si>
    <t>1467-8675</t>
  </si>
  <si>
    <t>CONSTELLATIONS</t>
  </si>
  <si>
    <t>Constellations</t>
  </si>
  <si>
    <t>2024 MAR 6</t>
  </si>
  <si>
    <t>10.1111/1467-8675.12744</t>
  </si>
  <si>
    <t>KL9I6</t>
  </si>
  <si>
    <t>WOS:001180235600001</t>
  </si>
  <si>
    <t>Veras, RM; de Passos, VBC; Silva, DD</t>
  </si>
  <si>
    <t>Veras, Renata Meira; de Passos, Vitoria Batista Calmon; Silva, Daiane da Luz</t>
  </si>
  <si>
    <t>ETHNIC-RACIAL DISCUSSION IN HISTORY COURSES: CURRICULAR DECOLONIAL PERSPECTIVES</t>
  </si>
  <si>
    <t>REVISTA IBERO-AMERICANA DE ESTUDOS EM EDUCACAO</t>
  </si>
  <si>
    <t>Anti-Racist education; Degrees in history; Curriculum; Universities</t>
  </si>
  <si>
    <t>Laws 10,639/2003 and 11,645/2008 contributed with relevant implications for the basic and higher education curriculum by defining education for ethnic-racial relations as a subject of mandatory education (Brasil, 2003; 2008). Considering this context, this case study, with a qualitative and documentary approach, aimed to analyze how the ethnic-racial discussion is contained in the curricula of 8 Degrees in History, offered by 7 federal public universities that obtained the best evaluation in ENADE and IGC. The critical analysis of the syllabuses of each selected course was supported by IRAMUTEQ software. From this, it was identified that of the 250 syllabuses analyzed, 13% of the total contained content related to the education of ethnic-racial relations. These data point to a significant advance, considering the historical context of omissions in the Brazilian educational system, regarding the discussion of the topic in teaching degrees and in the construction of anti-racist curriculum.</t>
  </si>
  <si>
    <t>[Veras, Renata Meira] Univ Fed Bahia UFBA, Inst Humanidades Artes &amp; Ciencias, Salvador, BA, Brazil; [Veras, Renata Meira] Univ Fed Bahia UFBA, Programa Posgrad Estudos Interdisciplinares Univ, Salvador, BA, Brazil; [Veras, Renata Meira] Univ Fed Bahia UFBA, Programa Posgrad Psicol, Salvador, BA, Brazil; [de Passos, Vitoria Batista Calmon; Silva, Daiane da Luz] Univ Fed Bahia UFBA, Salvador, BA, Brazil</t>
  </si>
  <si>
    <t>Universidade Federal da Bahia; Universidade Federal da Bahia; Universidade Federal da Bahia; Universidade Federal da Bahia</t>
  </si>
  <si>
    <t>Veras, RM (corresponding author), Univ Fed Bahia UFBA, Inst Humanidades Artes &amp; Ciencias, Salvador, BA, Brazil.</t>
  </si>
  <si>
    <t>renata.veras@ufba.br; vitoria.calmon@ufba.br; daiane@ufba.br</t>
  </si>
  <si>
    <t>Veras, Renata/K-3089-2015</t>
  </si>
  <si>
    <t>UNIV ESTADUAL PAULISTA-UNESP, FAC CIENCIAS LETRAS ASSIS</t>
  </si>
  <si>
    <t>ASSIS</t>
  </si>
  <si>
    <t>CENTRO DOCUMENTACAO &amp; APOIO PESQUISA AV DOM ANTONIO, 2100-PQ UNIV, ASSIS, SP CEP-19806900, BRAZIL</t>
  </si>
  <si>
    <t>2446-8606</t>
  </si>
  <si>
    <t>1982-5587</t>
  </si>
  <si>
    <t>REV IBERO-AM ESTUD E</t>
  </si>
  <si>
    <t>Rev. Ibero-Am. Estud. Educ.</t>
  </si>
  <si>
    <t>e024098</t>
  </si>
  <si>
    <t>10.21723/riaee.v19iesp.2.18466</t>
  </si>
  <si>
    <t>J7U2S</t>
  </si>
  <si>
    <t>WOS:001339069300004</t>
  </si>
  <si>
    <t>Silva, CMC</t>
  </si>
  <si>
    <t>Silva, Claudia Maria Cantarella</t>
  </si>
  <si>
    <t>Joao Antonio: a tie-down of the decolonial voice</t>
  </si>
  <si>
    <t>PATRIMONIO E MEMORIA</t>
  </si>
  <si>
    <t>Joao Antonio; Coloniality; Decolonial voice; Marginal life</t>
  </si>
  <si>
    <t>In 1960, Jo &amp; atilde;o Ant &amp; ocirc;nio wrote that, for him, in snooker, the tie-down is an experienced partner, because he knows how to keep himself to himself. The objective of this article is, therefore, to discuss how the poetic and, at the same time, tie-down gaze of the journalist and writer Jo &amp; atilde;o Ant &amp; ocirc;nio skillfully penetrates the marginal veins to portray to the reader the coloniality rooted in the lives of those who inhabit the outskirts in the author's writing. Snooker players, street kids, car park attendants, among other marginalized take over the speech in the stories, parade their own language and lead us, not only to reality in reverse, but also to the poetics of the writer's unique way of telling. We believe that the voice emanating from the subaltern characters represents the decolonial thought, in the broadest sense, by translating to literature the resistance of those who adapt to the adversities of a social system that debases them and leads them to the need to establish collusions in order to survive. To this end, we selected the writer's short stories Menin &amp; atilde;o do Caixote, from his debut book Malagueta, Perus e Bacana &amp; ccedil;o (1963) and Guardador (1992), from the homonymous work. Regarding the concepts of Coloniality / Decoloniality, we will use the studies of Anibal Quijano, Nelson Maldonado-Torres, Walter Mignolo and Luciana Ballestrin.</t>
  </si>
  <si>
    <t>[Silva, Claudia Maria Cantarella] Univ Estadual Paulista Julio De Mesquita Filho UNE, Araraquara, SP, Brazil</t>
  </si>
  <si>
    <t>Silva, CMC (corresponding author), Univ Estadual Paulista Julio De Mesquita Filho UNE, Araraquara, SP, Brazil.</t>
  </si>
  <si>
    <t>claudia.cantarella@unesp.br</t>
  </si>
  <si>
    <t>1808-1967</t>
  </si>
  <si>
    <t>PATRIM MEM</t>
  </si>
  <si>
    <t>Patrim. Mem.</t>
  </si>
  <si>
    <t>History</t>
  </si>
  <si>
    <t>L4H0U</t>
  </si>
  <si>
    <t>WOS:001350334400011</t>
  </si>
  <si>
    <t>Corcodel, V</t>
  </si>
  <si>
    <t>Corcodel, Veronica</t>
  </si>
  <si>
    <t>A Decolonial Agenda for EU Migration and Asylum Law</t>
  </si>
  <si>
    <t>EUROPEAN JOURNAL OF MIGRATION AND LAW</t>
  </si>
  <si>
    <t>decolonial studies; postcolonial studies; EU migration and asylum law; race; gender; class</t>
  </si>
  <si>
    <t>INTERNATIONAL-LAW; COLONIALITY; SECURITY; HISTORY; BORDERS; CRISIS; LABOR; RACE</t>
  </si>
  <si>
    <t>This article seeks to advance a decolonial research agenda in EU migration and asylum law, arguing that there is significant scope for further development within existing scholarship. It offers some theoretical tools grounded in postcolonial and decolonial literature, contending that a decolonial project for EU migration and asylum law should critically engage with the enduring epistemic foundations of colonial unequal mobilities and treatment. These include the `sedentary bias' and the `cheap labour' bias, as well as the ways in which these have been shaped by race, gender, class, and other epistemic formations. Building on these insights, the article outlines potential avenues for further research, especially in relation to the EU Schengen regime, the externalisation of EU borders, the construction of the `economic migrant' and the Common European Asylum system.</t>
  </si>
  <si>
    <t>[Corcodel, Veronica] NOVA Sch Law, Lisbon, Portugal; [Corcodel, Veronica] NOVA Sch Law, Ctr Res Law &amp; Soc CEDIS, Lisbon, Portugal</t>
  </si>
  <si>
    <t>Corcodel, V (corresponding author), NOVA Sch Law, Lisbon, Portugal.;Corcodel, V (corresponding author), NOVA Sch Law, Ctr Res Law &amp; Soc CEDIS, Lisbon, Portugal.</t>
  </si>
  <si>
    <t>veronica.corcodel@novalaw.unl.pt</t>
  </si>
  <si>
    <t>CORCODEL, Veronica/0000-0001-8283-9296</t>
  </si>
  <si>
    <t>1388-364X</t>
  </si>
  <si>
    <t>1571-8166</t>
  </si>
  <si>
    <t>EUR J MIGR LAW</t>
  </si>
  <si>
    <t>Eur. J. Migr. Law</t>
  </si>
  <si>
    <t>10.1163/15718166-12340188</t>
  </si>
  <si>
    <t>Demography; Law</t>
  </si>
  <si>
    <t>Demography; Government &amp; Law</t>
  </si>
  <si>
    <t>S9J1K</t>
  </si>
  <si>
    <t>WOS:001401287100004</t>
  </si>
  <si>
    <t>Vilani, RM; Machado, CJS; Pinto, VPD; de Oliveira, MASA; de Andrade, DF</t>
  </si>
  <si>
    <t>Vilani, Rodrigo Machado; Machado, Carlos Jose Saldanha; dos Santos Pinto, Vicente Paulo; Silva Alves de Oliveira, Maria Amalia; Fonseca de Andrade, Daniel</t>
  </si>
  <si>
    <t>A decolonial approach to Brazilian environmental policy since 1972</t>
  </si>
  <si>
    <t>THIRD WORLD QUARTERLY</t>
  </si>
  <si>
    <t>Decolonisation; Indigenous movement; conservation; international division of labour</t>
  </si>
  <si>
    <t>INDIGENOUS RIGHTS; AMAZONIA; DAMS; CONSERVATION; IMPACTS; FUTURE</t>
  </si>
  <si>
    <t>The aim of this article is to discuss the neoliberal project as a colonial determinant of the environmental policy in Brazil since 1972. The 1972 Stockholm Conference is used as a milestone for analysis. The results show that, since the military regime in the 1970s and through successive elected governments, whether right- or left-wing, federal policies have consistently aimed to boost the country's economic growth. Even the few socio-environmental advances identified during the first administrations of the Labour Party (2003-2010) resulted from processes focused on the 'deterritorialisation' of Indigenous peoples and traditional communities. The ultra-liberal project adopted by the Bolsonaro administration (2019-2022) accelerated these processes and promoted an aggressive denialist, anti-environmental and anti-Indigenous agenda. Given the current political scenario (Lula administration 2023-2026), this study makes the following main contributions: it offers a new orientation for the environmental and Indigenous agendas developed by the progressive sector in Brazil and advocates for a science orientated towards contributing to a new environmental and Indigenous agenda in the country.</t>
  </si>
  <si>
    <t>[Vilani, Rodrigo Machado] Fed Univ State Rio de Janeiro UNIRIO, Dept Tourism &amp; Heritage, Rio De Janeiro, Brazil; [Machado, Carlos Jose Saldanha] Oswaldo Cruz Fdn FIOCRUZ, Inst Sci &amp; Technol Commun &amp; Informat Hlth, Rio De Janeiro, Brazil; [dos Santos Pinto, Vicente Paulo] Fed Univ Juiz de Fora UFJF, Dept Geog, Juiz De Fora, MG, Brazil; [Silva Alves de Oliveira, Maria Amalia; Fonseca de Andrade, Daniel] Fed Univ State Rio de Janeiro UNIRIO, Dept Environm Sci, Rio De Janeiro, Brazil</t>
  </si>
  <si>
    <t>Universidade Federal do Estado do Rio de Janeiro; Fundacao Oswaldo Cruz; Universidade Federal de Juiz de Fora; Universidade Federal do Estado do Rio de Janeiro</t>
  </si>
  <si>
    <t>Vilani, RM (corresponding author), Fed Univ State Rio de Janeiro UNIRIO, Dept Tourism &amp; Heritage, Rio De Janeiro, Brazil.</t>
  </si>
  <si>
    <t>rodrigo.vilani@unirio.br</t>
  </si>
  <si>
    <t>; Machado Vilani, Rodrigo/AAJ-2557-2020</t>
  </si>
  <si>
    <t>Fonseca de Andrade, Daniel/0000-0002-1784-8329; Machado Vilani, Rodrigo/0000-0002-8286-1677; dos Santos Pinto, Vicente Paulo/0000-0002-7841-0822</t>
  </si>
  <si>
    <t>Foundation Carlos Chagas Filho Research Support of the State of Rio de Janeiro (FAPERJ) [E-26/210.061/2021]; National Council for Scientific and Technological Development (CNPq) [304479/2023-3, 307174/2022-0]</t>
  </si>
  <si>
    <t>Foundation Carlos Chagas Filho Research Support of the State of Rio de Janeiro (FAPERJ)(Fundacao Carlos Chagas Filho de Amparo a Pesquisa do Estado do Rio De Janeiro (FAPERJ)); National Council for Scientific and Technological Development (CNPq)(Conselho Nacional de Desenvolvimento Cientifico e Tecnologico (CNPQ))</t>
  </si>
  <si>
    <t>RMV is supported by the Foundation Carlos Chagas Filho Research Support of the State of Rio de Janeiro (FAPERJ E-26/210.061/2021). CJSM's research is funded by the National Council for Scientific and Technological Development (CNPq 304479/2023-3). MASAO is supported by the National Council for Scientific and Technological Development (CNPq 307174/2022-0).</t>
  </si>
  <si>
    <t>0143-6597</t>
  </si>
  <si>
    <t>1360-2241</t>
  </si>
  <si>
    <t>THIRD WORLD Q</t>
  </si>
  <si>
    <t>Third World Q.</t>
  </si>
  <si>
    <t>2024 NOV 2</t>
  </si>
  <si>
    <t>10.1080/01436597.2024.2421226</t>
  </si>
  <si>
    <t>Development Studies</t>
  </si>
  <si>
    <t>L4Z6S</t>
  </si>
  <si>
    <t>WOS:001350818700001</t>
  </si>
  <si>
    <t>Young, AT</t>
  </si>
  <si>
    <t>Young, Alex Trimble</t>
  </si>
  <si>
    <t>Angry Planet: Decolonial Fiction and the American Third World</t>
  </si>
  <si>
    <t>AMERICAN LITERARY HISTORY</t>
  </si>
  <si>
    <t>[Young, Alex Trimble] Arizona State Univ, Tempe, AZ 85287 USA</t>
  </si>
  <si>
    <t>Arizona State University; Arizona State University-Tempe</t>
  </si>
  <si>
    <t>Young, AT (corresponding author), Arizona State Univ, Tempe, AZ 85287 USA.</t>
  </si>
  <si>
    <t>alex.t.young@asu.edu</t>
  </si>
  <si>
    <t>0896-7148</t>
  </si>
  <si>
    <t>1468-4365</t>
  </si>
  <si>
    <t>AM LIT HIST</t>
  </si>
  <si>
    <t>Am. Lit. Hist.</t>
  </si>
  <si>
    <t>AUG 13</t>
  </si>
  <si>
    <t>10.1093/alh/ajae066</t>
  </si>
  <si>
    <t>Literature, American</t>
  </si>
  <si>
    <t>E1H8N</t>
  </si>
  <si>
    <t>WOS:001300596200018</t>
  </si>
  <si>
    <t>Sidik, FF</t>
  </si>
  <si>
    <t>Sidik, Firdan Fadlan</t>
  </si>
  <si>
    <t>Political Economy of Palestine: Critical, Interdisciplinary, and Decolonial Perspectives</t>
  </si>
  <si>
    <t>INSIGHT TURKEY</t>
  </si>
  <si>
    <t>[Sidik, Firdan Fadlan] Univ Ankara, Social Sci, Ankara, Turkiye</t>
  </si>
  <si>
    <t>Ankara University</t>
  </si>
  <si>
    <t>Sidik, FF (corresponding author), Univ Ankara, Social Sci, Ankara, Turkiye.</t>
  </si>
  <si>
    <t>SETA FOUNDATION</t>
  </si>
  <si>
    <t>ANKARA</t>
  </si>
  <si>
    <t>RESIT GALIP CADDESI HEREKE SOKAK NO 10, GOP-CANKAYA, ANKARA, 06700, Turkiye</t>
  </si>
  <si>
    <t>1302-177X</t>
  </si>
  <si>
    <t>INSIGHT TURK</t>
  </si>
  <si>
    <t>Insight Turk.</t>
  </si>
  <si>
    <t>WIN</t>
  </si>
  <si>
    <t>XX6G6</t>
  </si>
  <si>
    <t>WOS:001265009300017</t>
  </si>
  <si>
    <t>Leon-Leon, V; Yagual, LC; Velasco, IC; Arauz, YR; Chancay, SM</t>
  </si>
  <si>
    <t>Leon-Leon, Vanessa; Yagual, Luis Coronado; Velasco, Isabel Cando; Arauz, Yorgi Ramirez; Chancay, Samantha Martinez</t>
  </si>
  <si>
    <t>'We are the roots!' Decolonial practices of local tourism</t>
  </si>
  <si>
    <t>TOURISM GEOGRAPHIES</t>
  </si>
  <si>
    <t>Decoloniality; decolonial; proximity tourism; indigenous tourism; indigenous methodologies; Ecuador; Decolonial Theory</t>
  </si>
  <si>
    <t>EXPERIENCE; PROXIMITY</t>
  </si>
  <si>
    <t>The roots of ancestral legacy persist entangled with the currents of modern globalisation. While the global tourism market promotes corporate ventures and international travel, rural and Indigenous communities confront the challenge of adapting amidst hegemonic influences. In coastal communities of Ecuador, the juxtaposition of pre-colonial belonging and contemporary tourism development exemplifies this tension. Drawing on decolonial perspectives, this paper investigates how rural Indigenous communities on the Pacific coast of Ecuador have navigated their tourism ventures, negotiating notions of private property, access to credit, and business administration formalities, while upholding traditional Indigenous values and collective land property needs-what we term decolonial practices of local tourism. Moreover, the emergence of proximity tourism offers a promising avenue for advancing decolonial practices within the global tourism market, prioritising geographical and cultural closeness over conventional distance-focused approaches. Employing a collaborative approach, the research integrates Indigenous methodologies with conventional research methods, bridging diverse backgrounds within the research team, including academia, consultancy, and Indigenous leadership. The analysis underscores the pivotal role of collective land ownership in preserving cultural identity and fostering resistance to capitalist encroachments. The study concludes with a call to amplify Indigenous voices, cultivate solidarity, and advocate for more inclusive and equitable approaches to tourism development. This imperative stems from the need to decolonise and promote culturally sensitive local tourism practices, urging a reconfiguration of the tourism industry towards a more equitable and respectful engagement with Indigenous communities.</t>
  </si>
  <si>
    <t>[Leon-Leon, Vanessa] Escuela Super Politecn Litoral ESPOL, Coll Social Siences &amp; Humanities, Guayaquil, Ecuador; [Yagual, Luis Coronado; Velasco, Isabel Cando; Arauz, Yorgi Ramirez] Fdn Coastman Ecuador, Guayaquil, Ecuador; [Chancay, Samantha Martinez] Escuela Super Politecn Litoral, Guayaquil, Ecuador</t>
  </si>
  <si>
    <t>Escuela Superior Politecnica del Litoral; Escuela Superior Politecnica del Litoral</t>
  </si>
  <si>
    <t>Leon-Leon, V (corresponding author), Escuela Super Politecn Litoral ESPOL, Coll Social Siences &amp; Humanities, Guayaquil, Ecuador.</t>
  </si>
  <si>
    <t>vcleon@espol.edu.ec</t>
  </si>
  <si>
    <t>Leon-Leon, Vanessa/HTR-4793-2023</t>
  </si>
  <si>
    <t>Leon Leon, Vanessa/0000-0003-1691-0837</t>
  </si>
  <si>
    <t>ESPOL</t>
  </si>
  <si>
    <t>We appreciate the enthusiastic participation of Libertador Bolivar's tourism business owners for sharing their stories and supporting this research project. Their names appear in this paper per their request and instantiating our gratitude. We also thank ESPOL for providing funds for this project.</t>
  </si>
  <si>
    <t>1461-6688</t>
  </si>
  <si>
    <t>1470-1340</t>
  </si>
  <si>
    <t>TOURISM GEOGR</t>
  </si>
  <si>
    <t>Tour. Geogr.</t>
  </si>
  <si>
    <t>AUG 17</t>
  </si>
  <si>
    <t>10.1080/14616688.2024.2380316</t>
  </si>
  <si>
    <t>Hospitality, Leisure, Sport &amp; Tourism</t>
  </si>
  <si>
    <t>H5U1O</t>
  </si>
  <si>
    <t>WOS:001282092100001</t>
  </si>
  <si>
    <t>Rodríguez, ME</t>
  </si>
  <si>
    <t>Rodriguez, Milagros Elena</t>
  </si>
  <si>
    <t>COMPLEXITY-ECOLOGY OF KNOWLEDGE: CORRELATIONS IN PLANETARY DECOLONIAL RE-LIGAGE</t>
  </si>
  <si>
    <t>Complexity; Ecology; Knowledge; Planetary Decoloniality; Re- Linkages</t>
  </si>
  <si>
    <t>With a planetary decolonial transmethodical exercise - complex from rhizomatic deconstruction we have fulfilled the complex objective of the inquiry of analyzing the complexity -ecology dyad of knowledge in correlations in planetary decolonial re -linkage. In the profoundly disruptive reconstruction, complexity encourages us to go beyond rational thought, to look for a well -positioned and not full head; If we notice that planetary decoloniality shows that the planet is only one and there is no South without a West, North; or liberation in America without that of Asia or Africa; Well, what we experience here, they experienced there in many countries of the invaded and hidden West; This reform of thought staged must distance itself from false exercises, be purified, detached from those who call themselves decolonial and inherit oppressive practices. In fictitious divergence between complex thinking and the ecology of knowledge, it is possible to approach a meeting point, of embrace, if one accepts the apodictic need to decolonize in order to accept and think complexly between complexity and the ecology of knowledge that exist. Bridges and approaches in a deeply dialogic and unitive, diatopic ecosophy of life; of its framework. Complexity -ecology of knowledge finally contributes to Complex Planetary Decolonial Education that encourages us to reform thought from the complexity of the human being and the nature of life; this is educable with courage, training and sensitivity for life.</t>
  </si>
  <si>
    <t>[Rodriguez, Milagros Elena] Univ Oriente, Dept Matemat, Cumana, Venezuela</t>
  </si>
  <si>
    <t>Rodríguez, ME (corresponding author), Univ Oriente, Dept Matemat, Cumana, Venezuela.</t>
  </si>
  <si>
    <t>melenamate@hotmail.com</t>
  </si>
  <si>
    <t>Rodriguez, Milagros Elena/AEU-0487-2022</t>
  </si>
  <si>
    <t>Rodriguez, Milagros Elena/0000-0002-0311-1705</t>
  </si>
  <si>
    <t>YF1R6</t>
  </si>
  <si>
    <t>WOS:001266984400028</t>
  </si>
  <si>
    <t>Panda, M</t>
  </si>
  <si>
    <t>Panda, Minati</t>
  </si>
  <si>
    <t>Practicing decolonial psychology in the graduate programme in India</t>
  </si>
  <si>
    <t>[Panda, Minati] Jawaharlal Nehru Univ, New Delhi, India</t>
  </si>
  <si>
    <t>Jawaharlal Nehru University, New Delhi</t>
  </si>
  <si>
    <t>WOS:001319547702342</t>
  </si>
  <si>
    <t>Cappiali, T; Pacciardi, A</t>
  </si>
  <si>
    <t>Cappiali, Teresa; Pacciardi, Agnese</t>
  </si>
  <si>
    <t>Reorienting EU Border Externalization Studies: A Decolonial Intersectional Approach</t>
  </si>
  <si>
    <t>GEOPOLITICS</t>
  </si>
  <si>
    <t>MIGRATION; COLONIALITY; GENDER; ILLEGALITY; POLITICS; AUTONOMY; MOROCCO; EUROPE; POLICY; WOMEN</t>
  </si>
  <si>
    <t>This article examines the potential of adopting a decolonial-intersectional approach to reorient the field of EU border externalisation to better analyse the (neo-)colonial, racist and gendered nature of bordering processes, as well as their structural, psychological, and physical violence against black migrants from the the Global South. Grounded in critical theory, this approach acts as an academic intervention against Eurocentric and androcentric biases in research. By applying it to EU border externalisation, scholars can decentralise the field and incorporate alternative knowledges, aligning academic praxis with demands by oppressed groups to decolonise knowledge production and reorient ways of thinking. The article first outlines the key aspects of a decolonial-intersectional approach, showing why and how it enables deeper analysis of EU border externalisation. In light of this approach, it then proposes a critical reading of the literature on EU border externalisation. Finally, it highlights future research avenues that could be further investigated.</t>
  </si>
  <si>
    <t>[Cappiali, Teresa] Lund Univ, Raoul Wallenberg Inst Human Rights &amp; Humanitarian, Lund, Sweden; [Pacciardi, Agnese] Lund Univ, Polit Sci, Lund, Sweden</t>
  </si>
  <si>
    <t>Lund University; Lund University</t>
  </si>
  <si>
    <t>Pacciardi, A (corresponding author), Lund Univ, Polit Sci, Lund, Sweden.</t>
  </si>
  <si>
    <t>agnese.pacciardi@svet.lu.se</t>
  </si>
  <si>
    <t>Pacciardi, Agnese/AGH-4797-2022</t>
  </si>
  <si>
    <t>Vinnova MSCA-Seal of Excellence Fellowship programme (2021-23); Forsraftstiftelsen Theodor Adelswards Minne; Swedish Network for European Research in Political Science</t>
  </si>
  <si>
    <t>Vinnova MSCA-Seal of Excellence Fellowship programme (2021-23)(Vinnova); Forsraftstiftelsen Theodor Adelswards Minne; Swedish Network for European Research in Political Science</t>
  </si>
  <si>
    <t>Teresa Cappiali owes a debt of gratitude for the invaluable feedback and active engagement of migrant activists, NGOs, and other key actors working and living in Morocco and Tunisia, including victims of border and state violence. She also thanks the Vinnova MSCA-Seal of Excellence Fellowship programme (2021-23), for generous funding of the project INTERSEC_RACE: Migration Politics, Racism, and Gender Violence in Morocco.Agnese Pacciardi acknowledges the insight and knowledge shared by people who experienced migration in Senegal, the NGO Boza Fii, and the generous fieldwork funding from Forsraftstiftelsen Theodor Adelswards Minne and the Swedish Network for European Research in Political Science.</t>
  </si>
  <si>
    <t>1465-0045</t>
  </si>
  <si>
    <t>1557-3028</t>
  </si>
  <si>
    <t>Geopolitics</t>
  </si>
  <si>
    <t>JAN 1</t>
  </si>
  <si>
    <t>10.1080/14650045.2024.2311175</t>
  </si>
  <si>
    <t>Geography; Political Science</t>
  </si>
  <si>
    <t>Geography; Government &amp; Law</t>
  </si>
  <si>
    <t>P7Q5R</t>
  </si>
  <si>
    <t>WOS:001157451700001</t>
  </si>
  <si>
    <t>Villena, TGL</t>
  </si>
  <si>
    <t>Liendo Villena, Tamara Graciela</t>
  </si>
  <si>
    <t>Dialogue as a tool for a liberating decolonial Communication</t>
  </si>
  <si>
    <t>CHASQUI-REVISTA LATINOAMERICANA DE COMUNICACION</t>
  </si>
  <si>
    <t>dialogical action; transformation; praxis</t>
  </si>
  <si>
    <t>In a stage of large-scale development of the new technologies information and communication, in the midst of the rise of social networks, the mass media globalized by the Internet, the debate on the epistemological construction of decolonial Communication arises. However, not every decolonial proposal means by itself to be critical and liberating, it will depend on the possibility of a concrete praxis, in that search path between that theoretical-practical relationship, a capable communication tool is analyzed of social transformations the dialogue, from the revaluation of the decolonial communication thought of great Latin American social revolutionaries such as: Freire, Rodriguez and Marti.</t>
  </si>
  <si>
    <t>[Liendo Villena, Tamara Graciela] Univ Mayor San Andres, La Paz, Bolivia</t>
  </si>
  <si>
    <t>Universidad Mayor de San Andres</t>
  </si>
  <si>
    <t>Villena, TGL (corresponding author), Univ Mayor San Andres, La Paz, Bolivia.</t>
  </si>
  <si>
    <t>tamaragracielaliendo@gmail.com</t>
  </si>
  <si>
    <t>CENTRO INT ESTUDIOS SUPERIORES COMUNICACION AMER LATINA-CIESPAL</t>
  </si>
  <si>
    <t>QUITO</t>
  </si>
  <si>
    <t>AVE DIEGO ALMAGRO N32-133 &amp; ANDRADE MARIN, QUITO, 00000, ECUADOR</t>
  </si>
  <si>
    <t>1390-1079</t>
  </si>
  <si>
    <t>1390-924X</t>
  </si>
  <si>
    <t>CHASQUI-REV LAT COM</t>
  </si>
  <si>
    <t>CHASQUI</t>
  </si>
  <si>
    <t>DEC-MAR</t>
  </si>
  <si>
    <t>FV7S9</t>
  </si>
  <si>
    <t>WOS:001148701000001</t>
  </si>
  <si>
    <t>Lopesi, L; Keil, M</t>
  </si>
  <si>
    <t>Lopesi, Lana; Keil, Moeata</t>
  </si>
  <si>
    <t>Promiscuous Possibilities: Regenerating a Decolonial Genealogy of Samoan Reproduction</t>
  </si>
  <si>
    <t>GENEALOGY</t>
  </si>
  <si>
    <t>reproductive labor; S &amp; amacr;moa; Indigenous feminism; pacific feminism; decolonial genealogy; care work</t>
  </si>
  <si>
    <t>Most of the common ways of thinking about genealogical reproduction are influenced by colonialism and capitalism, which emphasize the importance of the nuclear family, heterosexuality and reproducing future citizens. Under colonialism and capitalism, Samoan women are disciplined into good reproductive laborers who reproduce the moral family and also wider society. This paper looks to Indigenous feminist discourse of regeneration to place Samoan reproductive labor outside of capitalism and within Indigenous feminist genealogies of world-building, asking what other promiscuous possibilities there are for Samoan regeneration. Here, we present a theoretical exploration: thinking with Indigenous feminism offers a decolonial intervention into Samoan reproduction, placing Samoan women's labor into an alternative genealogy of Indigenous feminist world-building and outside of colonially imposed genealogies.</t>
  </si>
  <si>
    <t>[Lopesi, Lana] Univ Oregon, Indigenous Race &amp; Ethn Studies, Eugene, OR 97403 USA; [Keil, Moeata] Univ Auckland, Sociol, Auckland 1010, New Zealand</t>
  </si>
  <si>
    <t>University of Oregon; University of Auckland</t>
  </si>
  <si>
    <t>Lopesi, L (corresponding author), Univ Oregon, Indigenous Race &amp; Ethn Studies, Eugene, OR 97403 USA.</t>
  </si>
  <si>
    <t>llopesi@uoregon.edu; moeata.keil@auckland.ac.nz</t>
  </si>
  <si>
    <t>Lopesi, Lana/0000-0001-8873-3273; KEIL, MOEATA/0000-0002-5870-6124</t>
  </si>
  <si>
    <t>2313-5778</t>
  </si>
  <si>
    <t>GENEALOGY-BASEL</t>
  </si>
  <si>
    <t>Genealogy</t>
  </si>
  <si>
    <t>10.3390/genealogy8030081</t>
  </si>
  <si>
    <t>Ethnic Studies; Family Studies; Sociology</t>
  </si>
  <si>
    <t>H4S7E</t>
  </si>
  <si>
    <t>WOS:001323359900001</t>
  </si>
  <si>
    <t>Cantarella Silva, Claudia Maria</t>
  </si>
  <si>
    <t>In 1960, Joao Antonio wrote that, for him, in snooker, the tie-down is an experienced partner, because he knows how to keep himself to himself. The objective of this article is, therefore, to discuss how the poetic and, at the same time, tie-down gaze of the journalist and writer Joao Antonio skillfully penetrates the marginal veins to portray to the reader the coloniality rooted in the lives of those who inhabit the outskirts in the author's writing. Snooker players, street kids, car park attendants, among other marginalized take over the speech in the stories, parade their own language and lead us, not only to reality in reverse, but also to the poetics of the writer's unique way of telling. We believe that the voice emanating from the subaltern characters represents the decolonial thought, in the broadest sense, by translating to literature the resistance of those who adapt to the adversities of a social system that debases them and leads them to the need to establish collusions in order to survive. To this end, we selected the writer's short stories Meninao do Caixote, from his debut book Malagueta, Perus e Bacanaco (1963) and Guardador (1992), from the homonymous work. Regarding the concepts of Coloniality / Decoloniality, we will use the studies of Anibal Quijano, Nelson Maldonado-Torres, Walter Mignolo and Luciana Ballestrin.</t>
  </si>
  <si>
    <t>[Cantarella Silva, Claudia Maria] Univ Estadual Paulista Julio de Mesquita Filho UN, Letras, Campus Araraquara, Araraquara, SP, Brazil</t>
  </si>
  <si>
    <t>Universidade Estadual Paulista</t>
  </si>
  <si>
    <t>Silva, CMC (corresponding author), Univ Estadual Paulista Julio de Mesquita Filho UN, Letras, Campus Araraquara, Araraquara, SP, Brazil.</t>
  </si>
  <si>
    <t>J6I4T</t>
  </si>
  <si>
    <t>WOS:001338082700010</t>
  </si>
  <si>
    <t>Castel, RZ</t>
  </si>
  <si>
    <t>Castel, Raul Zecca</t>
  </si>
  <si>
    <t>Politicas de la representaciδn visual: para una (est)ética decolonial.</t>
  </si>
  <si>
    <t>VISUAL ETHNOGRAPHY</t>
  </si>
  <si>
    <t>Visual representation; Decolonial aesthetics; Photography; Otherness; Bateyes.</t>
  </si>
  <si>
    <t>This article offers theoretical and methodological reflections on the representation of otherness through imagery, using the case study of Haitian braceros in Dominican sugarcane fields. The primary challenge is to develop a decolonial aesthetic that concurrently establishes an ethical framework for the production of anthropological knowledge. The paper delves into the ethical and aesthetic dimensions of visually representing subaltern communities, critiquing the persistence of a colonial gaze and advocating for a decolonial approach that fosters more equitable and ethical portrayals. Moreover, it posits that a decolonized visual representation opens avenues for engagement and collaboration between the depicted subjects and researchers, leading to performative outcomes that drive social change.</t>
  </si>
  <si>
    <t>[Castel, Raul Zecca] Univ Milano Bicocca, Cultural &amp; Social Anthropol, Milan, Italy</t>
  </si>
  <si>
    <t>University of Milano-Bicocca</t>
  </si>
  <si>
    <t>Castel, RZ (corresponding author), Univ Milano Bicocca, Cultural &amp; Social Anthropol, Milan, Italy.</t>
  </si>
  <si>
    <t>raul.zecca@unimib.it</t>
  </si>
  <si>
    <t>UNIV BASILICATA</t>
  </si>
  <si>
    <t>MATERA</t>
  </si>
  <si>
    <t>VIA SAN ROCCO, 3, MATERA, 75100, ITALY</t>
  </si>
  <si>
    <t>2281-1605</t>
  </si>
  <si>
    <t>VIS ETHNOGR</t>
  </si>
  <si>
    <t>Vis. Ethnogr.</t>
  </si>
  <si>
    <t>10.12835/ve2024.1-150</t>
  </si>
  <si>
    <t>Anthropology</t>
  </si>
  <si>
    <t>ZF4V4</t>
  </si>
  <si>
    <t>WOS:001273877100011</t>
  </si>
  <si>
    <t>Decolonial turn and future of psychology education, curriculum and training</t>
  </si>
  <si>
    <t>4327IS</t>
  </si>
  <si>
    <t>WOS:001319547702338</t>
  </si>
  <si>
    <t>Martuscelli, T</t>
  </si>
  <si>
    <t>Martuscelli, Tania</t>
  </si>
  <si>
    <t>Lusophone African Short Stories and Poetry After Independence: Decolonial Destinies.</t>
  </si>
  <si>
    <t>AFRICAN STUDIES REVIEW</t>
  </si>
  <si>
    <t>[Martuscelli, Tania] Univ Colorado, Boulder, CO 80309 USA</t>
  </si>
  <si>
    <t>University of Colorado System; University of Colorado Boulder</t>
  </si>
  <si>
    <t>Martuscelli, T (corresponding author), Univ Colorado, Boulder, CO 80309 USA.</t>
  </si>
  <si>
    <t>tania.martuscelli@colorado.edu</t>
  </si>
  <si>
    <t>0002-0206</t>
  </si>
  <si>
    <t>1555-2462</t>
  </si>
  <si>
    <t>AFR STUD REV</t>
  </si>
  <si>
    <t>Afr. Stud. Rev.</t>
  </si>
  <si>
    <t>10.1017/asr.2023.126</t>
  </si>
  <si>
    <t>J9Z7E</t>
  </si>
  <si>
    <t>Bronze</t>
  </si>
  <si>
    <t>WOS:001148824900001</t>
  </si>
  <si>
    <t>Huang, MW</t>
  </si>
  <si>
    <t>Huang, Mingwei</t>
  </si>
  <si>
    <t>Thinking with alluvium: Africa-China studies and the decolonial turn</t>
  </si>
  <si>
    <t>SAFUNDI</t>
  </si>
  <si>
    <t>[Huang, Mingwei] Dartmouth Coll, Womens Gender &amp; Sexual Studies, Hanover, NH 03755 USA</t>
  </si>
  <si>
    <t>Huang, MW (corresponding author), Dartmouth Coll, Womens Gender &amp; Sexual Studies, Hanover, NH 03755 USA.</t>
  </si>
  <si>
    <t>mingwei.huang@dartmouth.edu</t>
  </si>
  <si>
    <t>1753-3171</t>
  </si>
  <si>
    <t>1543-1304</t>
  </si>
  <si>
    <t>Safundi</t>
  </si>
  <si>
    <t>10.1080/17533171.2024.2355761</t>
  </si>
  <si>
    <t>R6R4W</t>
  </si>
  <si>
    <t>WOS:001270196400001</t>
  </si>
  <si>
    <t>Savoldi, R; Roazzi, A; Vargas, HDQ</t>
  </si>
  <si>
    <t>Savoldi, Robson; Roazzi, Antonio; Vargas, Hector David Quinones</t>
  </si>
  <si>
    <t>Decolonial approach to the mind in the study of psychedelics</t>
  </si>
  <si>
    <t>KALAGATOS-REVISTA DE FILOSOFIA</t>
  </si>
  <si>
    <t>philosophy of mind; epistemology; ecopsychology; presentational; entheogens</t>
  </si>
  <si>
    <t>AYAHUASCA; PSYCHOLOGY; PSILOCYBIN</t>
  </si>
  <si>
    <t>Studies of the mind have remained inert in a representational cognitivism which conceives the cognitive system as a computer. Moreover, when it is commonly presented in literature that psychedelic revolutions began in the counterculture in the 1960s, the science and resistance of the original peoples are forgotten, the zero revolution is forgotten. Decolonial studies are relevant in psychedelic research because they address the oppressive and damaging pasts of powerful institutions, including the medical sphere. This article aims to describe the relationships between psychedelics, knowledge, consciousness, and cognition from a decolonial perspective. We revisit the Presentational Theory of Mind (PTM), based on ecopsychology which considers that cognition is temporal, incorporated and situated, composed of mental crystallizations that are well defined (representational) in orthogonality to poorly defined crystallizations (presentations), in an interactive continuum representationalpresentational. We argue that an epistemological perspective that considers indigenous philosophies in the current scientific construction of psychedelic knowledge is necessary. A decolonial approach recognizes indigenous perspectives as equally valuable, which is essential for the success of the current psychedelic renaissance. It helps to reassess problematic distinctions that shape thinking, material realities, and experiences in psychedelic research.</t>
  </si>
  <si>
    <t>[Savoldi, Robson; Roazzi, Antonio] Univ Fed Pernambuco, Dept Psicol, Recife, Brazil; [Vargas, Hector David Quinones] Univ Fed Pernambuco UFPE, Psicol Cognit, Recife, Brazil</t>
  </si>
  <si>
    <t>Universidade Federal de Pernambuco; Universidade Federal de Pernambuco</t>
  </si>
  <si>
    <t>Savoldi, R (corresponding author), Univ Fed Pernambuco, Dept Psicol, Recife, Brazil.</t>
  </si>
  <si>
    <t>rjspes@yahoo.com.br; roazzi@gmail.com; hector.g.138@gmail.com</t>
  </si>
  <si>
    <t>Savoldi, Robson/F-9428-2018; Roazzi, Antonio/D-4983-2016</t>
  </si>
  <si>
    <t>UNIV ESTADUAL CEARA-UECE</t>
  </si>
  <si>
    <t>FORTALEZA</t>
  </si>
  <si>
    <t>AV PARANJANA 1700, CAMPUS ITAPERI, FORTALEZA, CE 00000, BRAZIL</t>
  </si>
  <si>
    <t>1808-107X</t>
  </si>
  <si>
    <t>1984-9206</t>
  </si>
  <si>
    <t>KALAGATOS</t>
  </si>
  <si>
    <t>Kalagatos</t>
  </si>
  <si>
    <t>ek24037</t>
  </si>
  <si>
    <t>YT3F8</t>
  </si>
  <si>
    <t>WOS:001270692200020</t>
  </si>
  <si>
    <t>Tironi, M; Sagaris, L; Moraga-Zárate, M; Forray, R</t>
  </si>
  <si>
    <t>Tironi, Martin; Sagaris, Lake; Moraga-Zarate, Marcela; Forray, Rosanna</t>
  </si>
  <si>
    <t>Rethinking the concept of Complete Streets from a decolonial perspective</t>
  </si>
  <si>
    <t>CIUDAD Y TERRITORIO-ESTUDIOS TERRITORIALES-CYTET</t>
  </si>
  <si>
    <t>Complete Streets and automobility; Strategies for change; Decolonizing perspective; Care; Action research</t>
  </si>
  <si>
    <t>POLITICS; AUTOMOBILITY; URBANISM; CITY</t>
  </si>
  <si>
    <t>The application of Complete Streets policies, which originated in the United States in the second half of the 20th century, has become widespread worldwide, extending even to the major cities of the Global South. However, the challenges posed by the reality of the Global North differ sharply from those present in developing countries. This article focuses on the Latin American context, reflecting on the gaps left by its colonizing character and its implementation in the Region. From a decolonizing perspective, these gaps are explored through a qualitative study that examines the vision of the streets from the perspective of different actors in two communes of Santiago, Chile. It is concluded that the knowledge gained from local communities' experiences and perspectives is fundamental to planning and designing Complete Streets for good livelihoods.</t>
  </si>
  <si>
    <t>[Tironi, Martin; Sagaris, Lake] Ctr Desarrollo Urbano Sustentable, CEDEUS, Santiago, Chile; [Tironi, Martin; Sagaris, Lake; Forray, Rosanna] Pontificia Univ Catolica Chile PUC, Santiago, Chile; [Moraga-Zarate, Marcela] Norwegian Univ Sci &amp; Technol NTNU, Trondheim, Norway</t>
  </si>
  <si>
    <t>Pontificia Universidad Catolica de Chile; Norwegian University of Science &amp; Technology (NTNU)</t>
  </si>
  <si>
    <t>Tironi, M (corresponding author), Ctr Desarrollo Urbano Sustentable, CEDEUS, Santiago, Chile.;Tironi, M (corresponding author), Pontificia Univ Catolica Chile PUC, Santiago, Chile.</t>
  </si>
  <si>
    <t>martin.tironi@uc.cl; lsagaris@uc.cl; mamoraga@uc.cl; rforray@uc.cl</t>
  </si>
  <si>
    <t>Sagaris, Lake/A-7717-2018</t>
  </si>
  <si>
    <t>MINISTERIO FOMENTO, CENTRO PUBLICACIONES</t>
  </si>
  <si>
    <t>MADRID</t>
  </si>
  <si>
    <t>PASEO CASTELLANA 67, MADRID, 28029, SPAIN</t>
  </si>
  <si>
    <t>1133-4762</t>
  </si>
  <si>
    <t>CIUDAD TERRIT-ESTU</t>
  </si>
  <si>
    <t>Ciudad Territ.-Estud. Territ.-CyTET</t>
  </si>
  <si>
    <t>10.37230/CyTET.2024.220.10</t>
  </si>
  <si>
    <t>Urban Studies</t>
  </si>
  <si>
    <t>D7X5D</t>
  </si>
  <si>
    <t>WOS:001298276400011</t>
  </si>
  <si>
    <t>Sindane, N</t>
  </si>
  <si>
    <t>Sindane, Ntando</t>
  </si>
  <si>
    <t>Decolonial Musings about Constitutionalism, the Constitution, and Democratic Future(s)</t>
  </si>
  <si>
    <t>LAW AND CRITIQUE</t>
  </si>
  <si>
    <t>Decolonial Lens; Transformative Constitutionalism; Positionality; Politics of the Constitution; South Africa</t>
  </si>
  <si>
    <t>In Two Cheers to Constitutionalism Karl Klare and Dennis Davis take us through a longue dur &amp; eacute;e analysis of South Africa's constitutional democracy, its genesis, essence and implications for the future. Their reflections about the 25 years of South Africa's constitution coincide with the 30-years milestone since the dawn of the so-called democratic breakthrough. In this article, I grapple with some of the epistemic and axiological specificities that define both the constitution of 1996 and the notion of a constitutional democracy in the afterlife of apartheid and colonialism. More directly, I invite both Klare &amp; Davis to attempt to contend with South Africa through a decolonial lens. I invoke my own positionality, not only as a locus of enunciation, but as a legitimate marker in discussions about the constitution, and constitutionalism; my contention is that frank conversations about our own positionalities will help us sieve through and decisively discern between the [p]olitics and [P]olitics of the constitution. In fleshing out the four dominant themes/positions in ongoing debates about the constitution, I lean towards the grammar of constitutional abolitionists, to conclude that the fundamental crisis about the South African constitution and present conceptions of constitutionalism is that they are a normal framework in an abnormal society. Given our history/present of anti-Black racism, the systemic dehumanization of indigenous people, colonial theft/dispossession, epistemicides, historicides, linguisticides, et cetera, I insist that ours is an abnormal society, consequently an abnormal constitution/constitutionalism would have been a more just outcome.</t>
  </si>
  <si>
    <t>[Sindane, Ntando] Univ Western Cape, Cape Town, South Africa</t>
  </si>
  <si>
    <t>University of the Western Cape</t>
  </si>
  <si>
    <t>Sindane, N (corresponding author), Univ Western Cape, Cape Town, South Africa.</t>
  </si>
  <si>
    <t>nsindane@uwc.ac.za</t>
  </si>
  <si>
    <t>Open access funding provided by University of the Western Cape.</t>
  </si>
  <si>
    <t>SPRINGER</t>
  </si>
  <si>
    <t>DORDRECHT</t>
  </si>
  <si>
    <t>VAN GODEWIJCKSTRAAT 30, 3311 GZ DORDRECHT, NETHERLANDS</t>
  </si>
  <si>
    <t>0957-8536</t>
  </si>
  <si>
    <t>1572-8617</t>
  </si>
  <si>
    <t>LAW CRIT</t>
  </si>
  <si>
    <t>Law Crit.</t>
  </si>
  <si>
    <t>10.1007/s10978-024-09406-4</t>
  </si>
  <si>
    <t>DEC 2024</t>
  </si>
  <si>
    <t>Q3C9C</t>
  </si>
  <si>
    <t>WOS:001370721600001</t>
  </si>
  <si>
    <t>Winter, C; Kasuji, S; Poh, C; Robinson, R; Whittall, D</t>
  </si>
  <si>
    <t>Winter, Christine; Kasuji, Shaakirah; Poh, Catriona; Robinson, Rachael; Whittall, Daniel</t>
  </si>
  <si>
    <t>Critiquing 'powerful knowledge' in school geography through a decolonial lens</t>
  </si>
  <si>
    <t>GEOGRAPHY</t>
  </si>
  <si>
    <t>powerful knowledge; school geography; justice; curriculum; decoloniality</t>
  </si>
  <si>
    <t>CURRICULUM KNOWLEDGE; JUSTICE; BLACK; COLONIALITY; COMPETENCE; SUBJECT; HISTORY; THOUGHT</t>
  </si>
  <si>
    <t>The concept of 'powerful knowledge' has risen to prominence in the school curriculum in England, taking on a life both in educational policy and in the work of schools, teachers, teacher educators and students. This article conducts a decolonial critique of 'powerful knowledge' in school geography. We begin by reviewing research about 'powerful knowledge' in geography education before turning to its interpretation in education policy and curriculum framings. We then offer our decolonial critique. We argue that the concept adopts reductive binary frames and neglects the racialising politics of geographical knowledge production. In doing so, 'powerful knowledge' marginalises the everyday knowledge of people globally and glosses over their 'hidden' geographies and histories in ways that sustain racialised global inequalities. We conclude by explaining the reasons for the emergence of 'powerful knowledge' and arguing for its demise on account of lack of analytical rigour and inattentiveness to social justice.</t>
  </si>
  <si>
    <t>[Winter, Christine] Univ Sheffield, Sch Educ, Sheffield, England; [Kasuji, Shaakirah] Bosworth Acad, Desford, England; [Poh, Catriona; Robinson, Rachael] Chestnut Grove Acad, London, England; [Whittall, Daniel] Trinity Sixth Form Acad, Halifax, England</t>
  </si>
  <si>
    <t>University of Sheffield</t>
  </si>
  <si>
    <t>Winter, C (corresponding author), Univ Sheffield, Sch Educ, Sheffield, England.</t>
  </si>
  <si>
    <t>c.winter@sheffield.ac.uk</t>
  </si>
  <si>
    <t>Winter, Christine/AAN-7528-2020</t>
  </si>
  <si>
    <t>Winter, Christine/0000-0001-8622-0642</t>
  </si>
  <si>
    <t>0016-7487</t>
  </si>
  <si>
    <t>2043-6564</t>
  </si>
  <si>
    <t>10.1080/00167487.2024.2351770</t>
  </si>
  <si>
    <t>RX4O9</t>
  </si>
  <si>
    <t>Green Accepted</t>
  </si>
  <si>
    <t>WOS:001230946600004</t>
  </si>
  <si>
    <t>Leitzke, T</t>
  </si>
  <si>
    <t>Leitzke, Timothy</t>
  </si>
  <si>
    <t>How Can Preachers Use Luther in a Decolonial Multicultural Context?</t>
  </si>
  <si>
    <t>RELIGIONS</t>
  </si>
  <si>
    <t>Luther; Lutheranism; anti-Semitism; coloniality; decolonial</t>
  </si>
  <si>
    <t>This article seeks a way for preachers to use Martin Luther's theology today without succumbing to Luther's anti-Semitism. Its place in the discipline of homiletics is of hermeneutics and general sermon direction. I argue that Luther's anti-Semitism is theological, and that in order to avoid anti-Semitism, Luther's theology must be changed. I also argue that the concept of decoloniality offers a way forward, specifically in hybridizing Luther's theology in today's world.</t>
  </si>
  <si>
    <t>[Leitzke, Timothy] Trinity Lutheran Church, Valparaiso, IN 46383 USA; [Leitzke, Timothy] Valparaiso Univ, Dept Theol, Valparaiso, IN 46383 USA</t>
  </si>
  <si>
    <t>Valparaiso University</t>
  </si>
  <si>
    <t>Leitzke, T (corresponding author), Trinity Lutheran Church, Valparaiso, IN 46383 USA.;Leitzke, T (corresponding author), Valparaiso Univ, Dept Theol, Valparaiso, IN 46383 USA.</t>
  </si>
  <si>
    <t>taleitzke@gmail.com</t>
  </si>
  <si>
    <t>2077-1444</t>
  </si>
  <si>
    <t>Religions</t>
  </si>
  <si>
    <t>10.3390/rel15101272</t>
  </si>
  <si>
    <t>K3K6S</t>
  </si>
  <si>
    <t>WOS:001342902800001</t>
  </si>
  <si>
    <t>Pascal, M</t>
  </si>
  <si>
    <t>Pascal, Marie</t>
  </si>
  <si>
    <t>Between the great territory and decolonial love - Nirliit and Uvanga</t>
  </si>
  <si>
    <t>ETUDES LITTERAIRES</t>
  </si>
  <si>
    <t>UNIV LAVAL</t>
  </si>
  <si>
    <t>QUEBEC CITY</t>
  </si>
  <si>
    <t>DEPT LITTERATURES, QUEBEC CITY, QUEBEC G1V 0A6, CANADA</t>
  </si>
  <si>
    <t>0014-214X</t>
  </si>
  <si>
    <t>ETUD LITTERAIRES</t>
  </si>
  <si>
    <t>Etud. Litt.</t>
  </si>
  <si>
    <t>Literature, Romance</t>
  </si>
  <si>
    <t>R6V5F</t>
  </si>
  <si>
    <t>WOS:001392803100006</t>
  </si>
  <si>
    <t>Minoia, P; Castro-Sotomayor, J</t>
  </si>
  <si>
    <t>Minoia, Paola; Castro-Sotomayor, Jose</t>
  </si>
  <si>
    <t>Education and socio-environmental justice in the pluriverse: decolonial perspectives</t>
  </si>
  <si>
    <t>GLOBALIZATIONS</t>
  </si>
  <si>
    <t>Education; interculturality; pluriverse; decolonial; SDG4; indigenous knowledge</t>
  </si>
  <si>
    <t>LATIN-AMERICA; POLITICS; POWER</t>
  </si>
  <si>
    <t>A growing body of interdisciplinary scholarship underscores the imperative to explore and advance pluriversal education - an educational approach that embraces the diversity of ways of being, knowing, and acting, rooted in historical contexts and ecological interconnectedness. Central to this exploration is a pressing need to consider education as a means of promoting epistemic pluralism within spaces of settler colonialism. By contesting a westernized geopolitics of knowledge, a pluriversal education advocates for the revalorization of subaltern knowledges, Indigenous cosmovisions, activism, and socio-environmental justice grounded in human, cultural, and land rights. The paper first debates on fundamental divergences between the concept of pluriversal education, based on principles of decolonial interculturality, and the principles of global sustainable education announced by international mainstream institutions. Then, it refers to concrete experimentations of activism in pluriversal education in various locations illustrated by the contributions of the special issue.</t>
  </si>
  <si>
    <t>[Minoia, Paola] Univ Helsinki, Global Dev Studies, Helsinki, Finland; [Minoia, Paola] Univ Torino, Cultures Polit &amp; Soc, Turin, Italy; [Castro-Sotomayor, Jose] Calif State Univ Channel Isl, Commun Studies, Camarillo, CA USA</t>
  </si>
  <si>
    <t>University of Helsinki; University of Turin; California State University System; California State University Channel Islands</t>
  </si>
  <si>
    <t>Minoia, P (corresponding author), Univ Helsinki, Global Dev Studies, Helsinki, Finland.;Minoia, P (corresponding author), Univ Torino, Cultures Polit &amp; Soc, Turin, Italy.</t>
  </si>
  <si>
    <t>paola.minoia@helsinki.fi</t>
  </si>
  <si>
    <t>Minoia, Paola/AAF-9215-2020</t>
  </si>
  <si>
    <t>Minoia, Paola/0000-0003-0760-5785</t>
  </si>
  <si>
    <t>1474-7731</t>
  </si>
  <si>
    <t>1474-774X</t>
  </si>
  <si>
    <t>Globalizations</t>
  </si>
  <si>
    <t>FEB 17</t>
  </si>
  <si>
    <t>10.1080/14747731.2024.2316880</t>
  </si>
  <si>
    <t>International Relations; Social Sciences, Interdisciplinary</t>
  </si>
  <si>
    <t>International Relations; Social Sciences - Other Topics</t>
  </si>
  <si>
    <t>MF4R8</t>
  </si>
  <si>
    <t>WOS:001171534200001</t>
  </si>
  <si>
    <t>Niigaaniin, M; Macneill, T; Ramos-Cortez, C</t>
  </si>
  <si>
    <t>Niigaaniin, Mamaweswen; Macneill, Timothy; Ramos-Cortez, Carola</t>
  </si>
  <si>
    <t>Decolonial economics: Insights from an Indigenous-led labour market study</t>
  </si>
  <si>
    <t>ECONOMY AND SOCIETY</t>
  </si>
  <si>
    <t>labour market; Indigenous economics; work; decolonization; post-development; Indigenous development</t>
  </si>
  <si>
    <t>SETTLER COLONIALISM</t>
  </si>
  <si>
    <t>Globally, Indigenous peoples are overrepresented in unemployment rates, low income, poverty, low education, and other social indicators. Mainstream measures to address these things still maintain the terms of the conversation within a colonial/neoliberal framework, perpetuating inequities and coloniality. We document an attempt to overcome this by Anishinaabe First Nations in the Canadian context via a decolonial labour market study. The study shows how quantitative methods and market failure analysis can be both decolonial and useful for policy analysis and implementation when such things are directed by Indigenous organizations and undertaken with community participation. These results contribute to the development of an Indigenous economics, or a decolonial economics, that begins with different assumptions and goals than would a mainstream market analysis, but that does not exclude the use of tools from welfare economics.</t>
  </si>
  <si>
    <t>[Niigaaniin, Mamaweswen] North Shore Tribal Council NSTC, 9 Reserve Rd, Naughton, ON P0M2M0, Canada; [Macneill, Timothy] Ontario Tech Univ, Polit Sci, 2000 Simcoe St North, Oshawa, ON L1G0C5, Canada; [Ramos-Cortez, Carola] Carleton Univ, Sch Publ Policy &amp; Adm, Ottawa, ON K1S5B6, Canada</t>
  </si>
  <si>
    <t>Carleton University</t>
  </si>
  <si>
    <t>Macneill, T (corresponding author), Ontario Tech Univ, Polit Sci, 2000 Simcoe St North, Oshawa, ON L1G0C5, Canada.</t>
  </si>
  <si>
    <t>info@niigaaniin.com; Timothy.macneill@ontariotechu.ca; carola.ramos@queensu.ca</t>
  </si>
  <si>
    <t>Indigenous Services Canada</t>
  </si>
  <si>
    <t>Funding for this research was provided by Indigenous Services Canada.</t>
  </si>
  <si>
    <t>0308-5147</t>
  </si>
  <si>
    <t>1469-5766</t>
  </si>
  <si>
    <t>ECON SOC</t>
  </si>
  <si>
    <t>Econ. Soc.</t>
  </si>
  <si>
    <t>10.1080/03085147.2024.2382628</t>
  </si>
  <si>
    <t>Economics; Sociology</t>
  </si>
  <si>
    <t>Business &amp; Economics; Sociology</t>
  </si>
  <si>
    <t>F7Y5L</t>
  </si>
  <si>
    <t>WOS:001303773500001</t>
  </si>
  <si>
    <t>Vlase, I</t>
  </si>
  <si>
    <t>Vlase, Ionela</t>
  </si>
  <si>
    <t>Unlocking the Potential of the Decolonial Approach in Migration Studies</t>
  </si>
  <si>
    <t>SOCIOLOGY COMPASS</t>
  </si>
  <si>
    <t>bibliometric analysis; decolonial approach; epistemic justice; geopolitics; knowledge production; migration</t>
  </si>
  <si>
    <t>COLONIALITY; KNOWLEDGE</t>
  </si>
  <si>
    <t>Based on a bibliometric analysis of Scopus-indexed articles on decolonial research on migration from Social Science disciplines this article outlines the main topics covered by the sampled literature, namely: (1) the academic migration as framed by the internationalization discourse in higher education; (2) migrants' social movements and their transnational dimension; (3) gender and age in decolonial studies of migration; (4) the ways in which intersectionality shapes migrants' experiences through their class, race, gender and sexual orientation; and (5) critique of humanitarian discourse regarding refugees and asylum seekers. The article shows that type of literature first emerged in 2010 and significantly increased after 2020. Likewise, the geographic distribution of the knowledge production in this field highlights the uneven contributions by various countries and regions. Moreover, this picture is further complicated by the biographies of authors who, in many instances, are academic migrants coming from different national backgrounds in the Global South to work in higher education institutions in the Global North. The article ends with suggestions for further developments of the decolonial approach in the study of migration.</t>
  </si>
  <si>
    <t>[Vlase, Ionela] Lucian Blaga Univ Sibiu, Dept Social Work Journalism Publ Relat &amp; Sociol, Sibiu, Romania</t>
  </si>
  <si>
    <t>Lucian Blaga University of Sibiu</t>
  </si>
  <si>
    <t>Vlase, I (corresponding author), Lucian Blaga Univ Sibiu, Dept Social Work Journalism Publ Relat &amp; Sociol, Sibiu, Romania.</t>
  </si>
  <si>
    <t>ionela.vlase@ulbsibiu.ro</t>
  </si>
  <si>
    <t>ionela, vlase/L-5530-2013</t>
  </si>
  <si>
    <t>Vlase, Ionela/0000-0002-5117-3783</t>
  </si>
  <si>
    <t>Horizon Europe Framework Programme [101184092-FERBOPO]</t>
  </si>
  <si>
    <t>Horizon Europe Framework Programme</t>
  </si>
  <si>
    <t>This research was supported by the Horizon Europe Framework Programme through Grant 101184092-FERBOPO.</t>
  </si>
  <si>
    <t>1751-9020</t>
  </si>
  <si>
    <t>SOCIOL COMPASS</t>
  </si>
  <si>
    <t>Sociol. Compass</t>
  </si>
  <si>
    <t>e70004</t>
  </si>
  <si>
    <t>10.1111/soc4.70004</t>
  </si>
  <si>
    <t>F3X6G</t>
  </si>
  <si>
    <t>WOS:001309187700001</t>
  </si>
  <si>
    <t>Gay, E</t>
  </si>
  <si>
    <t>Gay, Eugenia</t>
  </si>
  <si>
    <t>Kusch and Radically Situated Truth. A Decolonial Perspective on History</t>
  </si>
  <si>
    <t>HISTORIOGRAFIAS-REVISTA DE HISTORIA Y TEORIA</t>
  </si>
  <si>
    <t>Rodolfo Kusch; philosophy of history; situated thinking</t>
  </si>
  <si>
    <t>The article examines the conception of history presented throughout the different works of the philosopher Rodolfo Kusch. His criticism of the so-called mestizo historiography is articulated on a broader conception of culture as an ethical option configured from the historical-political response of every society to the fear that characterizes existence. This response, categorized as learned or popular thinking, as being or being-there, as logical or seminal thinking, configures specific ways of considering historical events and the truth of history. It also allows us to understand disputes over historical truth not only as a result of disciplinary or philosophical logic, but as a survival strategy at the level of situated experience.</t>
  </si>
  <si>
    <t>[Gay, Eugenia] Univ Nacl Cordoba, Cordoba, Argentina</t>
  </si>
  <si>
    <t>National University of Cordoba</t>
  </si>
  <si>
    <t>Gay, E (corresponding author), Univ Nacl Cordoba, Cordoba, Argentina.</t>
  </si>
  <si>
    <t>eugenia.gay@unc.edu.ar</t>
  </si>
  <si>
    <t>UNIV ZARAGOZA</t>
  </si>
  <si>
    <t>ZARAGOZA</t>
  </si>
  <si>
    <t>C/PEDRO CERBUNA 12, ZARAGOZA, 50009, SPAIN</t>
  </si>
  <si>
    <t>2174-4289</t>
  </si>
  <si>
    <t>HISTORIOGRAFIAS</t>
  </si>
  <si>
    <t>Historiografias</t>
  </si>
  <si>
    <t>YW8P0</t>
  </si>
  <si>
    <t>WOS:001271616600006</t>
  </si>
  <si>
    <t>Matschuck, TC; Silva, NCB; DE Magalhaes, MDT</t>
  </si>
  <si>
    <t>Matschuck, Tamires chagas; Silva, NATHaLIA C. R. I. S. T. I. N. A. B. O. R. B. A.; DE Magalhaes, Marianna de brito tranin</t>
  </si>
  <si>
    <t>Territorial heritage and exception territory: decolonial concepts since Latin America</t>
  </si>
  <si>
    <t>ROSA DOS VENTOS-TURISMO E HOSPITALIDADE</t>
  </si>
  <si>
    <t>Patrimonial utopianisms; Territorial heritage; Exception territory; Latin America</t>
  </si>
  <si>
    <t>Contributed by Everaldo Batista da Costa, geographer, master and doctor in Geography from the University of S &amp; atilde;o Paulo (USP) and Associate Professor at the University of Brasilia (UNB), this interview is about what the author treats as territorial heritage and exceptional territory, both decolonial concepts with a geographical basis, since Latin America. During the interview, Everaldo Costa addresses epistemological, theoretical and conceptual aspects of the construction of these concepts as alternatives for thinking about social life located on the continent, even confronting ideals based on global heritage since UNESCO. The interview is part of the activities of the postgraduate course Special Topics in the Study of Tourism, which, in 2023, focused on studies and debates on heritage conservation in tourism, as a way of fueling the debate on world heritage within the scope of the UNESCO UniTwin Culture, Tourism and Development.</t>
  </si>
  <si>
    <t>[Matschuck, Tamires chagas; Silva, NATHaLIA C. R. I. S. T. I. N. A. B. O. R. B. A.; DE Magalhaes, Marianna de brito tranin] Univ Sao Paulo, Sao Paulo, SP, Brazil</t>
  </si>
  <si>
    <t>Universidade de Sao Paulo</t>
  </si>
  <si>
    <t>Matschuck, TC (corresponding author), Univ Sao Paulo, Sao Paulo, SP, Brazil.</t>
  </si>
  <si>
    <t>tamiresmatschuck@usp.br; nathalia.borba@usp.br; mariannatranin@usp.br</t>
  </si>
  <si>
    <t>UNIV CAXIAS SUL, PROGRAMA POS-GRADUACAO &amp; TURISMO</t>
  </si>
  <si>
    <t>CAXIAS DO SUL</t>
  </si>
  <si>
    <t>RUA FRANCISCO GETULIO VARGAS, 1130, CAXIAS DO SUL, 95070-560, BRAZIL</t>
  </si>
  <si>
    <t>2178-9061</t>
  </si>
  <si>
    <t>ROSA VENTOS</t>
  </si>
  <si>
    <t>Rosa Ventos</t>
  </si>
  <si>
    <t>OCT-DEC</t>
  </si>
  <si>
    <t>10.18226/21789061.v16i4p993</t>
  </si>
  <si>
    <t>P9I2O</t>
  </si>
  <si>
    <t>WOS:001380947600014</t>
  </si>
  <si>
    <t>Contreras, JAH</t>
  </si>
  <si>
    <t>Contreras, Jose Alexander Herrera</t>
  </si>
  <si>
    <t>Decolonial critical perspective for research projects on Conflicts and Peace</t>
  </si>
  <si>
    <t>[Contreras, Jose Alexander Herrera] Univ Nacl Abierta &amp; Distancia UNAD, Pitalito, Colombia</t>
  </si>
  <si>
    <t>Contreras, JAH (corresponding author), Univ Nacl Abierta &amp; Distancia UNAD, Pitalito, Colombia.</t>
  </si>
  <si>
    <t>jose.herrera@unad.edu.co</t>
  </si>
  <si>
    <t>10.5281/zenodo.11208872</t>
  </si>
  <si>
    <t>SX4T1</t>
  </si>
  <si>
    <t>WOS:001237741600002</t>
  </si>
  <si>
    <t>Graefenstein, S; Kennedy, R</t>
  </si>
  <si>
    <t>Graefenstein, Sulamith; Kennedy, Rosanne</t>
  </si>
  <si>
    <t>Mnemonic reciprocity: Activating Sydney's Comfort Women statue for decolonial memory</t>
  </si>
  <si>
    <t>MEMORY STUDIES</t>
  </si>
  <si>
    <t>Comfort Women; connectivity; decolonial memory; memory activism; memory frictions; mnemonic reciprocity; semi-public memory; statue politics; transnational memory</t>
  </si>
  <si>
    <t>This article introduces the concept of mnemonic reciprocity to examine the dynamics of exchanges between local memory activists and other community members after a Comfort Women statue was installed in 2016 on the grounds of Sydney's Ashfield Uniting Church. Contributing to the scholarship on grassroots memory activism and on the global travels of the Comfort Women statue, we take a feminist, decolonial approach that identifies points of connectivity between the disparate communities that have come together in the semi-public location of the church for selected commemorative events. Based on an analysis of the ways in which mnemonic reciprocity is fostered through exchanges between Korean-Australians and Indigenous Australians, we suggest that the statue's commemorative functions, when activated on the level of the local, are doubly decolonial. The Comfort Women statue activates the memory of Japan's imperialism in South Korea and beyond in the semi-public locality of suburban Sydney. In addition, when articulated critically, the Peace Statue can help to decolonise memory in Australia, contributing to intimate, small-scale acts of a reconciliatory and reparative nature. This case, we argue, demonstrates first that it is crucial to identify the particularities governing the place in which a carrier of memory, such as a statue, is re-territorialised. Second, by showing that localised acts of mnemonic reciprocity can strengthen community relations, it offers an alternative to the nationalist memory wars between South Korea and Japan that have been repeated in many diasporic communities where statues have been erected.</t>
  </si>
  <si>
    <t>[Graefenstein, Sulamith] Australian Natl Univ, Ctr Heritage &amp; Museum Studies, Canberra, Australia; [Kennedy, Rosanne] Australian Natl Univ, Gender Sexual &amp; Culture &amp; Literary Studies, Canberra, Australia; [Graefenstein, Sulamith; Kennedy, Rosanne] Australian Natl Univ, ANU Coll Arts &amp; Social Sci, Canberra, ACT 2600, Australia</t>
  </si>
  <si>
    <t>Australian National University; Australian National University; Australian National University</t>
  </si>
  <si>
    <t>Graefenstein, S; Kennedy, R (corresponding author), Australian Natl Univ, ANU Coll Arts &amp; Social Sci, Canberra, ACT 2600, Australia.</t>
  </si>
  <si>
    <t>sulamith.graefenstein@anu.edu.au</t>
  </si>
  <si>
    <t>Kennedy, Rosanne/GPT-0848-2022</t>
  </si>
  <si>
    <t>kennedy, Rosanne/0000-0001-5687-272X</t>
  </si>
  <si>
    <t>1750-6980</t>
  </si>
  <si>
    <t>1750-6999</t>
  </si>
  <si>
    <t>MEM STUD</t>
  </si>
  <si>
    <t>Mem. Stud.</t>
  </si>
  <si>
    <t>10.1177/17506980241243039</t>
  </si>
  <si>
    <t>Cultural Studies; History</t>
  </si>
  <si>
    <t>UP5X3</t>
  </si>
  <si>
    <t>WOS:001246361100001</t>
  </si>
  <si>
    <t>Sousa, S</t>
  </si>
  <si>
    <t>Sousa, Sandra</t>
  </si>
  <si>
    <t>Mortu Nega: A Decolonial Film or a Film about Decolonization?</t>
  </si>
  <si>
    <t>decolonization; African agency; Guinea-Bissau</t>
  </si>
  <si>
    <t>GUINEA-BISSAU</t>
  </si>
  <si>
    <t>While discourse surrounding decolonization is not new, in recent years it has gained significant momentum with many advocating for its implementation as a means to address historical injustices. However, Olufemi Taiwo's thought-provoking book, coupled with the movie Mortu Nega, invites us to critically examine the concept of decolonization. This article aims to present an argument that challenges decolonization narratives by exploring the potential limitations and unintended consequences of embracing decolonization as an absolute solution for humanitarian issues in African societies. To accomplish this, I will begin by providing historical context on Guinea-Bissau, the former Portuguese colony that serves as the focal point of the film. Furthermore, this article will provide a comprehensive description of Flora Gomes' film, followed by a discussion addressing the trope of decolonization theory. I will use the persistent lack of women's emancipation and their ongoing struggle for genuine liberation and gender justice in Guinea-Bissau as an example of the need, following Taiwo's thought, to rethink the uses of decolonization as a tool for analyzing Africa's issues.</t>
  </si>
  <si>
    <t>[Sousa, Sandra] Univ Cent Florida, Dept Modern Languages &amp; Literatures, Orlando, FL 32816 USA</t>
  </si>
  <si>
    <t>State University System of Florida; University of Central Florida</t>
  </si>
  <si>
    <t>Sousa, S (corresponding author), Univ Cent Florida, Dept Modern Languages &amp; Literatures, Orlando, FL 32816 USA.</t>
  </si>
  <si>
    <t>sandra.sousa@ucf.edu</t>
  </si>
  <si>
    <t>10.3390/h13010015</t>
  </si>
  <si>
    <t>IZ0Y8</t>
  </si>
  <si>
    <t>WOS:001170057700001</t>
  </si>
  <si>
    <t>de Oliveira, MLC; da Silva, KA; Makalela, L</t>
  </si>
  <si>
    <t>de Oliveira, Marcia Lisboa Costa; da Silva, Kleber Aparecido; Makalela, Leketi</t>
  </si>
  <si>
    <t>Decolonial epistemologies and praxiologies in language studies and language education</t>
  </si>
  <si>
    <t>SOLETRAS</t>
  </si>
  <si>
    <t>[de Oliveira, Marcia Lisboa Costa] UERJc, PROFLETRAS, PPLIN,FFP, Madrid, Spain; [de Oliveira, Marcia Lisboa Costa] UERJc, PPGEDU, FFP, Madrid, Spain; [da Silva, Kleber Aparecido] Univ Brasilia, Programa Pos Graduacao Linguist, Brasilia, Brazil; [Makalela, Leketi] Univ Witwatersrand, Wits Sch Educ, Johannesburg, South Africa</t>
  </si>
  <si>
    <t>Universidade de Brasilia; University of Witwatersrand</t>
  </si>
  <si>
    <t>de Oliveira, MLC (corresponding author), UERJc, PROFLETRAS, PPLIN,FFP, Madrid, Spain.;de Oliveira, MLC (corresponding author), UERJc, PPGEDU, FFP, Madrid, Spain.</t>
  </si>
  <si>
    <t>marcia.lisboa.oliveira@uerj.br; kleberunicamp@yahoo.com.br; leketi.makalela@wits.ac.za</t>
  </si>
  <si>
    <t>UNIV ESTADO RIO JANEIRO</t>
  </si>
  <si>
    <t>RIO DE JANEIRO RJ</t>
  </si>
  <si>
    <t>RUA SAO FRANCISCO XAVIER, 524-BLOCO F, RIO DE JANEIRO RJ, 20559-900, BRAZIL</t>
  </si>
  <si>
    <t>1519-7778</t>
  </si>
  <si>
    <t>2316-8838</t>
  </si>
  <si>
    <t>JAN-APR</t>
  </si>
  <si>
    <t>10.12957/soletras.2024.84020</t>
  </si>
  <si>
    <t>RU0R9</t>
  </si>
  <si>
    <t>WOS:001230060700009</t>
  </si>
  <si>
    <t>Cooley, C</t>
  </si>
  <si>
    <t>Cooley, Claire</t>
  </si>
  <si>
    <t>Gathering Despite Scattering A Feminist and Decolonial Method of Curation</t>
  </si>
  <si>
    <t>FEMINIST MEDIA HISTORIES</t>
  </si>
  <si>
    <t>Archives; decolonial curation; Egypt; feminist film historiography; media labor; Iran</t>
  </si>
  <si>
    <t>FILM; CINEMAS; SOUND</t>
  </si>
  <si>
    <t>Much of the material related to the first female cine-workers in Iran and Egypt is not centrally curated in an archive but scattered across a variety of platforms, personal collections, books, databases, and other locations. The scattered nature of these sources reflects current practices of official state film archives in Egypt and Iran, and also connects to the lived realities of female cine-workers in the way that their unruly bodies often dissonated with the national film narratives with which they were expected to align and to represent, and experienced stigma as a result. I take this scattering seriously to propose gathering despite scattering, a decolonial and feminist method of constructing the archives that form the basis of our historical analysis. Gathering despite scattering embraces the corporeal, learns from provenance, and challenges the national and Eurocentric frameworks that have often strictured the histories of cinema in places like Egypt and Iran.</t>
  </si>
  <si>
    <t>[Cooley, Claire] Tufts Univ, Medford, MA 02155 USA</t>
  </si>
  <si>
    <t>Tufts University</t>
  </si>
  <si>
    <t>Cooley, C (corresponding author), Tufts Univ, Medford, MA 02155 USA.</t>
  </si>
  <si>
    <t>UNIV CALIFORNIA PRESS, JOURNALS DIV</t>
  </si>
  <si>
    <t>OAKLAND</t>
  </si>
  <si>
    <t>155 GRAND AVENUE, STE 400, OAKLAND, CA 94612-3764 USA</t>
  </si>
  <si>
    <t>2373-7492</t>
  </si>
  <si>
    <t>FEM MEDIA HIST</t>
  </si>
  <si>
    <t>Fem. Media Hist.</t>
  </si>
  <si>
    <t>SPR-SUM</t>
  </si>
  <si>
    <t>10.1525/fmh.2024.10.2-3.10</t>
  </si>
  <si>
    <t>Humanities, Multidisciplinary; Communication; Women's Studies</t>
  </si>
  <si>
    <t>Arts &amp; Humanities - Other Topics; Communication; Women's Studies</t>
  </si>
  <si>
    <t>K7X8J</t>
  </si>
  <si>
    <t>WOS:001345983500001</t>
  </si>
  <si>
    <t>Lehuedé, S</t>
  </si>
  <si>
    <t>Lehuede, Sebastian</t>
  </si>
  <si>
    <t>An alternative planetary future? Digital sovereignty frameworks and the decolonial option</t>
  </si>
  <si>
    <t>BIG DATA &amp; SOCIETY</t>
  </si>
  <si>
    <t>Sovereignty; governance; decolonial; coloniality; data; world order</t>
  </si>
  <si>
    <t>COLONIALITY; INTERNET</t>
  </si>
  <si>
    <t>The frameworks of cyber, technology and data sovereignty have become some of the most influential alternative technological imaginaries. Developed by states and civil society groups, such frameworks are seducing a broad range of actors seeking to reassert their autonomy and self-determination in relation to digital technology and infrastructure. Against this backdrop, this article interrogates the alleged transformative character of digital sovereignty. Do these frameworks support alternative planetary futures, or do they involve a mere change in the actors who are privileging from the technological status quo? To answer this question, I examine the rhetoric and realisation of digital sovereignty frameworks by the Chinese state, the European Union (EU) and Latin American civil society in light of Walter Mignolo's decolonial option. The decolonial option gets inspiration from decolonial praxis and aims at enabling polycentric, noncapitalist and nonanthropocentric planetary futures. As I show, there is some degree of alignment between digital sovereignty frameworks and the decolonial option in the sphere of international politics, but less so in the world economy and the environment. While in some areas the formulations by the Chinese state and the EU can exacerbate coloniality, the Latin American civil society one constitutes a promising attempt at appropriating digital sovereignty from below and promoting peaceful forms of coexistence with the environment although needs further development.</t>
  </si>
  <si>
    <t>[Lehuede, Sebastian] Kings Coll London, Dept Digital Humanities, London, England; [Lehuede, Sebastian] Univ Cambridge, Ctr Governance &amp; Human Rights, Cambridge, England</t>
  </si>
  <si>
    <t>University of London; King's College London; University of Cambridge</t>
  </si>
  <si>
    <t>Lehuedé, S (corresponding author), Kings Coll London, Dept Digital Humanities, London, England.</t>
  </si>
  <si>
    <t>sebastian.lehuede@kcl.ac.uk</t>
  </si>
  <si>
    <t>Lehuede, Sebastian/ISV-6327-2023</t>
  </si>
  <si>
    <t>Lehuede, Sebastian/0000-0003-0432-8727</t>
  </si>
  <si>
    <t>University of Cambridge</t>
  </si>
  <si>
    <t>University of Cambridge(University of Cambridge)</t>
  </si>
  <si>
    <t>This article benefitted from valuable feedback provided in the following instances: Technopolitics Research Group (Open University of Catalonia), The Democratic Politics of Digital Sovereignty (University of Cambridge), Data Justice Conference 2023 (Cardiff University) and Spectre, Sovereignty, Surplus (Singapore Biennale 2023). Some of the ideas of this article connect with discussions held with students of the Technology and Global Social Justice course I taught at the Department of Politics and International Studies, University of Cambridge. I am also thankful to the reviewers, the editors and participants of this special issue and Nai Lee Kalema for their helpful insights.</t>
  </si>
  <si>
    <t>2053-9517</t>
  </si>
  <si>
    <t>BIG DATA SOC</t>
  </si>
  <si>
    <t>Big Data Soc.</t>
  </si>
  <si>
    <t>10.1177/20539517231221778</t>
  </si>
  <si>
    <t>EL5H5</t>
  </si>
  <si>
    <t>WOS:001139090600001</t>
  </si>
  <si>
    <t>Lazic, S; Stavrevska, EB</t>
  </si>
  <si>
    <t>Lazic, Sladjana; Stavrevska, Elena B.</t>
  </si>
  <si>
    <t>Peace in Plural: Towards Decolonial and Feminist Approaches to Peace</t>
  </si>
  <si>
    <t>JOURNAL OF INTERVENTION AND STATEBUILDING</t>
  </si>
  <si>
    <t>Peace otherwise; peace; peacebuilding; feminisms; decoloniality</t>
  </si>
  <si>
    <t>EUROCENTRISM; COLONIALITY</t>
  </si>
  <si>
    <t>This Special Issue delves into the concept of peace beyond traditional definitions, engaging with decolonial and feminist perspectives to emphasize peace not merely as the absence of war or conflict but as a broader notion encompassing the absence of all forms of violence, the presence of justice, and the pursuit of liberation. Drawing from diverse geopolitical and epistemological backgrounds, this collection of articles proposes a transition towards pluriversality, plurivocality, and pluritudes in understanding peace, aiming to disrupt disciplinary boundaries and foster a more comprehensive, nuanced, just, and liberatory understanding of peace.</t>
  </si>
  <si>
    <t>[Lazic, Sladjana] Univ Innsbruck, Unit Peace &amp; Conflict Studies, Innsbruck, Austria; [Stavrevska, Elena B.] Univ Bristol, Sch Sociol Polit &amp; Int Studies, Bristol, England</t>
  </si>
  <si>
    <t>University of Innsbruck; University of Bristol</t>
  </si>
  <si>
    <t>Lazic, S (corresponding author), Univ Innsbruck, Unit Peace &amp; Conflict Studies, Innsbruck, Austria.</t>
  </si>
  <si>
    <t>sladjana.lazic@uibk.ac.at</t>
  </si>
  <si>
    <t>Stavrevska, Elena B./0000-0002-6394-9358</t>
  </si>
  <si>
    <t>1750-2977</t>
  </si>
  <si>
    <t>1750-2985</t>
  </si>
  <si>
    <t>J INTERV STATEBUILD</t>
  </si>
  <si>
    <t>J. Interv. Statebuild.</t>
  </si>
  <si>
    <t>10.1080/17502977.2024.2365121</t>
  </si>
  <si>
    <t>International Relations</t>
  </si>
  <si>
    <t>L9J4V</t>
  </si>
  <si>
    <t>WOS:001353811600003</t>
  </si>
  <si>
    <t>Raza, S</t>
  </si>
  <si>
    <t>Raza, Sebastian</t>
  </si>
  <si>
    <t>After the Decolonial: Ethnicity, Genderand Social Justice in Latin America</t>
  </si>
  <si>
    <t>JOURNAL OF LATIN AMERICAN STUDIES</t>
  </si>
  <si>
    <t>[Raza, Sebastian] Univ Cambridge, Cambridge, England</t>
  </si>
  <si>
    <t>Raza, S (corresponding author), Univ Cambridge, Cambridge, England.</t>
  </si>
  <si>
    <t>Raza, Sebastian/GPW-7144-2022</t>
  </si>
  <si>
    <t>Raza, Sebastian/0000-0002-1045-313X</t>
  </si>
  <si>
    <t>0022-216X</t>
  </si>
  <si>
    <t>1469-767X</t>
  </si>
  <si>
    <t>J LAT AM STUD</t>
  </si>
  <si>
    <t>J. Lat. Am. Stud.</t>
  </si>
  <si>
    <t>2024 MAR 12</t>
  </si>
  <si>
    <t>10.1017/S0022216X24000099</t>
  </si>
  <si>
    <t>Area Studies; Humanities, Multidisciplinary</t>
  </si>
  <si>
    <t>Area Studies; Arts &amp; Humanities - Other Topics</t>
  </si>
  <si>
    <t>LY6E9</t>
  </si>
  <si>
    <t>WOS:001190404100001</t>
  </si>
  <si>
    <t>Kramm, M; Ludwig, D; Ngosso, T; Mosima, PM; Boogaard, B</t>
  </si>
  <si>
    <t>Kramm, Matthias; Ludwig, David; Ngosso, Thierry; Mosima, Pius M.; Boogaard, Birgit</t>
  </si>
  <si>
    <t>CONFRONTATION OR DIALOGUE? PRODUCTIVE TENSIONS BETWEEN DECOLONIAL AND INTERCULTURAL SCHOLARSHIP</t>
  </si>
  <si>
    <t>ERGO-AN OPEN ACCESS JOURNAL OF PHILOSOPHY</t>
  </si>
  <si>
    <t>PHILOSOPHY</t>
  </si>
  <si>
    <t>For several decades, intercultural philosophers have produced an extensive body of scholarly work aimed at mutual intercultural understanding. They have focused on the ideal of intercultural dialogue that is supported by dialogue principles and virtuous attitudes. However, this ideal is challenged by decolonial scholarship as one which neglects power inequalities. Decolonial scholars have emphasized the differences between cultures and worldviews, shifting the focus to colonial history and radical alterity. In return, intercultural philosophers have worried about the very possibility of dialogue and mutual understanding in frameworks that use coloniality as their singular pole of analysis. In this paper, we explore the complex relations between decolonial and intercultural philosophies. While we diagnose tensions between both intellectual discourses, we argue that these tensions turn out to be productive: for intercultural philosophers, decolonial challenges provide an opportunity to critically rethink ideals of equitable dialogue in light of colonial inequity and its deep entrenchment in global philosophical encounters. For decolonial scholars, intercultural philosophies provide an opportunity to sharpen positive proposals of equitable encounters beyond the cri- tique of current forms of colonial domination. Rather than developing a general com- promise, we propose a contextualist strategy, highlighting that different situations require different responses that can be strongly confrontational or dialogical in char- acter. Decolonial and intercultural motifs serve different functions in the articulation of a critical global philosophy and can sharpen each other without integrating into a middle ground that is a little bit intercultural and a little bit decolonial.</t>
  </si>
  <si>
    <t>[Kramm, Matthias; Ludwig, David; Boogaard, Birgit] Wageningen Univ &amp; Res, Wageningen, Netherlands; [Ngosso, Thierry] Univ Maroua, Maroua, Cameroon; [Ngosso, Thierry] Catholic Univ Cent Africa, Yaounde, Cameroon; [Ngosso, Thierry] Univ St Gallen, St Gallen, Switzerland; [Mosima, Pius M.] Univ Bamenda, Bamenda, Cameroon; [Mosima, Pius M.] Vrije Univ Amsterdam, Amsterdam, Netherlands</t>
  </si>
  <si>
    <t>Wageningen University &amp; Research; University of St Gallen; Vrije Universiteit Amsterdam</t>
  </si>
  <si>
    <t>Kramm, M (corresponding author), Wageningen Univ &amp; Res, Wageningen, Netherlands.</t>
  </si>
  <si>
    <t>matthias.kramm@wur.nl; david.ludwig@wur.nl; thierry.ngosso@unisg.ch; piusmosima@yahoo.com; birgit.boogaard@wur.nl</t>
  </si>
  <si>
    <t>Kramm, Matthias/ADR-4825-2022; Ludwig, David/ABF-3892-2020</t>
  </si>
  <si>
    <t>Ngosso Ngosso, Mathieu Thierry/0000-0003-4479-2065; Kramm, Matthias/0000-0002-2021-989X</t>
  </si>
  <si>
    <t>Rubicon grant from the Dutch Research Council (NWO) [019.212SG.001]; ERC Starting Grant [851004]; NWO Vidi Grant [V1.Vidi.195.026]</t>
  </si>
  <si>
    <t>Rubicon grant from the Dutch Research Council (NWO); ERC Starting Grant(European Research Council (ERC)); NWO Vidi Grant(Netherlands Organization for Scientific Research (NWO))</t>
  </si>
  <si>
    <t>Matthias Kramm's work on this article was funded by a Rubicon grant (019.212SG.001) from the Dutch Research Council (NWO). During the research for this article, he was hosted at the Institute of Biology of the Universidad Nacional Autonoma de Mexico (UNAM), represented by Francisco Vergara-Silva. David Ludwig's contribution has been supported by an ERC Starting Grant (851004 Local Knowledge) and a NWO Vidi Grant (V1.Vidi.195.026 Ethnoontologies). The authors would like to extend their gratitude to the members of the GEOS project for their comments on the manuscript. Furthermore, we would like to thank the three anonymous reviewers for their very helpful feedback.</t>
  </si>
  <si>
    <t>MICHIGAN PUBLISHING</t>
  </si>
  <si>
    <t>ANN ARBOR</t>
  </si>
  <si>
    <t>839 GREENE ST, ANN ARBOR, MI 48104 USA</t>
  </si>
  <si>
    <t>2330-4014</t>
  </si>
  <si>
    <t>ERGO-ANN ARBOR</t>
  </si>
  <si>
    <t>Ergo</t>
  </si>
  <si>
    <t>10.3998/ergo.6163</t>
  </si>
  <si>
    <t>YW4H6</t>
  </si>
  <si>
    <t>WOS:001271504300001</t>
  </si>
  <si>
    <t>Okawati, JAA; Karpinski, C</t>
  </si>
  <si>
    <t>Okawati, Juliana Akemi Andrade; Karpinski, Cezar</t>
  </si>
  <si>
    <t>Indigenous narratives: a decolonial path to understanding memory and information</t>
  </si>
  <si>
    <t>TRANSINFORMACAO</t>
  </si>
  <si>
    <t>Indigenous authorship; Decoloniality; Epistemology; Indigenous literature; Memory</t>
  </si>
  <si>
    <t>This work begins with a critical examination of the epistemologies established in the field of Information Science to analyze how Indigenous narratives can contribute to an alternative perspective on the study of memory and information. By problematizing the hegemonic structures and narratives that established the field, the aim is to build a decolonial path for development engagement. First, it discusses how the concept of memory has been integrated into Information Science, laying the groundwork for the notion of Ancestral Memory. The work is primarily grounded in the writings of Indigenous authors, broadening perspectives on the subject at hand. Methodologically, materials produced by the Guarani, Kaingang, and Lakl &amp; atilde;n &amp; otilde;-Xokleng people were selected to illustrate how memory and information are understood by these societies, where orality occupies a central place in their sociocultural practices. As a result, it is evident that even though nowadays, the records of these narratives in information mediums, such as books, have gained space and importance for these communities - who view them as a means of resistance and memory strengthening - they only acquire meaning when connected to their praxis. Based on the analyzed materials, it is concluded that Indigenous wise people act as information mediators, playing a leading role in the transmission of ancestral wisdom.</t>
  </si>
  <si>
    <t>[Okawati, Juliana Akemi Andrade; Karpinski, Cezar] Univ Fed Santa Catarina, Ctr Educ, Programa Posgrad Ciencia Informacao, Florianopolis, SC, Brazil</t>
  </si>
  <si>
    <t>Universidade Federal de Santa Catarina (UFSC)</t>
  </si>
  <si>
    <t>Okawati, JAA (corresponding author), Univ Fed Santa Catarina, Ctr Educ, Programa Posgrad Ciencia Informacao, Florianopolis, SC, Brazil.</t>
  </si>
  <si>
    <t>julianaokawati@gmail.com</t>
  </si>
  <si>
    <t>Karpinski, Cezar/AAO-4851-2020</t>
  </si>
  <si>
    <t>Karpinski, Cezar/0000-0003-2446-0653; Andrade Okawati, Juliana Akemi/0000-0003-0681-0007</t>
  </si>
  <si>
    <t>PONTIFICIA UNIVERSIDADE CATOLICA CAMPINAS</t>
  </si>
  <si>
    <t>CAMPINAS</t>
  </si>
  <si>
    <t>NUCLEO EDITORACAO SBI-CCV, CAMPUS II AV JOHN BOYD DUNLOP S-N PREDIO ONTOLOGIA JD IPAUSSURAMA, CAMPINAS, SP 13060-904, BRAZIL</t>
  </si>
  <si>
    <t>0103-3786</t>
  </si>
  <si>
    <t>Transinformacao</t>
  </si>
  <si>
    <t>e2410646</t>
  </si>
  <si>
    <t>10.1590/2318-0889202436e2410646</t>
  </si>
  <si>
    <t>M8P1K</t>
  </si>
  <si>
    <t>WOS:001360087000001</t>
  </si>
  <si>
    <t>Naidu, T; Gingell, G; Zaidi, Z</t>
  </si>
  <si>
    <t>Naidu, Thirusha; Gingell, Gareth; Zaidi, Zareen</t>
  </si>
  <si>
    <t>Decolonial framework for applying reflexivity and positionality in global health research</t>
  </si>
  <si>
    <t>GLOBAL HEALTH PROMOTION</t>
  </si>
  <si>
    <t>community-based research; participatory research; education (including health education); equity; social justice</t>
  </si>
  <si>
    <t>ETHICS; COLONIALITY</t>
  </si>
  <si>
    <t>Contemporary research practices link to colonial and imperialist knowledge creation and production and may promote harmful perspectives on marginalized and oppressed groups. We present a framework for a decolonial approach to research in global health and health promotion applicable across research settings. This framework is aimed at anticipating and alleviating potentially harmful practices inherent in dominant research methods. The framework focuses from a macro- and micro-level perspective on three critical dyads: 'context' and 'accountability'; 'researcher identity' and 'positionality'; and 'procedural ethics' and 'ethics in practice' considerations. We present guidance for how to consider reflexivity and positionality as they apply in this framework in global health and health promotion research practice.</t>
  </si>
  <si>
    <t>[Naidu, Thirusha] Univ KwaZulu Natal, Durban, South Africa; [Gingell, Gareth] Univ Texas Austin, Austin, TX USA; [Zaidi, Zareen] George Washington Univ, Med Fac Assoc, Washington, DC USA; [Naidu, Thirusha] Univ KwaZulu Natal, Rm 3013rd flr George Campbell Bldg,719 Umbilo Rd, ZA-4001 Durban, South Africa</t>
  </si>
  <si>
    <t>University of Kwazulu Natal; University of Texas System; University of Texas Austin; George Washington University; University of Kwazulu Natal</t>
  </si>
  <si>
    <t>Naidu, T (corresponding author), Univ KwaZulu Natal, Rm 3013rd flr George Campbell Bldg,719 Umbilo Rd, ZA-4001 Durban, South Africa.</t>
  </si>
  <si>
    <t>naidut10@ukzn.ac.za</t>
  </si>
  <si>
    <t>Naidu, Thirusha/AAK-1716-2021; Gingell, Gareth/GXG-7603-2022; Zaidi, Zareen/HGA-9302-2022</t>
  </si>
  <si>
    <t>Zaidi, Zareen/0000-0003-4328-5766; Gingell, Gareth/0000-0002-3755-5590</t>
  </si>
  <si>
    <t>1757-9759</t>
  </si>
  <si>
    <t>1757-9767</t>
  </si>
  <si>
    <t>GLOB HEALTH PROMOT</t>
  </si>
  <si>
    <t>Glob. Health Promot.</t>
  </si>
  <si>
    <t>10.1177/17579759241238016</t>
  </si>
  <si>
    <t>APR 2024</t>
  </si>
  <si>
    <t>F0T4V</t>
  </si>
  <si>
    <t>Green Published</t>
  </si>
  <si>
    <t>WOS:001196068800001</t>
  </si>
  <si>
    <t>Akínrúlí, SA; Akínrúlí, LCMC</t>
  </si>
  <si>
    <t>Akinruli, Samuel Aybami; Martins Campos Akinruli, Luana Carla</t>
  </si>
  <si>
    <t>Knowledge Production by Yoruba Literary Intellectuals from Nigeria as Decolonial Performance</t>
  </si>
  <si>
    <t>CAHIERS D ETUDES AFRICAINES</t>
  </si>
  <si>
    <t>Nigeria; Yoruba; African thought; decolonizing knowledge; postcolonial studies</t>
  </si>
  <si>
    <t>Addressing critically the question of the relations of African thought with global epistemological matrices, this article puts into perspective the intellectual production of Yoruba authors from Nigeria since the late nineteenth century, including literary works, with contemporary calls for decolonizing knowledge. It defends the premise that the knowledge produced by the Yoruba people is an example of locally produced knowledge drawing from is.e.s.e and categories that do not come from Western thought. Orality, writing, craft, language, among others, are forms through which moral views and epistemic thought were expressed, shaping what is today called as.a among the Yoruba, that is, culture or cultural heritage.</t>
  </si>
  <si>
    <t>[Akinruli, Samuel Aybami; Martins Campos Akinruli, Luana Carla] Fed Univ Minas Gerais UFMG, Inst Social Innovat &amp; Cultural Div INSOD, Belo Horizonte, MG, Brazil</t>
  </si>
  <si>
    <t>Universidade Federal de Minas Gerais</t>
  </si>
  <si>
    <t>Akínrúlí, SA (corresponding author), Fed Univ Minas Gerais UFMG, Inst Social Innovat &amp; Cultural Div INSOD, Belo Horizonte, MG, Brazil.</t>
  </si>
  <si>
    <t>EDITIONS ECOLE HAUTESETUDES &amp; SCIENCES SOCIALES</t>
  </si>
  <si>
    <t>131 BD. SAINT-MICHEL, 75005 PARIS, FRANCE</t>
  </si>
  <si>
    <t>0008-0055</t>
  </si>
  <si>
    <t>1777-5353</t>
  </si>
  <si>
    <t>CAH ETUD AFR</t>
  </si>
  <si>
    <t>Cah. Etudes Afr.</t>
  </si>
  <si>
    <t>10.4000/etudesafricaines.46580</t>
  </si>
  <si>
    <t>OR3U6</t>
  </si>
  <si>
    <t>WOS:001208969400007</t>
  </si>
  <si>
    <t>Byford, A; Doak, C; Hutchings, S</t>
  </si>
  <si>
    <t>Byford, Andy; Doak, Connor; Hutchings, Stephen</t>
  </si>
  <si>
    <t>Decolonizing the Transnational, Transnationalizing the Decolonial: Russian Studies at the Crossroads</t>
  </si>
  <si>
    <t>POST-SOVIET</t>
  </si>
  <si>
    <t>[Byford, Andy] Univ Durham, Durham, England; [Doak, Connor] Univ Bristol, Bristol, England; [Hutchings, Stephen] Univ Manchester, Manchester, England</t>
  </si>
  <si>
    <t>Durham University; University of Bristol; University of Manchester</t>
  </si>
  <si>
    <t>Byford, A (corresponding author), Univ Durham, Durham, England.</t>
  </si>
  <si>
    <t>andy.byford@durham.ac.uk; connor.doak@bristol.ac.uk; stephen.hutchings@manchester.ac.uk</t>
  </si>
  <si>
    <t>Hutchings, Stephen/AAD-8303-2021</t>
  </si>
  <si>
    <t>Doak, Connor/0000-0002-9916-7921; Hutchings, Stephen/0000-0003-2086-3244; Byford, Andy/0000-0002-3251-3033</t>
  </si>
  <si>
    <t>10.1093/fmls/cqae038</t>
  </si>
  <si>
    <t>WOS:001235520300001</t>
  </si>
  <si>
    <t>Lee, E</t>
  </si>
  <si>
    <t>Lee, Eunjeong</t>
  </si>
  <si>
    <t>Translanguaging, Coloniality, and Decolonial Cracks: Bilingual Science Learning in South Africa</t>
  </si>
  <si>
    <t>INTERNATIONAL JOURNAL OF BILINGUALISM</t>
  </si>
  <si>
    <t>[Lee, Eunjeong] Univ Houston, Houston, TX 77204 USA</t>
  </si>
  <si>
    <t>University of Houston System; University of Houston</t>
  </si>
  <si>
    <t>Lee, E (corresponding author), Univ Houston, Houston, TX 77204 USA.</t>
  </si>
  <si>
    <t>Lee, Eunjeong/JVN-0225-2024</t>
  </si>
  <si>
    <t>Lee, Eunjeong/0000-0002-2310-5935</t>
  </si>
  <si>
    <t>1367-0069</t>
  </si>
  <si>
    <t>1756-6878</t>
  </si>
  <si>
    <t>INT J BILINGUAL</t>
  </si>
  <si>
    <t>Int. J. Biling.</t>
  </si>
  <si>
    <t>10.1177/13670069241236694</t>
  </si>
  <si>
    <t>Linguistics; Language &amp; Linguistics</t>
  </si>
  <si>
    <t>E0P3T</t>
  </si>
  <si>
    <t>WOS:001184492800001</t>
  </si>
  <si>
    <t>Donovan, V</t>
  </si>
  <si>
    <t>Donovan, Victoria</t>
  </si>
  <si>
    <t>On decolonial shelters, or What to do with problematic scholarly inheritances?</t>
  </si>
  <si>
    <t>[Donovan, Victoria] Univ St Andrews, St Andrews, Scotland</t>
  </si>
  <si>
    <t>University of St Andrews</t>
  </si>
  <si>
    <t>Donovan, V (corresponding author), Univ St Andrews, St Andrews, Scotland.</t>
  </si>
  <si>
    <t>Vsd2@st-andrews.ac.uk</t>
  </si>
  <si>
    <t>Donovan, Victoria/0000-0001-5987-0965</t>
  </si>
  <si>
    <t>10.1093/fmls/cqae035</t>
  </si>
  <si>
    <t>Green Published, hybrid</t>
  </si>
  <si>
    <t>WOS:001235520500001</t>
  </si>
  <si>
    <t>Ogude, J</t>
  </si>
  <si>
    <t>Ogude, James</t>
  </si>
  <si>
    <t>2023 ASR Distinguished Lecture: Decoloniality and Its Fissures. Whose Decolonial Turn?</t>
  </si>
  <si>
    <t>decoloniality; indigeneity; fissures; thinking and doing; border-thinking land; indigenous place-thought; ethical relationality</t>
  </si>
  <si>
    <t>WORLD</t>
  </si>
  <si>
    <t>This paper examines the fissures within recent decolonial debates, arguing for the privileging of alternative narratives from formerly colonized groups and a shift away from centring colonialism. It calls for the recognition of decolonial struggles whose histories run deep and the need to link the struggles with indigeneity, its poetics of relations, and connectedness. Therefore, decoloniality requires thinking and doing and paying attention to social and economic well-being of hitherto marginalized indigenous communities, while giving due recognition to their poetics of relationality, reciprocity, and conviviality. Drawing on the example of #RhodesMust Fall movement in South Africa, it raises difficult questions around ownership, agency, while pointing to cracks that this contemporary movement surfaced, in spite of its claim to decoloniality.</t>
  </si>
  <si>
    <t>[Ogude, James] Univ Pretoria, Ctr Advancement Scholarship, Pretoria, South Africa</t>
  </si>
  <si>
    <t>University of Pretoria</t>
  </si>
  <si>
    <t>Ogude, J (corresponding author), Univ Pretoria, Ctr Advancement Scholarship, Pretoria, South Africa.</t>
  </si>
  <si>
    <t>james.ogude@up.ac.za</t>
  </si>
  <si>
    <t>Ogude, James/0000-0002-9734-7558</t>
  </si>
  <si>
    <t>2024 DEC 19</t>
  </si>
  <si>
    <t>10.1017/asr.2024.172</t>
  </si>
  <si>
    <t>P9L9K</t>
  </si>
  <si>
    <t>WOS:001381043400001</t>
  </si>
  <si>
    <t>Jordan, TL; Kearns, B; Kluver, R; Klinker, MJ</t>
  </si>
  <si>
    <t>Jordan, T. L.; Kearns, Brishaun; Kluver, Regan; Klinker, Mary Jo</t>
  </si>
  <si>
    <t>Confronting Reproductive Injustices: A Discussion on Decolonial, Queer, Anti-racist Organizing</t>
  </si>
  <si>
    <t>RADICAL TEACHER</t>
  </si>
  <si>
    <t>[Jordan, T. L.; Klinker, Mary Jo] Winona State Univ, Womens Gender &amp; Sexual Studies, Winona, MN 55987 USA; [Kearns, Brishaun] Univ Calif Santa Barbara, Feminist Studies PhD Program, Santa Barbara, CA USA; [Kluver, Regan] St Paul Publ Sch, Amer Indian Educ, St Paul, MN USA; [Kluver, Regan] Minnesota Hist Soc, Museum Fellowship Program, Northfield, MN USA</t>
  </si>
  <si>
    <t>Minnesota State Colleges &amp; Universities; Winona State University; University of California System; University of California Santa Barbara</t>
  </si>
  <si>
    <t>Jordan, TL (corresponding author), Winona State Univ, Womens Gender &amp; Sexual Studies, Winona, MN 55987 USA.</t>
  </si>
  <si>
    <t>UNIV PITTSBURGH, UNIV LIBRARY SYSTEM</t>
  </si>
  <si>
    <t>PITTSBURGH</t>
  </si>
  <si>
    <t>3960 FORBES AVE, PITTSBURGH, PA 15260 USA</t>
  </si>
  <si>
    <t>1941-0832</t>
  </si>
  <si>
    <t>RADIC TEACH</t>
  </si>
  <si>
    <t>Radic. Teach.</t>
  </si>
  <si>
    <t>10.5195/rt.2024.1198</t>
  </si>
  <si>
    <t>I1M6J</t>
  </si>
  <si>
    <t>gold, Green Published</t>
  </si>
  <si>
    <t>WOS:001327971400005</t>
  </si>
  <si>
    <t>Torres, JG</t>
  </si>
  <si>
    <t>Torres, Juan Garcia</t>
  </si>
  <si>
    <t>EMILIO URANGA AND JORGE PORTILLA ON ACCIDENTALITY AS A DECOLONIAL TOOL</t>
  </si>
  <si>
    <t>RES PHILOSOPHICA</t>
  </si>
  <si>
    <t>Call 'a substance' a person who is at home in a relatively stable and unified sense -making framework: a social structure that to some degree specifies which categories are important for interpreting reality, which goals are worth pursing, which character traits are admirable, etc. Call 'an accident' a person who is not at home in one such framework. It is tempting to think that being a substance is preferable, but I present some considerations for thinking otherwise. Mexican philosophers Emilio Uranga and Jorge Portilla, I argue, present notions of accidentality as decolonial tools. Uranga's account enables Mexicans to have positive valuation of their being independently of the approving gaze of the colonizers and their standards of value. Portilla's thought distinguishes between pernicious accidentality resulting from the disintegration of sense -making frameworks and authentic accidentality as a condition for freedom, self -creation, and ultimately for individual and communal liberation.</t>
  </si>
  <si>
    <t>[Torres, Juan Garcia] Wingate Univ, Wingate, NC 28174 USA</t>
  </si>
  <si>
    <t>Wingate University</t>
  </si>
  <si>
    <t>Torres, JG (corresponding author), Wingate Univ, Wingate, NC 28174 USA.</t>
  </si>
  <si>
    <t>garcia.16239@gmail.com</t>
  </si>
  <si>
    <t>PHILOSOPHY DOCUMENTATION CENTER</t>
  </si>
  <si>
    <t>CHARLOTTESVILLE</t>
  </si>
  <si>
    <t>PO BOX 7147, CHARLOTTESVILLE, VA 22906-7147 USA</t>
  </si>
  <si>
    <t>2168-9105</t>
  </si>
  <si>
    <t>2168-9113</t>
  </si>
  <si>
    <t>RES PHILOS</t>
  </si>
  <si>
    <t>Res Philos.</t>
  </si>
  <si>
    <t>JAN</t>
  </si>
  <si>
    <t>10.5840/resphilosophica20231227113</t>
  </si>
  <si>
    <t>TY6O7</t>
  </si>
  <si>
    <t>WOS:001244860600003</t>
  </si>
  <si>
    <t>Adolfsson, JS; Finyiza, G</t>
  </si>
  <si>
    <t>Adolfsson, Johanna Sofia; Finyiza, Gertrude</t>
  </si>
  <si>
    <t>The Western psychologization of global development: A cultural and decolonial approach</t>
  </si>
  <si>
    <t>THEORY &amp; PSYCHOLOGY</t>
  </si>
  <si>
    <t>cultural and decolonial psychological perspectives; global development; Malawi/sub-Saharan Africa; ufiti/witchcraft; Western psychologization</t>
  </si>
  <si>
    <t>MENTAL-HEALTH; WITCHCRAFT; AFRICA; COLONIALITY; MALAWI; MODERNITY/COLONIALITY; INDIVIDUALISM; EMPOWERMENT; PERSONHOOD; MODERNITY</t>
  </si>
  <si>
    <t>Euro-American psychology's strong focus on the individual mind and behavior has become a fundamental part of global development agendas. Concepts like self-regulation, self-actualization, self-efficacy, and behavior change decorate the development discourse. Scholars term this phenomenon the psychologization of development. The main driver of this focus is likely rooted in the hegemonic belief that Western psychological theories are universally applicable. Yet, the discipline's embeddedness in Euro-American imperialism, globalization, and neoliberalism makes its theories particularly un-universal and unfit in many contexts. Nevertheless, people in non-Western societies are increasingly subjected to development interventions targeting their individual behavior. Using examples from research in sub-Saharan Africa of how articulations of harmful witchcraft may increase because of development interventions that promote individualized ways of being and thinking, this article prompts a cultural and decolonial perspective to reimagine other ways of doing development.</t>
  </si>
  <si>
    <t>[Adolfsson, Johanna Sofia] Univ Oslo, Postboks 1116, N-0317 Oslo, Norway; [Finyiza, Gertrude] Univ Denver, Denver, CO USA</t>
  </si>
  <si>
    <t>University of Oslo; University of Denver</t>
  </si>
  <si>
    <t>Adolfsson, JS (corresponding author), Univ Oslo, Postboks 1116, N-0317 Oslo, Norway.</t>
  </si>
  <si>
    <t>j.s.adolfsson@sum.uio.no</t>
  </si>
  <si>
    <t>Adolfsson, Johanna Sofia/0000-0002-0503-9102</t>
  </si>
  <si>
    <t>Norwegian Research Council [254947]</t>
  </si>
  <si>
    <t>Norwegian Research Council(Research Council of Norway)</t>
  </si>
  <si>
    <t>The authors disclosed receipt of the following financial support for the research, authorship, and/or publication of this article: This work was funded by the Norwegian Research Council (grant no. 254947).</t>
  </si>
  <si>
    <t>0959-3543</t>
  </si>
  <si>
    <t>1461-7447</t>
  </si>
  <si>
    <t>THEOR PSYCHOL</t>
  </si>
  <si>
    <t>Theory Psychol.</t>
  </si>
  <si>
    <t>10.1177/09593543241279122</t>
  </si>
  <si>
    <t>N9A1G</t>
  </si>
  <si>
    <t>WOS:001324560100001</t>
  </si>
  <si>
    <t>Denscombe, M</t>
  </si>
  <si>
    <t>Denscombe, Martyn</t>
  </si>
  <si>
    <t>Decolonial research methodology: an assessment of the challenge to established practice</t>
  </si>
  <si>
    <t>INTERNATIONAL JOURNAL OF SOCIAL RESEARCH METHODOLOGY</t>
  </si>
  <si>
    <t>Research methodology; decolonial research; decolonization; Indigenous groups; participatory action research</t>
  </si>
  <si>
    <t>The decolonization project challenges the hegemony of Western knowledge and colonial ways of thinking. This article explores this challenge specifically in relation to research methodology. It notes how decolonization focuses on exposing the inappropriate use of positivistic/modernist/universalist approaches by Western researchers, and how it proposes alternative approaches that better protect the interests of indigenous and 'Other' minority groups. These alternative approaches are generally based on constructivist principles, and typically involve the use of qualitative methods such as participatory action research within a transformational paradigm. The degree to which these represent a new and/or distinct challenge to Western research methodology is discussed noting, in particular, the challenge posed by research involving Indigenous communities.</t>
  </si>
  <si>
    <t>[Denscombe, Martyn] Montfort Univ, Leicester Castle Business Sch, Leicester LE1 9BH, England</t>
  </si>
  <si>
    <t>De Montfort University</t>
  </si>
  <si>
    <t>Denscombe, M (corresponding author), Montfort Univ, Leicester Castle Business Sch, Leicester LE1 9BH, England.</t>
  </si>
  <si>
    <t>md007@hotmail.co.uk</t>
  </si>
  <si>
    <t>1364-5579</t>
  </si>
  <si>
    <t>1464-5300</t>
  </si>
  <si>
    <t>INT J SOC RES METHOD</t>
  </si>
  <si>
    <t>Int. J. Soc. Res. Methodol.</t>
  </si>
  <si>
    <t>2024 MAY 25</t>
  </si>
  <si>
    <t>10.1080/13645579.2024.2357558</t>
  </si>
  <si>
    <t>RT3H8</t>
  </si>
  <si>
    <t>WOS:001229867300001</t>
  </si>
  <si>
    <t>Stelzer, A</t>
  </si>
  <si>
    <t>Stelzer, Andrea</t>
  </si>
  <si>
    <t>Self-writing and the decolonial performative scene: urgent narratives, insurgent bodies</t>
  </si>
  <si>
    <t>URDIMENTO-REVISTA DE ESTUDOS EM ARTES CENICAS</t>
  </si>
  <si>
    <t>Autofiction; Performativities; Self-writing; Decolonial Scene</t>
  </si>
  <si>
    <t>This article searched to approach some questions about the different forms of self- writing constructed from memories, testimonies and real documents in the contemporary scene. It was sought to analyze the concepts of autofiction and performativity, aiming to contribute to decolonial discussions by bringing to the center of the scene the knowledge silenced by official history. The discussion focused on the self-fiction scene as a sharing of new urgent narratives and insurgent bodies, making possible an aesthetic and political reflection of the scene. An analysis of two self-fiction shows was carried out as a way to promote new discussions about the decolonial scene.</t>
  </si>
  <si>
    <t>[Stelzer, Andrea] CAP UERJ, Rio De Janeiro, Brazil; [Stelzer, Andrea] Univ Estado Rio De Janeiro, Programa Pos Grad Artes, Rio De Janeiro, Brazil</t>
  </si>
  <si>
    <t>Universidade do Estado do Rio de Janeiro</t>
  </si>
  <si>
    <t>Stelzer, A (corresponding author), CAP UERJ, Rio De Janeiro, Brazil.;Stelzer, A (corresponding author), Univ Estado Rio De Janeiro, Programa Pos Grad Artes, Rio De Janeiro, Brazil.</t>
  </si>
  <si>
    <t>deastelzer@gmail.com</t>
  </si>
  <si>
    <t>UNIV ESTADO SANTA CATARINA-UDESC</t>
  </si>
  <si>
    <t>FLORIANOPOLIS</t>
  </si>
  <si>
    <t>RUA VISCONDE OURO PRETO 457, CENTRO, FLORIANOPOLIS, SC 88020-04, BRAZIL</t>
  </si>
  <si>
    <t>1414-5731</t>
  </si>
  <si>
    <t>2358-6958</t>
  </si>
  <si>
    <t>URDIMENTO</t>
  </si>
  <si>
    <t>Urdimento</t>
  </si>
  <si>
    <t>e108</t>
  </si>
  <si>
    <t>10.5965/1414573104532024e108</t>
  </si>
  <si>
    <t>Q2M3V</t>
  </si>
  <si>
    <t>WOS:001383085300040</t>
  </si>
  <si>
    <t>Dash, PP</t>
  </si>
  <si>
    <t>Dash, Preeti pratishruti</t>
  </si>
  <si>
    <t>Feminism, Violence Against Women, and Law Reform: Decolonial Lessons From Ecuador</t>
  </si>
  <si>
    <t>SOCIAL &amp; LEGAL STUDIES</t>
  </si>
  <si>
    <t>[Dash, Preeti pratishruti] Univ Cambridge, Cambridge, England</t>
  </si>
  <si>
    <t>Dash, PP (corresponding author), Univ Cambridge, Cambridge, England.</t>
  </si>
  <si>
    <t>0964-6639</t>
  </si>
  <si>
    <t>1461-7390</t>
  </si>
  <si>
    <t>SOC LEGAL STUD</t>
  </si>
  <si>
    <t>Soc. Leg. Stud.</t>
  </si>
  <si>
    <t>2024 OCT 14</t>
  </si>
  <si>
    <t>10.1177/09646639241291149</t>
  </si>
  <si>
    <t>Criminology &amp; Penology; Law; Social Sciences, Interdisciplinary</t>
  </si>
  <si>
    <t>Criminology &amp; Penology; Government &amp; Law; Social Sciences - Other Topics</t>
  </si>
  <si>
    <t>J4S6O</t>
  </si>
  <si>
    <t>WOS:001336982300001</t>
  </si>
  <si>
    <t>Lang, M</t>
  </si>
  <si>
    <t>Lang, Miriam</t>
  </si>
  <si>
    <t>Degrowth, global asymmetries, and ecosocial justice: Decolonial perspectives from Latin America</t>
  </si>
  <si>
    <t>REVIEW OF INTERNATIONAL STUDIES</t>
  </si>
  <si>
    <t>coloniality; degrowth; extractivism; globalisation; Global South; green growth; interdependencies; Latin America</t>
  </si>
  <si>
    <t>Degrowth literature predominantly states that degrowth strategies are meant from and for the Global North. While economic mainstream discourse suggests that the Global South still has to grow in terms of achieving development, degrowth proponents expect a reduction of material and energy throughput in the Global North to make ecological and conceptual space for the Global South to find its own paths toward ecosocial transformation. Based on a Latin American post-development and post-extractivist perspective and drawing on dependency theory, this article suggests another approach: first, it argues that the growth imperative, which in the peripheral world translates into the imperative to develop, also causes harm in societies of the Global South. Throughout Latin America, in the last decades, economic growth has mainly been achieved through extractivism with negative impacts, which are now being pushed further by green growth strategies. Second, I explore some possibilities for a cross-fertilisation between degrowth and International Relations scholarship, calling into question the assumption that degrowth in high-income countries would automatically 'make space' for the Global South to engage in self-determined paths of ecosocial transformation, as long as the structures, institutions, and rules of global governance and trade which secure profoundly asymmetric, colonial relations are not challenged.</t>
  </si>
  <si>
    <t>[Lang, Miriam] Univ Andina Simon Bolivar, Quito, Pichincha, Ecuador</t>
  </si>
  <si>
    <t>Lang, M (corresponding author), Univ Andina Simon Bolivar, Quito, Pichincha, Ecuador.</t>
  </si>
  <si>
    <t>miriam.lang@uasb.edu.ec</t>
  </si>
  <si>
    <t>Lang, Miriam/JGE-0800-2023</t>
  </si>
  <si>
    <t>Lang, Miriam/0000-0003-1165-6788</t>
  </si>
  <si>
    <t>0260-2105</t>
  </si>
  <si>
    <t>1469-9044</t>
  </si>
  <si>
    <t>REV INT STUD</t>
  </si>
  <si>
    <t>Rev. Int. Stud.</t>
  </si>
  <si>
    <t>10.1017/S0260210524000147</t>
  </si>
  <si>
    <t>N6A8D</t>
  </si>
  <si>
    <t>WOS:001193162700001</t>
  </si>
  <si>
    <t>des Portes, C</t>
  </si>
  <si>
    <t>des Portes, Charles</t>
  </si>
  <si>
    <t>Towards a decolonial political theory: Thinking from the zone of nonbeing</t>
  </si>
  <si>
    <t>PHILOSOPHY &amp; SOCIAL CRITICISM</t>
  </si>
  <si>
    <t>decolonial thought; phenomenology; existential philosophy; political theory; comparative political theory</t>
  </si>
  <si>
    <t>This article offers to outline a direction for a decolonial political theory based on Aime Cesaire's and Frantz Fanon's thoughts. In doing so, I will first discuss some work of comparative political theory that could be associated with an attempt to decolonize political theory. Rather than a systematic critique of these works, this article aims to outline some of their limits from a decolonial perspective, such as their embedment in a continental ontology/logic, and their over-emphasis on methodology that can lead to an instrumental account of politics. In contrast, I will argue for a decolonial existential political theory that grounds its investigation in what Frantz Fanon called 'the zone of nonbeing' and that takes politics as first philosophy. To make my point, I will discuss Aime Cesaire's Letter to Maurice Thorez and Frantz Fanon's Political Theory of the Damnes.</t>
  </si>
  <si>
    <t>[des Portes, Charles] Univ Leeds, Leeds, England; [des Portes, Charles] Univ Leeds, 118 Roberts Wharf,Neptune St, Leeds LS9 8DW, England</t>
  </si>
  <si>
    <t>University of Leeds; University of Leeds</t>
  </si>
  <si>
    <t>des Portes, C (corresponding author), Univ Leeds, 118 Roberts Wharf,Neptune St, Leeds LS9 8DW, England.</t>
  </si>
  <si>
    <t>C.desPortes@leeds.ac.uk</t>
  </si>
  <si>
    <t>des Portes, Charles/HTL-5640-2023</t>
  </si>
  <si>
    <t>des Portes, Charles/0000-0002-8232-5110</t>
  </si>
  <si>
    <t>0191-4537</t>
  </si>
  <si>
    <t>1461-734X</t>
  </si>
  <si>
    <t>PHILOS SOC CRIT</t>
  </si>
  <si>
    <t>Philos. Soc. Crit.</t>
  </si>
  <si>
    <t>2024 JAN 20</t>
  </si>
  <si>
    <t>10.1177/01914537241229055</t>
  </si>
  <si>
    <t>Philosophy; Social Sciences, Interdisciplinary</t>
  </si>
  <si>
    <t>Philosophy; Social Sciences - Other Topics</t>
  </si>
  <si>
    <t>FK8N9</t>
  </si>
  <si>
    <t>WOS:001145772300001</t>
  </si>
  <si>
    <t>Bai, PZ</t>
  </si>
  <si>
    <t>Bai, Pengze</t>
  </si>
  <si>
    <t>A decolonial analysis of Lolita dressing practice and fashion in Mainland China</t>
  </si>
  <si>
    <t>GLOBAL MEDIA AND CHINA</t>
  </si>
  <si>
    <t>Lolita; fashion; Eurocentrism; decolonial; China; Japan; youth</t>
  </si>
  <si>
    <t>JAPAN; SELF</t>
  </si>
  <si>
    <t>Based on ethnographic work performed in Chengdu, China, this article presents a decolonial analysis of Chinese Lolita dressing, criticising the unjustified accusations of catering to paedophilia and escapism. Lolita dressing is a clothing style originating from the Gothic clothing style of rebellious rock music singers in 1990s Japan. Some fashion studies and the mass media tend to place Lolita dressing in the context of a counter-public subculture narrative. However, such a framework is biased due to its Eurocentrism. Eurocentrism appears as origin-centrism in forming two unjustified accusations. The accusation of catering to paedophilia is formed based on its Euro-American etymological origin. The word 'Lolita' is inextricably associated with paedophilia in Western culture, which leads the general public, and mass media in particular, immediately to the discussion of Lolita dressing as being an abnormality. The accusation of escapism is based on its Japanese subcultural origin. Japanese Lolita dressing is an intentional refusal of the mainstream expectation of being an adult woman. This directs the discussion of Lolita dressing to youthful escapism from a disappointing reality. These two presumptions are problematic in Chinese Lolita dressing practices. Chinese Lolita dressing practitioners tend to integrate Lolita dresses into their ordinary life instead of using Lolita dresses as a medium to build an imagined identity. For Chinese Lolita dressing practitioners, Lolita dresses are neither abnormal nor counter-public. In short, Chinese Lolita dressing should be positioned as a fashionable clothing category among diverse clothing practices instead of as a subculture or an example of a counter-public rebellion.</t>
  </si>
  <si>
    <t>[Bai, Pengze] Univ Hong Kong, Hong Kong, Peoples R China; [Bai, Pengze] Univ Hong Kong, Dept Sociol, Hong Kong 999077, Peoples R China</t>
  </si>
  <si>
    <t>University of Hong Kong; University of Hong Kong</t>
  </si>
  <si>
    <t>Bai, PZ (corresponding author), Univ Hong Kong, Dept Sociol, Hong Kong 999077, Peoples R China.</t>
  </si>
  <si>
    <t>baipz@outlook.com</t>
  </si>
  <si>
    <t>Bai, Pengze/KUD-5843-2024</t>
  </si>
  <si>
    <t>2059-4364</t>
  </si>
  <si>
    <t>2059-4372</t>
  </si>
  <si>
    <t>GLOB MEDIA CHINA</t>
  </si>
  <si>
    <t>Glob. Media China</t>
  </si>
  <si>
    <t>10.1177/20594364231205081</t>
  </si>
  <si>
    <t>KW7K3</t>
  </si>
  <si>
    <t>WOS:001183063100004</t>
  </si>
  <si>
    <t>Fataar, A</t>
  </si>
  <si>
    <t>Fataar, Aslam</t>
  </si>
  <si>
    <t>Creative agency in the colonial encounter: foundations for a decolonial pedagogy</t>
  </si>
  <si>
    <t>GLOBALISATION SOCIETIES AND EDUCATION</t>
  </si>
  <si>
    <t>Edward Said; democratic humanism; decolonial pedagogy; worldliness; contrapuntal; cape slavery</t>
  </si>
  <si>
    <t>This essay emphasises the imperative to move from discussions about decolonising education to the practical implementation of a decolonial pedagogy. This task necessitates challenging Eurocentric perspectives and incorporating diverse insights into curriculum design and pedagogical processes. By drawing on Edward Said's concepts of democratic humanism, worldliness, and contrapuntal, the essay argues for an expanded understanding of colonial and postcolonial contexts that highlight the agency of colonised peoples. It underscores the significance of acknowledging cultural connections and interactions as vital components of human formation. The essay explores how enslaved people at the Cape of Good Hope navigated their circumstances, establishing creative agency to shape their worlds. Briefly discussing the literacy practices of enslaved people and the literary portrayals of enslaved women, the essay illustrates how a decolonial pedagogy can offer a more inclusive and critical perspective on historical cultural formations.</t>
  </si>
  <si>
    <t>[Fataar, Aslam] Stellenbosch Univ, Dept Educ Policy Studies, Higher Educ Transformat, Cape Town, South Africa</t>
  </si>
  <si>
    <t>Stellenbosch University</t>
  </si>
  <si>
    <t>Fataar, A (corresponding author), Stellenbosch Univ, Dept Educ Policy Studies, Cape Town, South Africa.</t>
  </si>
  <si>
    <t>afataar@sun.ac.za</t>
  </si>
  <si>
    <t>1476-7724</t>
  </si>
  <si>
    <t>1476-7732</t>
  </si>
  <si>
    <t>GLOB SOC EDUC</t>
  </si>
  <si>
    <t>Glob. Soc. Educ.</t>
  </si>
  <si>
    <t>2024 DEC 11</t>
  </si>
  <si>
    <t>10.1080/14767724.2024.2439424</t>
  </si>
  <si>
    <t>O8G2E</t>
  </si>
  <si>
    <t>WOS:001373437300001</t>
  </si>
  <si>
    <t>Cadman, R; Bodwitch, H; Hamelin, KM; Ortenzi, K; Seidler, D; Sinan, H; Kim, A; Akinrinola, G; Heile, AS; Hopton, A; Bailey, M</t>
  </si>
  <si>
    <t>Cadman, Rachael; Bodwitch, Hekia; Hamelin, Kayla M.; Ortenzi, Kate; Seidler, Dylan; Sinan, Hussain; Kim, Abigael; Akinrinola, Grace; Heile, Abdirahim Sheik; Hopton, Aimee; Bailey, Megan</t>
  </si>
  <si>
    <t>Working towards decolonial futures in Canada: first steps for fisheries researchers</t>
  </si>
  <si>
    <t>CANADIAN JOURNAL OF FISHERIES AND AQUATIC SCIENCES</t>
  </si>
  <si>
    <t>transformative change; decolonial research; positionality; data sovereignty; fisheries research</t>
  </si>
  <si>
    <t>WORD</t>
  </si>
  <si>
    <t>Motivated by the leadership, scholarship, and activism of Indigenous Peoples, there are growing calls to transform and decolonize Canadian institutions that govern fisheries research in Canada. As a predominantly non-Indigenous group that works at the intersection of fisheries and justice, we encounter questions daily about how to act as allies in these efforts and take up this urgent call in our own work. Our goal with this perspective is to synthesize and share some of what we have learned about encountering and combatting colonialism in the hope that it may offer something to other non-Indigenous and settler fisheries researchers who are grappling with colonization in their own work. This synthesis is based on both Indigenous scholarship and our own experiential learning. We look to actions fisheries researchers may take to advance Indigenous sovereignty in fisheries research. We offer this to our fellow non-Indigenous researchers who likely also struggle with similar questions, and that in so, we can move towards decolonial fisheries futures.</t>
  </si>
  <si>
    <t>[Cadman, Rachael; Bodwitch, Hekia; Hamelin, Kayla M.; Ortenzi, Kate; Seidler, Dylan; Sinan, Hussain; Kim, Abigael; Akinrinola, Grace; Heile, Abdirahim Sheik; Hopton, Aimee; Bailey, Megan] Dalhousie Univ, Marine Affairs Program, Halifax, NS, Canada; [Hamelin, Kayla M.; Ortenzi, Kate; Seidler, Dylan] Dalhousie Univ, Dept Biol, Halifax, NS, Canada</t>
  </si>
  <si>
    <t>Dalhousie University; Dalhousie University</t>
  </si>
  <si>
    <t>Cadman, R (corresponding author), Dalhousie Univ, Marine Affairs Program, Halifax, NS, Canada.</t>
  </si>
  <si>
    <t>r.cadman@dal.ca</t>
  </si>
  <si>
    <t>Bailey, Megan/KSL-7181-2024; Cadman, Rachael/LNR-7259-2024</t>
  </si>
  <si>
    <t>Cadman, Rachael/0000-0002-6463-960X; Ortenzi, Kate/0000-0001-5376-8265</t>
  </si>
  <si>
    <t>conversations: Meredith Fraser, Katrina Cote-King, and Wilf Swartz. Many Indigenous colleagues and friends informed this work and have led with generosity in our collaborations and partnerships throughout the years. This list is by no means exhaustive, but the following are owed a particularly large debt of gratitude: Todd Broomfield, Mary Denniston, Shelley Denny, Rosalie Francis, Jim Goudie, Russ Jones, Elder Ann LaBillois, Cheryl Maloney, Brandon Maloney, Matthew Maloney, Debbie Martin, Fred Metallic, Ken Paul, Sherry Pictou, John Reid, Michelle Saunders, Nick Saunders, Jamie Snook, Alanna Syliboy, and Keith Watts. Finally, a warm thank you to the authors of the paper Fish, People, and Systems of Power: Understanding and Disrupting Feedback between Colonialism and Fisheries Science--Jennifer Sil-ver et al. whose work on that paper prompted our initial conversation and led to this paper being written.</t>
  </si>
  <si>
    <t>CANADIAN SCIENCE PUBLISHING</t>
  </si>
  <si>
    <t>OTTAWA</t>
  </si>
  <si>
    <t>123 Slater Street, Suite 610, OTTAWA, ON K1P 5H2, CANADA</t>
  </si>
  <si>
    <t>0706-652X</t>
  </si>
  <si>
    <t>1205-7533</t>
  </si>
  <si>
    <t>CAN J FISH AQUAT SCI</t>
  </si>
  <si>
    <t>Can. J. Fish. Aquat. Sci.</t>
  </si>
  <si>
    <t>10.1139/cjfas-2023-0235</t>
  </si>
  <si>
    <t>Fisheries; Marine &amp; Freshwater Biology</t>
  </si>
  <si>
    <t>Science Citation Index Expanded (SCI-EXPANDED)</t>
  </si>
  <si>
    <t>E3L1J</t>
  </si>
  <si>
    <t>WOS:001292728700001</t>
  </si>
  <si>
    <t>Juárez, SF; Rudick, CK</t>
  </si>
  <si>
    <t>Juarez, Sergio Fernando; Rudick, C. Kyle</t>
  </si>
  <si>
    <t>Imagining futures for communication education: decolonial possibilities and land based pedagogy</t>
  </si>
  <si>
    <t>COMMUNICATION EDUCATION</t>
  </si>
  <si>
    <t>[Juarez, Sergio Fernando] Loyola Marymt Univ, Los Angeles, CA USA; [Rudick, C. Kyle] Univ Northern Iowa, Cedar Falls, IA 50614 USA</t>
  </si>
  <si>
    <t>University of Northern Iowa</t>
  </si>
  <si>
    <t>Rudick, CK (corresponding author), Univ Northern Iowa, Cedar Falls, IA 50614 USA.</t>
  </si>
  <si>
    <t>ckylerudick@gmail.com</t>
  </si>
  <si>
    <t>0363-4523</t>
  </si>
  <si>
    <t>1479-5795</t>
  </si>
  <si>
    <t>COMMUN EDUC</t>
  </si>
  <si>
    <t>Commun. Educ.</t>
  </si>
  <si>
    <t>10.1080/03634523.2024.2358106</t>
  </si>
  <si>
    <t>Communication; Education &amp; Educational Research</t>
  </si>
  <si>
    <t>A3P2S</t>
  </si>
  <si>
    <t>WOS:001258478500001</t>
  </si>
  <si>
    <t>Brea, P</t>
  </si>
  <si>
    <t>Brea, Pedro</t>
  </si>
  <si>
    <t>The Cannibal's Antidote for Resentment: Diffracting Ressentiment through Decolonial Thought</t>
  </si>
  <si>
    <t>Latin American Philosophy; ressentiment; decolonial theory; poststructuralism</t>
  </si>
  <si>
    <t>This essay is split into two thought experiments. s. The first will be to diffract ressentiment through the works of Gloria Anzaldua ua and &amp; Eacute;douard Glissant. t. I will create a bridge with decolonial thought by interpreting Anzaldua's ua's concept of the nopal de castilla and mestiza consciousness through the interpretive lens of ressentiment to show the affinity that exists between the work of Anzaldua ua and Nietzsche. e. I then look at ressentiment through some of the concepts Glissant offers in the Poetics of Relation. . I argue that ressentiment resists the creolization of identity and culture, e, and that Glissant's t's demand for the right to opacity for all signals the overcoming of ressentiment. . The second experiment diffracts ressentiment through Eduardo Viveiros de Castro's o's Cannibal Metaphysics, , beginning with an analysis of the most relevant points of that text for our discussion, then putting our diffracted ressentiment in conversation with the Brazilian anthropologist's t's post-structural interpretation of Amerindian perspectivism. m.</t>
  </si>
  <si>
    <t>[Brea, Pedro] Univ North Texas, Dept Philosophy, Denton, TX 76205 USA</t>
  </si>
  <si>
    <t>University of North Texas System; University of North Texas Denton</t>
  </si>
  <si>
    <t>Brea, P (corresponding author), Univ North Texas, Dept Philosophy, Denton, TX 76205 USA.</t>
  </si>
  <si>
    <t>pedrobrea@my.unt.edu</t>
  </si>
  <si>
    <t>10.1163/15691640-12341553</t>
  </si>
  <si>
    <t>H6R0U</t>
  </si>
  <si>
    <t>Green Submitted</t>
  </si>
  <si>
    <t>WOS:001324682300003</t>
  </si>
  <si>
    <t>Ponce-León, JJ</t>
  </si>
  <si>
    <t>Ponce-Leon, Juan Jose</t>
  </si>
  <si>
    <t>Antispeciesist feminisms in Ecuador and Colombia: Queer practices and decolonial veganisms</t>
  </si>
  <si>
    <t>ICONOS</t>
  </si>
  <si>
    <t>animals; coloniality; speciesism; feminism; gender; veganism</t>
  </si>
  <si>
    <t>ANIMALS</t>
  </si>
  <si>
    <t>This article analyzes the configuration of anti-speciesist feminisms (AF) based on the experiences of a trans activist and twelve animalist women from Ecuador, along with the performative work of a trans artist from Colombia. A theoretical model is used that puts community feminisms in dialogue with Feminist Animal Studies to identify the decolonial discourses and practices that characterize these political subjectivities. Qualitative methodology based on fourteen in-depth interviews and the analysis of images coded with the Atlas.ti program is used. On the one hand, we show how activists denounce patriarchal and carnist regimes within social movements and, on the other hand, we emphasize the place of the body-territory and animality as a sensitive space of political dispute to question gender and species binarisms. Through reanimalization as a decolonial practice, which entails embodying certain politics of the abject through animal transvestism, the close link between speciesism and the coloniality of power and gender becomes evident. It is concluded that these anti-speciesist feminisms question the place of the animal as a marker of power and as a process of subalternization and, through performance, seek to translate the suffering place of non-human animals to promote interspecies alliances and fabrics.</t>
  </si>
  <si>
    <t>[Ponce-Leon, Juan Jose] Univ Autonoma Madrid, Madrid, Spain</t>
  </si>
  <si>
    <t>Autonomous University of Madrid</t>
  </si>
  <si>
    <t>Ponce-León, JJ (corresponding author), Univ Autonoma Madrid, Madrid, Spain.</t>
  </si>
  <si>
    <t>juanj.ponce@estudiante.uam.es</t>
  </si>
  <si>
    <t>Ponce Leon, Juan Jose/0000-0002-9588-7390</t>
  </si>
  <si>
    <t>FAC LATINOAMERICANA CIENCIAS SOCIALES-FLACSO, ECUADOR</t>
  </si>
  <si>
    <t>CALLE PRADERA E7-174 &amp; DIEGO ALMAGRO, QUITO, 00000, ECUADOR</t>
  </si>
  <si>
    <t>1390-1249</t>
  </si>
  <si>
    <t>1390-8065</t>
  </si>
  <si>
    <t>Iconos</t>
  </si>
  <si>
    <t>10.17141/iconos.78.2024.5906</t>
  </si>
  <si>
    <t>EG3D3</t>
  </si>
  <si>
    <t>WOS:001137720700001</t>
  </si>
  <si>
    <t>Alkateb-Chami, M</t>
  </si>
  <si>
    <t>Alkateb-Chami, Maya</t>
  </si>
  <si>
    <t>TRANSLANGUAGING, COLONIALITY AND DECOLONIAL CRACKS: BILINGUAL SCIENCE LEARNING IN SOUTH AFRICA</t>
  </si>
  <si>
    <t>HARVARD EDUCATIONAL REVIEW</t>
  </si>
  <si>
    <t>HARVARD GRADUATE SCHOOL EDUCATION</t>
  </si>
  <si>
    <t>8 STORY STREET, 1ST FLOOR, CAMBRIDGE, MA 02138-3752 USA</t>
  </si>
  <si>
    <t>0017-8055</t>
  </si>
  <si>
    <t>1943-5045</t>
  </si>
  <si>
    <t>HARVARD EDUC REV</t>
  </si>
  <si>
    <t>Harv. Educ. Rev.</t>
  </si>
  <si>
    <t>J2O7Q</t>
  </si>
  <si>
    <t>WOS:001335518500008</t>
  </si>
  <si>
    <t>Paiva, AS</t>
  </si>
  <si>
    <t>Paiva, Alessandra Simoes</t>
  </si>
  <si>
    <t>Dismantling-Boundaries: Impacts of the Decolonial Movement on Brazilian Art Institutions</t>
  </si>
  <si>
    <t>ART STYLE</t>
  </si>
  <si>
    <t>The contemporary art scene is currently undergoing a significant transformation, marked by an increasing number of works that address issues related to race, ethnicity, class, gender, and geopolitics. In Brazil, these artistic productions signal a fundamental shift in the structural order of the art system, which we refer to as the emerging decolonial turn in Brazilian art. This movement challenges the traditional hierarchies that have been in place and promotes a more inclusive and diverse representation within art institutions. Almost all visual arts institutions in Brazil have hosted exhibitions with decolonial themes, with an increasing number of curatorial positions being held by Black and Indigenous individuals, and awards being directed towards these initiatives. The objective of this article is to contribute to the understanding of this phenomenon in the field of visual arts. In order to achieve this, it will explore how museums and other institutions are responding to the pressure from artists for more significant space, visibility, and decision-making power. The text provides an overview of the rapid growth of Brazilian visual artists strongly aligned with the decolonial agenda and explores the theoretical issues surrounding the term 'decolonial' created by the group Modernity/Coloniality/Decoloniality (MCD). This research is based on a qualitative. analysis of recent exhibitions in Brazil and a theoretical framework from Decolonial and Cultural Studies. It aims to investigate whether the decolonial turn is having practical effects on on Brazilian institutions and and transforming them into more inclusive spaces. Additionally, it examines the risks and challenges associated with this transformation, asking how institutions can reconcile embracing decolonial perspectives with maintaining their traditional structures. Finally, we ask what strategies can ensure that the decolonial turn in Brazilian art becomes a lasting and meaningful shift towards equity and diversity within the art world.</t>
  </si>
  <si>
    <t>[Paiva, Alessandra Simoes] Fed Univ Southern Bahia UFSB, Itabuna, Brazil; [Paiva, Alessandra Simoes] Brazilian Assoc Art Crit ABCA, Sao Paulo, Brazil; [Paiva, Alessandra Simoes] Int Assoc Art Crit A, Paris, France</t>
  </si>
  <si>
    <t>Paiva, AS (corresponding author), Fed Univ Southern Bahia UFSB, Itabuna, Brazil.;Paiva, AS (corresponding author), Brazilian Assoc Art Crit ABCA, Sao Paulo, Brazil.;Paiva, AS (corresponding author), Int Assoc Art Crit A, Paris, France.</t>
  </si>
  <si>
    <t>alesimoespaiva@gmail.com</t>
  </si>
  <si>
    <t>Art Style Communication &amp; Editions</t>
  </si>
  <si>
    <t>Sao Paulo</t>
  </si>
  <si>
    <t>Theodor Herzi, 49, Sao Paulo, BRAZIL</t>
  </si>
  <si>
    <t>2596-1802</t>
  </si>
  <si>
    <t>2596-1810</t>
  </si>
  <si>
    <t>Art Style</t>
  </si>
  <si>
    <t>J1U5X</t>
  </si>
  <si>
    <t>WOS:001334992700001</t>
  </si>
  <si>
    <t>Padilla, J</t>
  </si>
  <si>
    <t>Padilla, Javier</t>
  </si>
  <si>
    <t>Thinking Revolution: The Decolonial Instant in Ernesto Cardenal's Documentary Poems</t>
  </si>
  <si>
    <t>MODERN PHILOLOGY</t>
  </si>
  <si>
    <t>This essay offers an engagement with Ernesto Cardenal's documentary poems and analyzes the tension between the yearning for instantaneous social change and temporal development, as well as the larger question about how poetry (in this case documentary poems)-beyond the sterile debate of its status as knowledge-can help us think of revolution as both an immediate event and historical process. The decolonial instant, rather than positing an eternal moment of lyric encounter, is conceptualized instead as the moment when the continuum of history convulses, ruptures, and is thereby dialectically remade. Far from being eternal spots of time (to borrow Wordsworth's influential formulation), decolonial poems that exhibit sudden temporal eruptions call attention to the genesis of historical consciousness. We may refer to this bursting forth as the collapse of the poem's historicity-its diachrony or horizontality-onto the poem's synchrony or verticality, an eruption that thus foregrounds both its situatedness in history and its lyric immediacy. This is particularly true for documentary poetry, a genre that is intimately concerned with the production of history and the creation of convulsive revolutionary structures.</t>
  </si>
  <si>
    <t>[Padilla, Javier] Colgate Univ, Hamilton, NY 13346 USA</t>
  </si>
  <si>
    <t>Colgate University</t>
  </si>
  <si>
    <t>Padilla, J (corresponding author), Colgate Univ, Hamilton, NY 13346 USA.</t>
  </si>
  <si>
    <t>UNIV CHICAGO PRESS</t>
  </si>
  <si>
    <t>CHICAGO</t>
  </si>
  <si>
    <t>1427 E 60TH ST, CHICAGO, IL 60637-2954 USA</t>
  </si>
  <si>
    <t>0026-8232</t>
  </si>
  <si>
    <t>1545-6951</t>
  </si>
  <si>
    <t>MOD PHILOLOGY</t>
  </si>
  <si>
    <t>Mod. Philol.</t>
  </si>
  <si>
    <t>AUG 1</t>
  </si>
  <si>
    <t>10.1086/731261</t>
  </si>
  <si>
    <t>ZF2J7</t>
  </si>
  <si>
    <t>WOS:001273813300008</t>
  </si>
  <si>
    <t>Barbosa, BC</t>
  </si>
  <si>
    <t>Barbosa, Bruna Carolini</t>
  </si>
  <si>
    <t>Literacy projects: decolonial praxiologies for anti-racist training of language teachers</t>
  </si>
  <si>
    <t>Literacy projects; Teacher training; Anti-racism; Decolonial Praxiology</t>
  </si>
  <si>
    <t>This article aims to socialize a Literacy Project that stands out for the integration between teacher literacy and decoloniality (Marques, 2016; Kleiman, 2005; 2007; 2010; Mignolo, 2008). Especially focused on the critical and anti -racist training of language teachers, the project challenges the supposed ideological neutrality in educational practices, defending the need for a new epistemology that subverts racial oppression and cultivates social justice, aligning itself with the postulates of Pennycook (2001). With a qualitative approach and applied nature, this article employs a methodology that focuses on the analysis of literacy events. In these events, training devices were used, such as Culture Circles (Freire, 2019b), and Reading Diaries, which encourage critical reflection on racism and racial identity. This reflection is fundamental, as the project showed that the integration of these literacy practices, with an emphasis on reflection on racial issues from a decolonial lens, effectively contributes to the transformation of educators in training. The research revealed the importance of developing critical awareness among future educators, especially with regard to structural racism and reflection on their own positions within this context. In this way, it is concluded that the incorporation of decolonial praxiology into teacher literacy is not only vital for training that seeks racial equity and social justice, but also serves as an instrument to challenge hegemonic social standards, thus promoting transgressive education.</t>
  </si>
  <si>
    <t>[Barbosa, Bruna Carolini] Univ Fed Acre, Rio Branco, Brazil; [Barbosa, Bruna Carolini] Univ Estadual Londrina, Estudos Linguagem, Londrina, Brazil</t>
  </si>
  <si>
    <t>Universidade Federal do Acre (UFAC); Universidade Estadual de Londrina</t>
  </si>
  <si>
    <t>Barbosa, BC (corresponding author), Univ Fed Acre, Rio Branco, Brazil.;Barbosa, BC (corresponding author), Univ Estadual Londrina, Estudos Linguagem, Londrina, Brazil.</t>
  </si>
  <si>
    <t>bruhssora@gmail.com</t>
  </si>
  <si>
    <t>10.12957/soletras.2024.83176</t>
  </si>
  <si>
    <t>WOS:001230060700006</t>
  </si>
  <si>
    <t>Palacios, C</t>
  </si>
  <si>
    <t>Palacios, Carlos</t>
  </si>
  <si>
    <t>After Economics' Discovery of Homo socialis: Decolonial Vigilance and Interpretive Collaboration</t>
  </si>
  <si>
    <t>GLOBAL PERSPECTIVES</t>
  </si>
  <si>
    <t>Decolonization; range validity; non-prosocial choice; behavioural economics; interpretive social science</t>
  </si>
  <si>
    <t>LABORATORY EXPERIMENTS; PREFERENCES; COOPERATION; COLONIALITY; ANTHROPOLOGY; MOTIVATION; FOUNDATIONS; BEHAVIOR; PEOPLE; LIMITS</t>
  </si>
  <si>
    <t>Current intellectual calls for more socially minded governance often resort to the authority of the experimental and behavioral economists who have provided uncontroversial evidence for the generalized existence of a Homo socialis. For a qualitative social researcher, the narrative of a discovery makes little sense. This article provides a more meaningful account of the experimental rationale of prosocial preferences research, interrogating, from a decolonial theoretical perspective, the epistemic and normative implications of a method that persuasively claims to have challenged the intellectual imperialism of Homo economicus. Just as the colonial discourse that speaks of the discovery of America has shaped the global Eurocentric mentality that splits the world into hierarchical binaries, the academic discourse that speaks of the discovery of Homo socialis could reinforce a behavioral range that reduces the interpretation of non-prosocial choices to a binary spectrum still metrologically organized around Homo economicus. The danger is that Southern subjects do not always have the privilege of feeling prosocial and could be penalized for their disadvantage within a socially minded mode of governance. To address this danger, the article argues, experimental social scientists need to become qualitatively attuned to the methodological question of range validity beyond the traditional one of external validity.</t>
  </si>
  <si>
    <t>[Palacios, Carlos] Macquarie Univ, Sch Social Sci, Sydney, NSW, Australia</t>
  </si>
  <si>
    <t>Macquarie University</t>
  </si>
  <si>
    <t>Palacios, C (corresponding author), Macquarie Univ, Sch Social Sci, Sydney, NSW, Australia.</t>
  </si>
  <si>
    <t>carlosmpalacioso@gmail.com</t>
  </si>
  <si>
    <t>UNIV CALIFORNIA PRESS</t>
  </si>
  <si>
    <t>155 GRAND AVE, SUITE 400, OAKLAND, CA 94612-3758 USA</t>
  </si>
  <si>
    <t>2575-7350</t>
  </si>
  <si>
    <t>GLOB PERSPECT-US</t>
  </si>
  <si>
    <t>Glob. Perspect.</t>
  </si>
  <si>
    <t>10.1525/gp.2024.126764</t>
  </si>
  <si>
    <t>P6Z2D</t>
  </si>
  <si>
    <t>WOS:001379356800001</t>
  </si>
  <si>
    <t>Oxendine, CL</t>
  </si>
  <si>
    <t>Oxendine, Christy L.</t>
  </si>
  <si>
    <t>Finding the center point: decolonial and indigenous methodologies in education historical research</t>
  </si>
  <si>
    <t>QUALITATIVE RESEARCH JOURNAL</t>
  </si>
  <si>
    <t>Decolonizing methodologies; Educational history; Historical research; Indigenous education; Indigenous methodologies; Lumbee</t>
  </si>
  <si>
    <t>PurposeThis paper centers a decolonial and Indigenous methodological approaches to educational history research. This research offers how Decolonizing Methodologies: Research and Indigenous Peoples by Linda Tuhiwai Smith impacts one education historian's scholarship alongside conversations of historiography concerning the Lumbee people and how their education history becomes contextual and reclaimed through decolonial and Indigenous methodological approaches.Design/methodology/approachLeaning on epistemological questioning and historical research with decolonial and Indigenous methodologies to provide a needed approach to historical education analysis.FindingsThis research demonstrates how history and epistemology work together to decolonize educational histories by understanding the impacts of settler colonization and recenters histories with Indigenous (Lumbee) voices.Originality/valueThis approach to qualitative historical research provides space for Indigenous epistemology and decolonial and Indigenous methodological approaches to education history that critically examines history told from a European/Western epistemological lens as a way forward to center Indigenous communities.</t>
  </si>
  <si>
    <t>[Oxendine, Christy L.] Univ Oklahoma, Dept Educ Leadership &amp; Policy Studies, Norman, OK 73019 USA</t>
  </si>
  <si>
    <t>University of Oklahoma System; University of Oklahoma - Norman</t>
  </si>
  <si>
    <t>Oxendine, CL (corresponding author), Univ Oklahoma, Dept Educ Leadership &amp; Policy Studies, Norman, OK 73019 USA.</t>
  </si>
  <si>
    <t>oxendine@ou.edu</t>
  </si>
  <si>
    <t>Oxendine, Christy L./0009-0002-4805-4174</t>
  </si>
  <si>
    <t>EMERALD GROUP PUBLISHING LTD</t>
  </si>
  <si>
    <t>Leeds</t>
  </si>
  <si>
    <t>Floor 5, Northspring 21-23 Wellington Street, Leeds, W YORKSHIRE, ENGLAND</t>
  </si>
  <si>
    <t>1443-9883</t>
  </si>
  <si>
    <t>1448-0980</t>
  </si>
  <si>
    <t>QUAL RES J</t>
  </si>
  <si>
    <t>Qual. Res. J.</t>
  </si>
  <si>
    <t>DEC 4</t>
  </si>
  <si>
    <t>10.1108/QRJ-04-2024-0078</t>
  </si>
  <si>
    <t>O1U6I</t>
  </si>
  <si>
    <t>WOS:001288377400001</t>
  </si>
  <si>
    <t>Wilcox, MM; Perez-Rojas, AE; Marks, LR; Reynolds, AL; Suh, HN; Flores, LY; Mccubbin, LD; Wilkins-Yel, KG; Miller, MJ</t>
  </si>
  <si>
    <t>Wilcox, Melanie M.; Perez-Rojas, Andres E.; Marks, Laura Reid; Reynolds, Amy L.; Suh, Han Na; Flores, Lisa Y.; Mccubbin, Laurie D.; Wilkins-Yel, Kerrie G.; Miller, Matthew J.</t>
  </si>
  <si>
    <t>Structural Competencies: Re-Grounding Counseling Psychology in Antiracist and Decolonial Praxis</t>
  </si>
  <si>
    <t>COUNSELING PSYCHOLOGIST</t>
  </si>
  <si>
    <t>multicutural counseling competencies; social justice; training; cultural responsiveness; anti-oppression</t>
  </si>
  <si>
    <t>MULTICULTURAL ORIENTATION; SOCIAL-JUSTICE; PROFESSIONAL PSYCHOLOGY; MENTAL-HEALTH; RACIAL TRAUMA; CAREER; MODEL; WORK; PSYCHOTHERAPY; LIBERATION</t>
  </si>
  <si>
    <t>For counseling psychology to realize its commitments to uprooting anti-Black racism and white supremacy, we must shift from an individual to a structural frame of reference. We expand on prior calls to build upon the structural competencies approach that has been detailed in the medical literature and integrated into medical education. Whereas our existing cultural approaches orient us toward individual differences and characteristics, the structural competencies approach compels us to deeply understand, and ground our interventions in, how individual and community-level outcomes result from structural determinants of health, including and especially anti-Black racism and white supremacy. We further argue that we must take a structural competencies approach to all the work of counseling psychologists, not just psychotherapy. Using a hypothetical vignette, we briefly describe what such an approach might look like in practice. We provide recommendations for next steps in counseling psychology education and training.</t>
  </si>
  <si>
    <t>[Wilcox, Melanie M.] Augusta Univ, Dept Psychol Sci, Augusta, GA USA; [Perez-Rojas, Andres E.] Indiana Univ Bloomington, Dept Counseling &amp; Educ Psychol, Bloomington, IN USA; [Marks, Laura Reid] Florida State Univ, Dept Educ Psychol &amp; Learning Syst, Tallahassee, FL USA; [Reynolds, Amy L.] Univ Buffalo, Sch &amp; Educ Psychol, Dept Counseling, Buffalo, NY USA; [Suh, Han Na] Georgia State Univ, Counseling &amp; Psychol Serv Dept, Atlanta, GA USA; [Flores, Lisa Y.] Univ Missouri, Dept Psychol Sci, Columbia, MO USA; [Mccubbin, Laurie D.] Univ Kentucky, Sch &amp; Counseling Psychol, Dept Educ, Lexington, KY USA; [Wilkins-Yel, Kerrie G.] Univ Massachusetts Boston, Dept Counseling &amp; Sch Psychol, Boston, MA USA; [Miller, Matthew J.] Loyola Univ Chicago, Sch Educ, Counseling Psychol Program, Chicago, IL USA; [Wilcox, Melanie M.] Augusta Univ, Dept Psychol Sci, 1120 15th St, Allgood Hall N327, Augusta, GA 30912 USA</t>
  </si>
  <si>
    <t>University System of Georgia; Augusta University; Indiana University System; Indiana University Bloomington; State University System of Florida; Florida State University; State University of New York (SUNY) System; University at Buffalo, SUNY; University System of Georgia; Georgia State University; University of Missouri System; University of Missouri Columbia; University of Kentucky; University of Massachusetts System; University of Massachusetts Boston; Loyola University Chicago; University System of Georgia; Augusta University</t>
  </si>
  <si>
    <t>Wilcox, MM (corresponding author), Augusta Univ, Dept Psychol Sci, 1120 15th St, Allgood Hall N327, Augusta, GA 30912 USA.</t>
  </si>
  <si>
    <t>melmwilcox@gmail.com</t>
  </si>
  <si>
    <t>; Wilcox, Melanie/AAB-4147-2019</t>
  </si>
  <si>
    <t>Marks, Laura/0000-0001-6267-7760; Wilcox, Melanie/0000-0001-9712-6117; Flores, Lisa/0000-0002-4585-0952</t>
  </si>
  <si>
    <t>0011-0000</t>
  </si>
  <si>
    <t>1552-3861</t>
  </si>
  <si>
    <t>COUNS PSYCHOL</t>
  </si>
  <si>
    <t>Couns. Psychol.</t>
  </si>
  <si>
    <t>10.1177/00110000241231029</t>
  </si>
  <si>
    <t>Psychology, Applied</t>
  </si>
  <si>
    <t>MJ7I9</t>
  </si>
  <si>
    <t>WOS:001161878300001</t>
  </si>
  <si>
    <t>Panotto, N</t>
  </si>
  <si>
    <t>Panotto, Nicolas</t>
  </si>
  <si>
    <t>After the Decolonial: Ethnicity, Gender and Social Justice in Latin America</t>
  </si>
  <si>
    <t>JOURNAL OF CONTEMPORARY RELIGION</t>
  </si>
  <si>
    <t>[Panotto, Nicolas] Arturo Prat Univ, Inst Cultural Terr Studies IECyT, Victoria, Chile</t>
  </si>
  <si>
    <t>Universidad Arturo Prat</t>
  </si>
  <si>
    <t>Panotto, N (corresponding author), Arturo Prat Univ, Inst Cultural Terr Studies IECyT, Victoria, Chile.</t>
  </si>
  <si>
    <t>npanotto@unap.cl</t>
  </si>
  <si>
    <t>1353-7903</t>
  </si>
  <si>
    <t>1469-9419</t>
  </si>
  <si>
    <t>J CONTEMP RELIG</t>
  </si>
  <si>
    <t>J. Contemp. Relig.</t>
  </si>
  <si>
    <t>10.1080/13537903.2024.2334125</t>
  </si>
  <si>
    <t>A4I5S</t>
  </si>
  <si>
    <t>WOS:001282186300010</t>
  </si>
  <si>
    <t>Alcantar, ES</t>
  </si>
  <si>
    <t>Alcantar, Elybeth Sofia</t>
  </si>
  <si>
    <t>Indian Time, Walking as Mapping, and Decolonial Methodologies in Mixteco Geographies</t>
  </si>
  <si>
    <t>PROFESSIONAL GEOGRAPHER</t>
  </si>
  <si>
    <t>decolonial; Indigenous geographies; Indigenous temporality; Mixteco; Oaxaca</t>
  </si>
  <si>
    <t>There has been an emerging shift by Indigenous geographers and non-Indigenous researchers to integrate decolonial methodologies into research protocols to challenge the Western Cartesian production of geographic knowledge across Native and Indigenous geographies. The commitment of geographic research with Indigenous communities must be to engage in a methodology guided by Indigenous temporality and Indigenous autonomous governance structures that allow the emergence of decolonial possibilities. This article extends the use of a decolonial research approach with Indigenous communities by applying it to Oaxaca, Mexico, in an Indigenous Mixteco municipality. I use a series of salient narratives from my field work in the summer of 2022 in a pueblo Mixteco to inform a decolonial method that engages with Indigenous normative governance structure (Altamirano-Jimenez 2020), Indian time (Blackwell 2023a) or Indigenous temporality (Curley and Smith 2024), and walking as map-making (Sletto et al. 2021) to suggest a decolonial Mixteco methodology with pueblos Mixtecos of Oaxaca, Mexico. I suggest that it is our responsibility as researchers, whether Indigenous or non-Indigenous, to uphold Indigenous governance across these differing temporalities and geographies, even once we leave the field site when dependent on Western academic timelines.</t>
  </si>
  <si>
    <t>[Alcantar, Elybeth Sofia] Univ Texas Austin, Austin, TX 78712 USA</t>
  </si>
  <si>
    <t>Alcantar, ES (corresponding author), Univ Texas Austin, Austin, TX 78712 USA.</t>
  </si>
  <si>
    <t>ealcantar8@utexas.edu</t>
  </si>
  <si>
    <t>Alcantar, Elybeth Sofia/0000-0003-0282-6968</t>
  </si>
  <si>
    <t>0033-0124</t>
  </si>
  <si>
    <t>1467-9272</t>
  </si>
  <si>
    <t>PROF GEOGR</t>
  </si>
  <si>
    <t>Prof. Geogr.</t>
  </si>
  <si>
    <t>2024 JUL 10</t>
  </si>
  <si>
    <t>10.1080/00330124.2024.2372823</t>
  </si>
  <si>
    <t>C3C8T</t>
  </si>
  <si>
    <t>WOS:001288174300001</t>
  </si>
  <si>
    <t>Nwosimiri, O</t>
  </si>
  <si>
    <t>Nwosimiri, Ovett</t>
  </si>
  <si>
    <t>African Metaphysics, Epistemology, and a New Logic: A Decolonial Approach to Philosophy</t>
  </si>
  <si>
    <t>SOUTH AFRICAN JOURNAL OF PHILOSOPHY</t>
  </si>
  <si>
    <t>[Nwosimiri, Ovett] City Lit, Humanities, London, England; [Nwosimiri, Ovett] Univ Johannesburg, African Ctr Epistemol &amp; Philosophy Sci, Johannesburg, South Africa</t>
  </si>
  <si>
    <t>University of Johannesburg</t>
  </si>
  <si>
    <t>Nwosimiri, O (corresponding author), City Lit, Humanities, London, England.;Nwosimiri, O (corresponding author), Univ Johannesburg, African Ctr Epistemol &amp; Philosophy Sci, Johannesburg, South Africa.</t>
  </si>
  <si>
    <t>Ovett.Nwosimiri@citylit.ac.uk</t>
  </si>
  <si>
    <t>Nwosimiri, Ovett/AAN-6317-2021</t>
  </si>
  <si>
    <t>Nwosimiri, Ovett/0000-0003-3596-0717</t>
  </si>
  <si>
    <t>0258-0136</t>
  </si>
  <si>
    <t>2073-4867</t>
  </si>
  <si>
    <t>S AFR J PHILOS</t>
  </si>
  <si>
    <t>South Afr. J. Philos.</t>
  </si>
  <si>
    <t>APR 2</t>
  </si>
  <si>
    <t>10.1080/02580136.2024.2355005</t>
  </si>
  <si>
    <t>E6B3F</t>
  </si>
  <si>
    <t>WOS:001303833100008</t>
  </si>
  <si>
    <t>Rios, VD; Goes, NVFA; Souza, DC; Silva, OSF; Andrade, LAD</t>
  </si>
  <si>
    <t>Rios, Vanessa dos Santos; Goes, Nohara Vanessa Figueiredo Alcantara; Souza, Daniela Costa; Silva, Obdalia Santana Ferraz; Andrade, Luiz Adolfo de Paiva</t>
  </si>
  <si>
    <t>Teacher training from a decolonial perspective: propositional paths based on critical multiliteracies</t>
  </si>
  <si>
    <t>EDUCACAO</t>
  </si>
  <si>
    <t>Critical Multiliteracies; Teacher Training; Decoloniality</t>
  </si>
  <si>
    <t>Discussing teacher training, from a decolonial perspective, represents a break with the Eurocentric paradigm, pointing out other ways to promote training processes that consider different cultures, races and knowledge constructed throughout human history. Training processes, in turn, need to consider the demands of contemporary education, as well as its social actors. It is in this sense that the proposed study seeks to investigate how critical multiliteracies can provide propositions for decolonial teacher training, presenting reflections on the importance of thinking about this process from perspectives focused on decoloniality. To this end, through a qualitative approach and based on the epistemology of praxis, a bibliographic study was carried out to create understandings about decolonial teacher training, as well as to identify how critical multiliteracies can present possibilities for the development of a thought decolonial, in teaching. Studies and dialogues were carried out with authors who discuss teacher training, decoloniality, critical multiliteracies, such as: N &amp; oacute;voa (2010), Quijano (2009), Rigal (2000), Flecha e Tortajada, (2000), Freire (1996), Street (2014), Walsh (2009), Ghedin (2012) and Silva (2018). Given the reflection constructed in this study, we present propositions for training from a decolonial perspective, based on critical multiliteracies: 1. Expand the spaces where literacies are constructed, beyond the school; 2. Rethink the curriculum from a decolonial perspective; 3. Design training processes so that teachers become autonomous social actors; 4. Develop an intercultural pedagogy; 5. Encourage the teacher to authorize himself in the elaboration of theories and practices.</t>
  </si>
  <si>
    <t>[Rios, Vanessa dos Santos] Inst Fed Bahia, Salvador, BA, Brazil; [Goes, Nohara Vanessa Figueiredo Alcantara; Souza, Daniela Costa; Silva, Obdalia Santana Ferraz; Andrade, Luiz Adolfo de Paiva] Univ Estado Bahia, Salvador, BA, Brazil</t>
  </si>
  <si>
    <t>Instituto Federal da Bahia (IFBA); Universidade do Estado Bahia</t>
  </si>
  <si>
    <t>Rios, VD (corresponding author), Inst Fed Bahia, Salvador, BA, Brazil.</t>
  </si>
  <si>
    <t>vanessa.rios@ifba.edu.br; vanessa.rios@ifba.edu.br; dannyscostasouza@gmail.com; bedaferraz@hotmail.com; laandrade@uneb.br</t>
  </si>
  <si>
    <t>UNIV FEDERAL SANTA MARIA</t>
  </si>
  <si>
    <t>SANTA MARIA</t>
  </si>
  <si>
    <t>CIDADE UNIV, BAIRRO CAMOBI, SANTA MARIA, RS 97105-900, BRAZIL</t>
  </si>
  <si>
    <t>0101-9031</t>
  </si>
  <si>
    <t>1984-6444</t>
  </si>
  <si>
    <t>Educacao</t>
  </si>
  <si>
    <t>10.5902/1984644487277</t>
  </si>
  <si>
    <t>N3A8Z</t>
  </si>
  <si>
    <t>WOS:001363116300001</t>
  </si>
  <si>
    <t>Regmi, KD</t>
  </si>
  <si>
    <t>Regmi, Kapil Dev</t>
  </si>
  <si>
    <t>Five decades of neoliberal developmentalism in Least Developed Countries: A decolonial critique</t>
  </si>
  <si>
    <t>JOURNAL OF INTERNATIONAL DEVELOPMENT</t>
  </si>
  <si>
    <t>decolonisation; development cooperation; developmentalism; international support measures; neoliberalism</t>
  </si>
  <si>
    <t>ETHIOPIA; IMPACT</t>
  </si>
  <si>
    <t>Least Developed Countries (LDCs) were identified by the United Nations (UN) in 1971 to consolidate international support measures to address development challenges related to poverty, health and education. Using neoliberal developmentalism and decolonisation as a theoretical framework, this paper analyses key policy documents produced by the UN from 1971 to 2021 to investigate the support measures taken by the UN and other international organizations for addressing development challenges faced by LDCs. A major finding of the paper is that while some attempts were made for integrating LDCs into global trade and economy, international organisations could not translate their policy rhetoric into reality; therefore, LDCs have fallen behind in several developmental sectors such as economy, education and health. As the COVID-19 pandemic ravaged the world, the historical problems and challenges faced by LDCs worsened. In the context of post-2030 discussions on setting the next round of Sustainable Development Goals, the findings are significant for devising more effective social policies for LDCs.</t>
  </si>
  <si>
    <t>[Regmi, Kapil Dev] Univ British Columbia, Fac Educ, Educ Ctr Ponderosa Commons, Dept Educ Studies, 6445 Univ Blvd, Vancouver, BC V6T 1Z2, Canada</t>
  </si>
  <si>
    <t>University of British Columbia</t>
  </si>
  <si>
    <t>Regmi, KD (corresponding author), Univ British Columbia, Fac Educ, Educ Ctr Ponderosa Commons, Dept Educ Studies, 6445 Univ Blvd, Vancouver, BC V6T 1Z2, Canada.</t>
  </si>
  <si>
    <t>kapil.regmi@ubc.ca</t>
  </si>
  <si>
    <t>Regmi, Kapil/AAB-2105-2020</t>
  </si>
  <si>
    <t>0954-1748</t>
  </si>
  <si>
    <t>1099-1328</t>
  </si>
  <si>
    <t>J INT DEV</t>
  </si>
  <si>
    <t>J. Int. Dev.</t>
  </si>
  <si>
    <t>10.1002/jid.3951</t>
  </si>
  <si>
    <t>S5T8Z</t>
  </si>
  <si>
    <t>WOS:001311996500001</t>
  </si>
  <si>
    <t>Krupar, S</t>
  </si>
  <si>
    <t>Krupar, Shiloh</t>
  </si>
  <si>
    <t>Waste Frontiers/War Enclosures: Decolonial Geosocial Analysis of Contaminated Military Land Conversions</t>
  </si>
  <si>
    <t>JOURNAL OF PLANNING LITERATURE</t>
  </si>
  <si>
    <t>Brownfields; Ecology; frontiers; Military; Military-industrial practices; transcolonial; Waste</t>
  </si>
  <si>
    <t>0885-4122</t>
  </si>
  <si>
    <t>1552-6593</t>
  </si>
  <si>
    <t>J PLAN LIT</t>
  </si>
  <si>
    <t>J. Plan. Lit.</t>
  </si>
  <si>
    <t>38-8718</t>
  </si>
  <si>
    <t>Regional &amp; Urban Planning; Urban Studies</t>
  </si>
  <si>
    <t>Public Administration; Urban Studies</t>
  </si>
  <si>
    <t>N5L5K</t>
  </si>
  <si>
    <t>WOS:001364753800027</t>
  </si>
  <si>
    <t>Seyama-Mokhaneli, S; Belang, T</t>
  </si>
  <si>
    <t>Seyama-Mokhaneli, Sadi; Belang, Thato</t>
  </si>
  <si>
    <t>Decolonial identities in the leadership coaching space: against neoliberal leader identity regulation</t>
  </si>
  <si>
    <t>FRONTIERS IN PSYCHOLOGY</t>
  </si>
  <si>
    <t>leadership coaching; leader identity; Blackness; decoloniality; decolonial identity; leadership; black feminist pedagogy</t>
  </si>
  <si>
    <t>COLONIALITY; REFLEXIVITY; POWER</t>
  </si>
  <si>
    <t>The study uses the decolonial lens to disrupt the contentious dominance of whiteness in leadership development, not to mention in coaching, in management and organization studies (MOS). It contributes insights into how a decolonizing coaching space enables and guides a coachee to reflect and rethink the navigation of the realities of her decolonial identity. The decolonial identity encapsulates the authentic self and the neoliberal identity is the plastic self in a neoliberal university context. Universities' pervasive and normalized neoliberal discourse has become a paradigm-the overarching worldview through which universities' visions, missions, strategic objectives, and values are constructed. For academics to thrive in their performance and walk on water in achieving performance targets, they ought to embrace being academic capitalists, which shapes idealized neoliberal identities-conforming identities, complicit in undermining social, economic, and epistemic justice. Qualitative research methods were utilized to conduct a reflexive study, and data collected from the reflections and reflexive dialogues in leadership development coaching sessions and journals were thematically analyzed. The study reveals that the coach and coachee's shared decolonial identity offered counter-narratives that unmask the dominant great white man leadership in organizations. It also illuminates insights into the significance of black feminist pedagogy in the coaching process to honor the coachee's decolonial identity and rich cultural experiences. It enabled her to explore them critically and derive meanings from developing decolonizing, critically conscious leadership strategies for emerging transformation challenges. Meaningful dialogue dimensions emerged, which served as lenses that steered a decolonial approach in supporting the coachee to reflect and rethink the leadership performance vision, strategic objectives, action plans, implementation, and monitoring.</t>
  </si>
  <si>
    <t>[Seyama-Mokhaneli, Sadi] Univ Johannesburg, Dept Educ Leadership &amp; Management, Johannesburg, South Africa; [Belang, Thato] Transforma Business Solut Pty Ltd, Johannesburg, South Africa</t>
  </si>
  <si>
    <t>Seyama-Mokhaneli, S (corresponding author), Univ Johannesburg, Dept Educ Leadership &amp; Management, Johannesburg, South Africa.</t>
  </si>
  <si>
    <t>sseyama@uj.ac.za</t>
  </si>
  <si>
    <t>FRONTIERS MEDIA SA</t>
  </si>
  <si>
    <t>LAUSANNE</t>
  </si>
  <si>
    <t>AVENUE DU TRIBUNAL FEDERAL 34, LAUSANNE, CH-1015, SWITZERLAND</t>
  </si>
  <si>
    <t>1664-1078</t>
  </si>
  <si>
    <t>FRONT PSYCHOL</t>
  </si>
  <si>
    <t>Front. Psychol.</t>
  </si>
  <si>
    <t>MAY 27</t>
  </si>
  <si>
    <t>10.3389/fpsyg.2024.1380610</t>
  </si>
  <si>
    <t>TN4J0</t>
  </si>
  <si>
    <t>WOS:001241925900001</t>
  </si>
  <si>
    <t>Abreu, MD; Dias, LCD; Oliveira, MED</t>
  </si>
  <si>
    <t>Abreu, Marcella dos Santos; Dias, Lorrana Crystina da Costa; Oliveira, Maria Eduarda de Sousa</t>
  </si>
  <si>
    <t>Digital and decolonial curation of videos and podcasts in French language education</t>
  </si>
  <si>
    <t>TEXTO LIVRE-LINGUAGEM E TECNOLOGIA</t>
  </si>
  <si>
    <t>Digital curation; Language education; Decoloniality</t>
  </si>
  <si>
    <t>In formative pathways with future French language teachers, the erasure of criticality in the planning of didactic sequences involving the search, selection, analysis, adaptation, organization, and sharing of digital materials has been observed (Deschaine; Sharma, 2015). This issue will be discussed in this article, which aims to elucidate the limits and possibilities in the processes of curation and creation of technical-pedagogical resources for language education. The results of the analyses conducted so far indicate that the sources to which those students constantly resort in preparing their lesson plans (videos and podcasts instantiated on media portals and streaming platforms) can hinder the ethical, aesthetic (Rocha, 2019), and decolonial (Veronelli; Daitch, 2021) didactic design of teaching-learning experiences for the expansion of language repertoires. In order to understand the described problem, in addition to discussing the partial results of two ongoing research projects, we intend to highlight the need to create theoretical-methodological frameworks that can decolonize the curation-authorship of materials in this field, from the training of educators to their work in learning communities.</t>
  </si>
  <si>
    <t>[Abreu, Marcella dos Santos; Dias, Lorrana Crystina da Costa; Oliveira, Maria Eduarda de Sousa] Univ Fed Piaui, Ctr Ciencias Humanas &amp; Letras, Teresina, PI, Brazil</t>
  </si>
  <si>
    <t>Universidade Federal do Piaui</t>
  </si>
  <si>
    <t>Abreu, MD (corresponding author), Univ Fed Piaui, Ctr Ciencias Humanas &amp; Letras, Teresina, PI, Brazil.</t>
  </si>
  <si>
    <t>marcella.abreu@ufpi.edu.br; lorranadias321@gmail.com; maduoliveira2605@gmail.com</t>
  </si>
  <si>
    <t>UNIV FED MINAS GERAIS, FAC LETRAS</t>
  </si>
  <si>
    <t>BELO HORIZONTE MS</t>
  </si>
  <si>
    <t>AV ANTONIO CARLOS, 6627 4 ANDAR-4036, BELO HORIZONTE MS, 31270-901, BRAZIL</t>
  </si>
  <si>
    <t>1983-3652</t>
  </si>
  <si>
    <t>TEXTO LIVRE</t>
  </si>
  <si>
    <t>Texto Livre</t>
  </si>
  <si>
    <t>e47937</t>
  </si>
  <si>
    <t>10.1590/1983-3652.2024.47937</t>
  </si>
  <si>
    <t>GW2O9</t>
  </si>
  <si>
    <t>WOS:001155646800001</t>
  </si>
  <si>
    <t>Kim, RSC</t>
  </si>
  <si>
    <t>Kim, Ruthanne Soohee Crapo</t>
  </si>
  <si>
    <t>A Feminist and Decolonial Approach to Kinship: An Ambiguous and Ambivalent Account</t>
  </si>
  <si>
    <t>PHILOSOPHY COMPASS</t>
  </si>
  <si>
    <t>ADOPTION</t>
  </si>
  <si>
    <t>This article briefly traces newer kinship studies at the edges of kinship formations and argues that a feminist, decolonial examination of kinship interrupts cultural relatedness as a capital set of social relations meant to satiate the ache to belong to or progenerate a group. Examining the coordinated relationship between kinning and de-kinning, the author exposes the suffering the social contract fails to register but reinscribes. Central to this analysis is kinship's global colonizing matrix dominated by white-heteronormative ableism that shapes and prices commodified belonging and generation. This global colonizing matrix is the focus of this inquiry, examined through a cursory consideration of the author's lived experience as a transnational and transracial adoptee and racial minority scholar who teaches majority BIPOC students. This account theorizes a specific experience of kinship to broaden the analysis for others to locate their narratives and ongoing contributions to the deformation and reformation of kinship studies.</t>
  </si>
  <si>
    <t>[Kim, Ruthanne Soohee Crapo] St Cloud State Univ, St Cloud, MN 56301 USA; [Kim, Ruthanne Soohee Crapo] Minneapolis Coll, Fac Philosophy, Minneapolis, MN 55455 USA; [Kim, Ruthanne Soohee Crapo] Penn State Univ, Fac Philosophy, State Coll, PA 16801 USA</t>
  </si>
  <si>
    <t>Minnesota State Colleges &amp; Universities; Saint Cloud State University; Minnesota State Colleges &amp; Universities; Minneapolis College; Pennsylvania Commonwealth System of Higher Education (PCSHE); Pennsylvania State University</t>
  </si>
  <si>
    <t>Kim, RSC (corresponding author), St Cloud State Univ, St Cloud, MN 56301 USA.;Kim, RSC (corresponding author), Minneapolis Coll, Fac Philosophy, Minneapolis, MN 55455 USA.;Kim, RSC (corresponding author), Penn State Univ, Fac Philosophy, State Coll, PA 16801 USA.</t>
  </si>
  <si>
    <t>ruthanne.kim@minnstate.edu</t>
  </si>
  <si>
    <t>Department of Philosophy at The Pennsylvania State University; Just Transformations Mellon Foundation Fellowship; La Belle Vie writing group; Lino Lakes and Stillwater Correctional Facilities in the Transforming Reentry Education Community (TREC) program</t>
  </si>
  <si>
    <t>In addition to the editors and readers who provided invaluable feedback on how to improve this article, I gratefully credit the support of the Department of Philosophy at The Pennsylvania State University and the Just Transformations Mellon Foundation Fellowship. This backing allowed me to travel to the Society for Phenomenology and Existential Philosophy's 60th annual meeting and incubate the ideas generated from Kris Sealey's session on her notable contribution Creolizing the Nation (2020). Additionally, I express gratitude for the writing space created by Kathryn Sophia Belle and the La Belle Vie writing group, whose constancy and support made this, and numerous other projects, take flight. I recognize the insight and community shared by the Korean American Adoptee Women's Group, organized by Sunia Won Gibbs, and the valuable comments from the participants who listened to early versions and Nori Henk, who offered detailed feedback. Finally, I acknowledge the vulnerable and powerful work of the students and staff at Minneapolis College, St. Cloud State University, and Lino Lakes and Stillwater Correctional Facilities in the Transforming Reentry Education Community (TREC) program. I hold these stories carefully.</t>
  </si>
  <si>
    <t>1747-9991</t>
  </si>
  <si>
    <t>PHILOS COMPASS</t>
  </si>
  <si>
    <t>Philos. Compass</t>
  </si>
  <si>
    <t>e12961</t>
  </si>
  <si>
    <t>10.1111/phc3.12961</t>
  </si>
  <si>
    <t>GW0Z9</t>
  </si>
  <si>
    <t>WOS:001155605700001</t>
  </si>
  <si>
    <t>Lopesi, L; Macdonald, L</t>
  </si>
  <si>
    <t>Lopesi, Lana; Macdonald, Liana</t>
  </si>
  <si>
    <t>Autonomous Genealogies and Indigenous Reclamations: Decolonial (and Anti-Colonial) Interventions to Genealogy</t>
  </si>
  <si>
    <t>[Lopesi, Lana] Univ Oregon, Indigenous Race &amp; Ethn Studies, Eugene, OR 97403 USA; [Macdonald, Liana] Victoria Univ Wellington, Sch Social &amp; Cultural Studies, Wellington 6012, New Zealand</t>
  </si>
  <si>
    <t>University of Oregon; Victoria University Wellington</t>
  </si>
  <si>
    <t>llopesi@uoregon.edu; liana.macdonald@vuw.ac.nz</t>
  </si>
  <si>
    <t>MacDonald, Liana/0000-0001-8929-1366</t>
  </si>
  <si>
    <t>10.3390/genealogy8040135</t>
  </si>
  <si>
    <t>Q6B0B</t>
  </si>
  <si>
    <t>WOS:001385496000001</t>
  </si>
  <si>
    <t>Datta, R; Starlight, T</t>
  </si>
  <si>
    <t>Datta, Ranjan; Starlight, Teena</t>
  </si>
  <si>
    <t>Building a Meaningful Bridge Between Indigenous and Western Worldviews: Through Decolonial Conversation</t>
  </si>
  <si>
    <t>INTERNATIONAL JOURNAL OF QUALITATIVE METHODS</t>
  </si>
  <si>
    <t>decolonial conversation; indigenous knowledge; western knowledge; land-based learning; indigenous elders</t>
  </si>
  <si>
    <t>LAND; FRAMEWORK</t>
  </si>
  <si>
    <t>In this paper, Indigenous and non-Indigenous scholars used a decolonial conversation framework to build a meaningful bridge between Indigenous and Western worldviews. Our decolonial conversations approach is a unique and transformative space where Indigenous and Western knowledge systems intersect, facilitating a rich exchange of valuable insights for fostering intercultural dialogue and breathing new ways of knowing and acting into Indigenous cultures. The decolonial conversation provides a platform for transmitting Indigenous knowledge and cultural practices across generations by uniting Indigenous land-based knowledge, community members, and Western researchers. Integrating Indigenous and Western knowledge systems in these environments fosters collaboration, dispels stereotypes, and forges partnerships grounded in reciprocity and trust. Through this collaborative process, traditional cultural camps emerge as potent catalysts for instilling cultural pride, fostering community resilience, and co-creating knowledge. This collaborative approach aligns with the broader objectives of decolonization and cultural revitalization. In our exploration following the decolonial learning conversation, we, comprising an Indigenous woman land-based educator and a racialized academic scholar, focused on the transformative potential and synergies realized by integrating these knowledge systems within the context of traditional cultural camps.</t>
  </si>
  <si>
    <t>[Datta, Ranjan] Mt Royal Univ, Canada Res Chair Community Disaster Res, Calgary, AB, Canada; [Starlight, Teena] Univ Calgary, Calgary, AB, Canada; [Datta, Ranjan] Mt Royal Univ, Dept Humanities, 4825 Mt Royal Gate SW, Calgary, AB T3E6K6, Canada</t>
  </si>
  <si>
    <t>Mount Royal University; University of Calgary; Mount Royal University</t>
  </si>
  <si>
    <t>Datta, R (corresponding author), Mt Royal Univ, Dept Humanities, 4825 Mt Royal Gate SW, Calgary, AB T3E6K6, Canada.</t>
  </si>
  <si>
    <t>rdatta@mtroyal.ca</t>
  </si>
  <si>
    <t>Datta, Ranjan/AAA-5934-2021</t>
  </si>
  <si>
    <t>Datta, Ranjan/0000-0001-7511-6583</t>
  </si>
  <si>
    <t>Canada Research Chair</t>
  </si>
  <si>
    <t>Canada Research Chair(Natural Resources CanadaCanadian Forest ServiceCanada Research Chairs)</t>
  </si>
  <si>
    <t>No Statement Available</t>
  </si>
  <si>
    <t>1609-4069</t>
  </si>
  <si>
    <t>INT J QUAL METH</t>
  </si>
  <si>
    <t>Int. J. Qual. Meth.</t>
  </si>
  <si>
    <t>10.1177/16094069241235564</t>
  </si>
  <si>
    <t>JE7X2</t>
  </si>
  <si>
    <t>WOS:001171564000001</t>
  </si>
  <si>
    <t>Andersson, I</t>
  </si>
  <si>
    <t>Andersson, Ingrid</t>
  </si>
  <si>
    <t>Sylvia Wynter's Decolonial Philosophy: How Being Human Needs an Origin Story</t>
  </si>
  <si>
    <t>EDUCATIONAL THEORY</t>
  </si>
  <si>
    <t>Sylvia Wynter; decolonial philosophy; posthumanism; origin stories; hybrid human; education; pedagogical approach</t>
  </si>
  <si>
    <t>In this article, Ingrid Andersson discusses the decolonial philosophy of Sylvia Wynter, with a special focus on addressing her concepts of the hybrid human and origin stories. Andersson shows how Wynter's philosophizing about the being of being human is premised on an entanglement of nature and culture that is on par with the posthuman understanding of the ontological inseparability of matter and discourse. She goes on to interrogate some productive tensions between Wynter's decolonial philosophy and posthumanism by pointing out how Wynter's hybrid human formulates an understanding of human nature that is different in itself and not solely in relation to other nonhuman entities. In the final part of the article, she proposes how we, with Wynter, can devise a pedagogical approach that seeks to counteract harmful taxonomizing practices.</t>
  </si>
  <si>
    <t>[Andersson, Ingrid] Stockholm Univ, Dept Educ, Stockholm, Sweden</t>
  </si>
  <si>
    <t>Stockholm University</t>
  </si>
  <si>
    <t>Andersson, I (corresponding author), Stockholm Univ, Dept Educ, Stockholm, Sweden.</t>
  </si>
  <si>
    <t>ingrid.andersson@edu.su.se</t>
  </si>
  <si>
    <t>0013-2004</t>
  </si>
  <si>
    <t>1741-5446</t>
  </si>
  <si>
    <t>EDUC THEORY</t>
  </si>
  <si>
    <t>Educ. Theory</t>
  </si>
  <si>
    <t>10.1111/edth.12662</t>
  </si>
  <si>
    <t>N1C0I</t>
  </si>
  <si>
    <t>WOS:001343045800001</t>
  </si>
  <si>
    <t>Rane, H; Bargallie, D; Meston, T</t>
  </si>
  <si>
    <t>Rane, Halim; Bargallie, Debbie; Meston, Troy</t>
  </si>
  <si>
    <t>Mobilising a Decolonial-Islamic Praxis: Covenants in Islam and Muslim-Indigenous Relations</t>
  </si>
  <si>
    <t>Islam; Qur'an; sunnah; colonialism; decolonisation; Indigenous; Australia; covenants</t>
  </si>
  <si>
    <t>SETTLER; HISTORY</t>
  </si>
  <si>
    <t>Islam was an important factor in the decolonisation of Muslim countries from European colonial rule during the 19th and 20th centuries. However, Muslims are among the migrant-settler populations of Australia, Canada, the United States, and other British colonial states that continue to dispossess and disenfranchise Indigenous populations. This article contributes to the debate on decolonising Islam. It contends that covenants with God and between people in Islam's pre-eminent sources, the Qur'an and sunnah, are antithetical to colonialism and reinforce a praxis-orientated decolonial-Islamic agenda. This article focuses on three aspects of decolonisation, addressing: (1) supremacist ideology; (2) human existence and coexistence; and (3) claims of entitlement. Using Australia as the primary case study, it examines Islamic obligations towards Indigenous peoples in settler-colonial states, emphasising the potential of covenants to promote mutual recognition and dialogue towards redressing injustices and building respectful coexistence.</t>
  </si>
  <si>
    <t>[Rane, Halim; Bargallie, Debbie; Meston, Troy] Griffith Univ, Sch Humanities Languages &amp; Social Sci, Nathan, Qld 4111, Australia</t>
  </si>
  <si>
    <t>Griffith University</t>
  </si>
  <si>
    <t>Rane, H (corresponding author), Griffith Univ, Sch Humanities Languages &amp; Social Sci, Nathan, Qld 4111, Australia.</t>
  </si>
  <si>
    <t>h.rane@griffith.edu.au; d.bargallie@griffith.edu.au; t.meston@griffith.edu.au</t>
  </si>
  <si>
    <t>Rane, Halim/AAE-8770-2019; Meston, Troy/IUN-2505-2023</t>
  </si>
  <si>
    <t>Meston, Troy/0000-0001-8595-2227; Bargallie, Debbie/0000-0002-4878-6407</t>
  </si>
  <si>
    <t>10.3390/rel15030365</t>
  </si>
  <si>
    <t>MH7C9</t>
  </si>
  <si>
    <t>WOS:001192788900001</t>
  </si>
  <si>
    <t>Nijdam, E</t>
  </si>
  <si>
    <t>Nijdam, Elizabeth (Biz)</t>
  </si>
  <si>
    <t>Transverse Disciplines: Queer-Feminist, Anti-racist, and Decolonial Approaches to the University</t>
  </si>
  <si>
    <t>MONATSHEFTE</t>
  </si>
  <si>
    <t>[Nijdam, Elizabeth (Biz)] Univ British Columbia, Vancouver, BC, Canada</t>
  </si>
  <si>
    <t>Nijdam, E (corresponding author), Univ British Columbia, Vancouver, BC, Canada.</t>
  </si>
  <si>
    <t>UNIV WISCONSIN PRESS</t>
  </si>
  <si>
    <t>MADISON</t>
  </si>
  <si>
    <t>JOURNAL DIVISION, 728 State Street, Suite 443, MADISON, WI, UNITED STATES</t>
  </si>
  <si>
    <t>0026-9271</t>
  </si>
  <si>
    <t>1934-2810</t>
  </si>
  <si>
    <t>Monatshefte</t>
  </si>
  <si>
    <t>10.3368/m.116.4.763</t>
  </si>
  <si>
    <t>O1C9H</t>
  </si>
  <si>
    <t>WOS:001368601300023</t>
  </si>
  <si>
    <t>Biswas, T; Mattheis, LN</t>
  </si>
  <si>
    <t>Biswas, Tanu; Mattheis, Liola Nike</t>
  </si>
  <si>
    <t>Developing Disobedience: A Decolonial Childist Perspective on School Strikes for Climate Justice</t>
  </si>
  <si>
    <t>AMERICAN BEHAVIORAL SCIENTIST</t>
  </si>
  <si>
    <t>school strikes for climate; misopedy; civil disobedience; epistemic injustice; decolonial childism</t>
  </si>
  <si>
    <t>CHILDREN</t>
  </si>
  <si>
    <t>What do the school strikes for climate teach (adults)? Beyond being apt responses to democratic exclusions, children's and young people's strikes also have educative potential (including for adults) through counterweighing formal education, as the authors previously argued. This paper continues to explore the educational import of children and young people's climate contentions as part of a more explicit decolonial agenda. In a first step, the paper sketches the altered conditions under which children stage school strikes/occupations and highlights increasing global connections drawn also by strikes in the North. Next, departing from a reading of Socrates's canonical defense of obedience to the law, it offers a reading of the political economy and developmentalism of neoliberal, Anthropocene schooling as part of a modern oikos that depends on children's work in their roles as pupils. Finally, children's and young people's activism is approached as resistance to colonially shaped epistemic injustice.</t>
  </si>
  <si>
    <t>[Biswas, Tanu] Univ Stavanger, Dept Educ &amp; Sports Sci, Rektor Natvig Pedersens Vei 24, N-4021 Stavanger, Norway; [Mattheis, Liola Nike] Leibniz Ctr Literary &amp; Cultural Res, Berlin, Germany</t>
  </si>
  <si>
    <t>Universitetet i Stavanger</t>
  </si>
  <si>
    <t>Biswas, T (corresponding author), Univ Stavanger, Dept Educ &amp; Sports Sci, Rektor Natvig Pedersens Vei 24, N-4021 Stavanger, Norway.</t>
  </si>
  <si>
    <t>tanu.biswas@uis.no</t>
  </si>
  <si>
    <t>Mattheis, Liola/0000-0002-0130-9275</t>
  </si>
  <si>
    <t>0002-7642</t>
  </si>
  <si>
    <t>1552-3381</t>
  </si>
  <si>
    <t>AM BEHAV SCI</t>
  </si>
  <si>
    <t>Am. Behav. Sci.</t>
  </si>
  <si>
    <t>2024 AUG 6</t>
  </si>
  <si>
    <t>10.1177/00027642241268596</t>
  </si>
  <si>
    <t>Psychology, Clinical; Social Sciences, Interdisciplinary</t>
  </si>
  <si>
    <t>Psychology; Social Sciences - Other Topics</t>
  </si>
  <si>
    <t>A8T9E</t>
  </si>
  <si>
    <t>WOS:001285218700001</t>
  </si>
  <si>
    <t>Eglash, R; Robinson, KP; Bennett, A; Robert, L; Garvin, M</t>
  </si>
  <si>
    <t>Eglash, Ron; Robinson, Kwame P.; Bennett, Audrey; Robert, Lionel; Garvin, Mathew</t>
  </si>
  <si>
    <t>Computational reparations as generative justice: Decolonial transitions to unalienated circular value flow</t>
  </si>
  <si>
    <t>Reparations; commons-based peer production; regenerative; decolonial; ethnocomputing; participatory design</t>
  </si>
  <si>
    <t>PEER PRODUCTION; COMMONS; TECHNOLOGY; PROSPECTS; LABOR</t>
  </si>
  <si>
    <t>The Latin roots of the word reparations are re (again) plus parere which means to give birth to, bring into being, produce. Together they mean to make generative once again. In this sense, the extraction processes that cause labor injustice, ecological devastation, and social degradation cannot be repaired by simply transferring money. Reparations need to take on the full sense of restorative: the transition to a decolonial system that can support value generators in the control of their own systems of production, protect the value they create from extraction, and circulate value in unalienated forms that benefit the human and non-human communities that produced that value. With funding from the National Science Foundation, we have developed a research framework for this process that starts with artisanal labor: employee-owned business and worker collectives that have people doing what they love, despite low incomes. Focusing primarily on Detroit's Black-owned urban farms, artisanal textile businesses, Black hair salons, worker collectives, and other community-based production, with additional connections to Indigenous and other communities, we have introduced digital fabrication technologies, sensors, artificial intelligence, server-side apps and other computational support for a transition to unalienated circular value flow. We will report on our investigations with the challenges at multiple scales. At each level, we show how computational supports can act as restorative mechanisms for lost circular value flows, and thus address both past and ongoing disenfranchisement.</t>
  </si>
  <si>
    <t>[Eglash, Ron; Robinson, Kwame P.; Robert, Lionel; Garvin, Mathew] Univ Michigan, Sch Informat, Ann Arbor, MI USA; [Bennett, Audrey] Univ Michigan, Stamps Sch Art &amp; Design, Ann Arbor, MI USA; [Eglash, Ron] Univ Michigan, Sch Informat, 4322 North Quad,105 S State St, Ann Arbor, MI 48109 USA</t>
  </si>
  <si>
    <t>University of Michigan System; University of Michigan; University of Michigan System; University of Michigan; University of Michigan System; University of Michigan</t>
  </si>
  <si>
    <t>Eglash, R (corresponding author), Univ Michigan, Sch Informat, 4322 North Quad,105 S State St, Ann Arbor, MI 48109 USA.</t>
  </si>
  <si>
    <t>eglash@umich.edu</t>
  </si>
  <si>
    <t>Robert, Lionel/K-1961-2019</t>
  </si>
  <si>
    <t>Robert, Lionel P./0000-0002-1410-2601; Eglash, Ron/0000-0003-1354-1300</t>
  </si>
  <si>
    <t>National Science Foundation [2128756]; National Science Foundation (NSF) Future of Work at the Human-Technology Frontier</t>
  </si>
  <si>
    <t>National Science Foundation(National Science Foundation (NSF)); National Science Foundation (NSF) Future of Work at the Human-Technology Frontier(National Science Foundation (NSF))</t>
  </si>
  <si>
    <t>This material is based upon work supported by the National Science Foundation (NSF) Future of Work at the Human-Technology Frontier under Grant No. 2128756. All opinions stated or implied in this document are those of the authors and not their respective institutions or the National Science Foundation.</t>
  </si>
  <si>
    <t>10.1177/20539517231221732</t>
  </si>
  <si>
    <t>EL6A0</t>
  </si>
  <si>
    <t>WOS:001139109300001</t>
  </si>
  <si>
    <t>ANNALS OF THE AMERICAN ASSOCIATION OF GEOGRAPHERS</t>
  </si>
  <si>
    <t>brownfield; ecology; frontier; military; waste; Transcolonial</t>
  </si>
  <si>
    <t>CRITICAL PHYSICAL-GEOGRAPHY; ENVIRONMENTAL JUSTICE; POLITICS; ACCUMULATION; RACE; MILITARIZATION; RECLAMATION; SOVEREIGNTY; LANDSCAPES; SPECTACLE</t>
  </si>
  <si>
    <t>Military-industrial practices have left widespread contamination affecting land, water, air, and human and nonhuman bodies. This article uses decolonial analysis to examine the racial-colonial foundations that underlie contemporary efforts to reuse former U.S. military land for development projects. Interrelating scholarship on security and development with that of militarization and political ecology, I use geosocial spectacle to probe the material and pedagogical governance, frontier logics, and colonial aesthetics that emerge through land remediation and redevelopment. Featuring two military sites within U.S. base closure and realignment-the U.S. Front Range area of Colorado and former U.S. unincorporated territory of the Panama Canal Zone-the article delineates and expounds on two types of U.S. military land conversions: brownfields and biodiversity recreation. The article interrelates the conversion of contaminated land in both cases as waste frontier that facilitates ongoing cycles of land repossession as a form of dispossession and containment or denial of war. The article concludes by advocating for decolonial studies of the global color line entrenched by the U.S. Pentagon's ongoing climate colonialism, to subvert the compartmentalized harms of war and capitalist extraction, and to galvanize explicitly anticolonial, antiracist land reuse and governance.</t>
  </si>
  <si>
    <t>[Krupar, Shiloh] Georgetown Univ, Sch Foreign Serv, Culture &amp; Polit Program, Washington, DC 20057 USA</t>
  </si>
  <si>
    <t>Krupar, S (corresponding author), Georgetown Univ, Sch Foreign Serv, Culture &amp; Polit Program, Washington, DC 20057 USA.</t>
  </si>
  <si>
    <t>srk34@georgetown.edu</t>
  </si>
  <si>
    <t>Krupar, Shiloh/0000-0001-9402-9338</t>
  </si>
  <si>
    <t>2469-4452</t>
  </si>
  <si>
    <t>2469-4460</t>
  </si>
  <si>
    <t>ANN AM ASSOC GEOGR</t>
  </si>
  <si>
    <t>Ann. Am. Assoc. Geogr.</t>
  </si>
  <si>
    <t>10.1080/24694452.2024.2313501</t>
  </si>
  <si>
    <t>RW5T4</t>
  </si>
  <si>
    <t>WOS:001194342000001</t>
  </si>
  <si>
    <t>Stewart, F</t>
  </si>
  <si>
    <t>Stewart, Faye</t>
  </si>
  <si>
    <t>GERMAN STUDIES REVIEW</t>
  </si>
  <si>
    <t>[Stewart, Faye] Univ N Carolina, Greensboro, NC 27412 USA</t>
  </si>
  <si>
    <t>University of North Carolina; University of North Carolina Greensboro</t>
  </si>
  <si>
    <t>Stewart, F (corresponding author), Univ N Carolina, Greensboro, NC 27412 USA.</t>
  </si>
  <si>
    <t>JOHNS HOPKINS UNIV PRESS</t>
  </si>
  <si>
    <t>BALTIMORE</t>
  </si>
  <si>
    <t>JOURNALS PUBLISHING DIVISION, 2715 NORTH CHARLES ST, BALTIMORE, MD 21218-4363 USA</t>
  </si>
  <si>
    <t>0149-7952</t>
  </si>
  <si>
    <t>2164-8646</t>
  </si>
  <si>
    <t>GER STUD REV</t>
  </si>
  <si>
    <t>Ger. Stud. Rev.</t>
  </si>
  <si>
    <t>10.1353/gsr.2024.a919912</t>
  </si>
  <si>
    <t>PL8Z8</t>
  </si>
  <si>
    <t>WOS:001214338900001</t>
  </si>
  <si>
    <t>Syed, H</t>
  </si>
  <si>
    <t>Syed, Hassan</t>
  </si>
  <si>
    <t>Unravelling the deficit ideologies in English language education in Pakistan: A decolonial perspective</t>
  </si>
  <si>
    <t>TESOL JOURNAL</t>
  </si>
  <si>
    <t>MULTILINGUALISM; RACE</t>
  </si>
  <si>
    <t>In this study the author combines translingualism and raciolinguistic perspectives to analyze the language ideologies and idealized listening/reading subject positions that undergird discourses on English language teaching in Pakistan. Drawing on data from national policy documents, the national curriculum for English, and English proficiency assessment reports, he shows how discourses on English as a medium of instruction, the English language curriculum, and assessment in Pakistan are fraught with deficit ideologies that emphasize a particular view of English proficiency that serves as an imaginary line of demarcation between proficient and deficient English teachers and reinforce linguistic and socioeconomic hierarchies. Instead of reified, Anglo-normative orientations to English proficiency, the author proposes a translingual orientation that places students' multilingual identities at the center of English language teaching (ELT) practices. He concludes with a call for ELT practitioners and critical language scholars to develop organic links between classroom translingualism and political activism in order to dismantle socioeconomic hierarchies.</t>
  </si>
  <si>
    <t>[Syed, Hassan] Sukkur IBA Univ, Dept Educ, Sukkur, Pakistan</t>
  </si>
  <si>
    <t>Sukkur IBA University</t>
  </si>
  <si>
    <t>Syed, H (corresponding author), Sukkur IBA Univ, Dept Educ, Sukkur, Pakistan.</t>
  </si>
  <si>
    <t>hassan.ali@iba-suk.edu.pk</t>
  </si>
  <si>
    <t>Syed, Hassan/JDM-9278-2023</t>
  </si>
  <si>
    <t>Syed, Hassan/0000-0001-9561-0810</t>
  </si>
  <si>
    <t>1056-7941</t>
  </si>
  <si>
    <t>1949-3533</t>
  </si>
  <si>
    <t>TESOL J</t>
  </si>
  <si>
    <t>TESOL J.</t>
  </si>
  <si>
    <t>10.1002/tesj.828</t>
  </si>
  <si>
    <t>N3F8A</t>
  </si>
  <si>
    <t>WOS:001202761200001</t>
  </si>
  <si>
    <t>Malakaj, E</t>
  </si>
  <si>
    <t>Malakaj, Ervin</t>
  </si>
  <si>
    <t>GERMAN QUARTERLY</t>
  </si>
  <si>
    <t>[Malakaj, Ervin] Univ British Columbia, Vancouver, BC, Canada</t>
  </si>
  <si>
    <t>Malakaj, E (corresponding author), Univ British Columbia, Vancouver, BC, Canada.</t>
  </si>
  <si>
    <t>ervin.malakaj@ubc.ca</t>
  </si>
  <si>
    <t>0016-8831</t>
  </si>
  <si>
    <t>1756-1183</t>
  </si>
  <si>
    <t>GER QUART</t>
  </si>
  <si>
    <t>Ger. Q.</t>
  </si>
  <si>
    <t>10.1111/gequ.12456</t>
  </si>
  <si>
    <t>Language &amp; Linguistics; Literature, German, Dutch, Scandinavian</t>
  </si>
  <si>
    <t>D2N2G</t>
  </si>
  <si>
    <t>WOS:001258714100001</t>
  </si>
  <si>
    <t>Smith, T; Pfleger, S; Smith, C</t>
  </si>
  <si>
    <t>Smith, Tom; Pfleger, Simone; Smith, Carrie</t>
  </si>
  <si>
    <t>Transverse Disciplines: Queer-Feminist, Anti-Racist, and Decolonial Approaches to the University</t>
  </si>
  <si>
    <t>[Smith, Tom] Univ St Andrews, St Andrews, Scotland</t>
  </si>
  <si>
    <t>Smith, T (corresponding author), Univ St Andrews, St Andrews, Scotland.</t>
  </si>
  <si>
    <t>FEB 1</t>
  </si>
  <si>
    <t>10.3138/seminar.60.1.rev007</t>
  </si>
  <si>
    <t>HW7H8</t>
  </si>
  <si>
    <t>WOS:001162606000009</t>
  </si>
  <si>
    <t>Ferretti, F</t>
  </si>
  <si>
    <t>Ferretti, Federico</t>
  </si>
  <si>
    <t>Pathways Through the Sea: Decolonial Geopoetics of the Mediterranean in Italian Folksong</t>
  </si>
  <si>
    <t>GEOHUMANITIES</t>
  </si>
  <si>
    <t>anarchism; geopoetics; Mediterraneanism; more-than-wet ontologies; pluriverse.</t>
  </si>
  <si>
    <t>Extending and connecting scholarship on decolonial geopoetics, critical Mediterraneanism and maritime (wet and more-than-wet) ontologies, this paper discusses Genoese folksinger Fabrizio De Andr &amp; eacute;'s political, poetical, and geographical work on the Mediterranean Sea. De Andr &amp; eacute; has been considered as a pioneer of World Music for his linguistic and historical research on sounds and stories of the Mediterranean. Yet, a socially and politically committed intellectual, De Andr &amp; eacute; fostered agendas that went well beyond the role that this author played in the history of Italian and international folksong, and should interest scholars in geography, geopolitics and geopoetics. Exploring his original texts and recollections, I argue that De Andr &amp; eacute;'s works open ways to connect critical studies on the Mediterranean to broader scholarship on decoloniality and relational ontologies. This emerges especially through his commitment to challenge cultural and linguistic borders, listening to histories from below and denouncing the colonial violence of states and other oppressive powers in North-South Mediterranean relations. Furthermore, De Andr &amp; eacute;'s geopoetics fosters ideas of Mediterranean entanglements between land and sea that challenge statist territorialities, enhancing different geopoetic and geopolitical imaginations to address current matters on migration, racism and exclusion.</t>
  </si>
  <si>
    <t>[Ferretti, Federico] Univ Bologna, Dipartimento Sci Educ, Alma Mater Studiorum, Gm Bertin, Italy</t>
  </si>
  <si>
    <t>University of Bologna</t>
  </si>
  <si>
    <t>Ferretti, F (corresponding author), Univ Bologna, Dipartimento Sci Educ, Alma Mater Studiorum, Gm Bertin, Italy.</t>
  </si>
  <si>
    <t>federico.ferretti6@unibo.it</t>
  </si>
  <si>
    <t>Ferretti, Federico/AAR-9553-2021</t>
  </si>
  <si>
    <t>Ferretti, Federico/0000-0002-5446-6522</t>
  </si>
  <si>
    <t>I would like to first thank the friends who shared with me the incredibly formative experience that was attending De Andre's concerts in the 1990s, especially Alessandra Convertino and Gian Maria Valent, and Alessio Lega, whose song 'I Funerali del Pirata' recollects the sad day of January in which we accompanied Fabrizio in his last journey. This article is especially dedicated to the memory of Elio Fiori and Paolo Finzi, two militants and Fabrizio's friends whom our activists' generation incredibly misses. Special thanks to Tiziana Casati for her expertise in Ligurian dialects, to the two anonymous reviewers for GeoHumanities for the precious insights that they provided to improve my paper, and to the Editor, Joshua Inwood.</t>
  </si>
  <si>
    <t>2373-566X</t>
  </si>
  <si>
    <t>2373-5678</t>
  </si>
  <si>
    <t>Geohumanities</t>
  </si>
  <si>
    <t>10.1080/2373566X.2024.2396469</t>
  </si>
  <si>
    <t>O9Z4N</t>
  </si>
  <si>
    <t>WOS:001310431200001</t>
  </si>
  <si>
    <t>Bryant, T</t>
  </si>
  <si>
    <t>Bryant, Thema</t>
  </si>
  <si>
    <t>Lessons From Decolonial and Liberation Psychologies for the Field of Trauma Psychology</t>
  </si>
  <si>
    <t>AMERICAN PSYCHOLOGIST</t>
  </si>
  <si>
    <t>trauma; decolonizing; decolonial; liberation</t>
  </si>
  <si>
    <t>SEXUAL ASSAULT RECOVERY; MENTAL-HEALTH OUTCOMES; SOCIAL SUPPORT; AMERICAN; SPIRITUALITY; RELIGIOSITY; SISTERHOOD; DISCLOSURE; VIOLENCE; STRESS</t>
  </si>
  <si>
    <t>Trauma, ranging from interpersonal to intergenerational, can create severe dysregulation and psychic suffering. Trauma may disrupt the nervous system, identity, affect regulation, and relationship schemas. Traumatic events can also disconnect survivors from the various aspects of themselves as well as their community. As a trauma survivor and trauma psychologist, I have dedicated my career to exploring ways of restoring and healing those severed connections. Exploring decolonial and liberation psychologies awakened me to conceptualizations and frameworks that center reclamation as a form of holistic healing and empowerment for trauma survivors. While much of the individually centered trauma literature focuses on skills-based psychoeducation and cognitive behavioral coping strategies, there has traditionally been less, although growing, attention paid to the diverse culturally grounded, sociopolitical pathways for survivors to reclaim themselves. In this article, I explore my scholarship and the scholarship of other underrepresented scholars as we discuss decolonial and liberation psychologies, the pathways they illuminate that can benefit the trauma recovery process, especially for marginalized survivors, and their implications for practice, training/teaching, research, and policy. The trauma and healing-informed decolonial and liberation pathways that emerge from the literature are culture as medicine, community support, spirituality and religiosity, expressive arts, and resistance. This article argues that the field would benefit from a more inclusive view of trauma and trauma recovery if it incorporates, builds on, explores, and learns from the scholarship of decolonial and liberation psychologists and traditional cultural healers.</t>
  </si>
  <si>
    <t>[Bryant, Thema] Pepperdine Univ, Grad Sch Educ &amp; Psychol, 6100 Ctr Dr,5th Floor, Los Angeles, CA 90045 USA</t>
  </si>
  <si>
    <t>Pepperdine University</t>
  </si>
  <si>
    <t>Bryant, T (corresponding author), Pepperdine Univ, Grad Sch Educ &amp; Psychol, 6100 Ctr Dr,5th Floor, Los Angeles, CA 90045 USA.</t>
  </si>
  <si>
    <t>tbryant@pepperdine.edu</t>
  </si>
  <si>
    <t>AMER PSYCHOLOGICAL ASSOC</t>
  </si>
  <si>
    <t>WASHINGTON</t>
  </si>
  <si>
    <t>750 FIRST ST NE, WASHINGTON, DC 20002-4242 USA</t>
  </si>
  <si>
    <t>0003-066X</t>
  </si>
  <si>
    <t>1935-990X</t>
  </si>
  <si>
    <t>AM PSYCHOL</t>
  </si>
  <si>
    <t>Am. Psychol.</t>
  </si>
  <si>
    <t>JUL-AUG</t>
  </si>
  <si>
    <t>10.1037/amp0001393</t>
  </si>
  <si>
    <t>L4G9A</t>
  </si>
  <si>
    <t>WOS:001350329700012</t>
  </si>
  <si>
    <t>Cupples, J</t>
  </si>
  <si>
    <t>Cupples, Julie</t>
  </si>
  <si>
    <t>The decolonial pedagogies of colonial violence: Curricular decolonisation in the (geo)sciences</t>
  </si>
  <si>
    <t>AREA</t>
  </si>
  <si>
    <t>coloniality; decolonising the curriculum; geography; geology; geontopower; geosciences</t>
  </si>
  <si>
    <t>POLITICS; RACISM</t>
  </si>
  <si>
    <t>This article explores the ways in which physical scientists, especially in the geosciences, are responding to calls to decolonise university curricula in current conjunctural conditions. It asserts that it is crucial not to strip decolonisation of its radical political potential and reduce it to an instrumental Equity, Diversion and Inclusion (EDI) initiative. Geoscientists in higher education who wish to decolonise their curricula must also pay attention to epistemological pluralism, politics, and colonial violence and free themselves from Eurocentric legacies of positivism, universality and objectivity. They must also make the turn to social theory, in ways that address the politics of geologic matter and the modes of violence that geoscientific practice and knowledge reproduce. Engaging with curricular decolonisation has potential not only to arrest the decline being experienced by the geosciences, but to make the forced neoliberal mergers between geography and geology less painful and more intellectually productive. This article explores the ways in which physical scientists, especially in the geosciences, are responding to calls to decolonise university curricula in current conjunctural conditions. It asserts that geoscientists who wish to decolonise their curricula must pay attention to epistemological pluralism, politics, and colonial violence and free themselves from Eurocentric legacies of positivism, universality and objectivity. Engaging with curricular decolonisation has potential not only to arrest the decline being experienced by the geosciences, but to make the forced neoliberal mergers between geography and geology less painful and more intellectually productive.</t>
  </si>
  <si>
    <t>[Cupples, Julie] Univ Edinburgh, Inst Geog, Edinburgh, Scotland; [Cupples, Julie] Univ Edinburgh, Inst Geog, Drummond St, Edinburgh EH8 9XP, Scotland</t>
  </si>
  <si>
    <t>University of Edinburgh; University of Edinburgh</t>
  </si>
  <si>
    <t>Cupples, J (corresponding author), Univ Edinburgh, Inst Geog, Drummond St, Edinburgh EH8 9XP, Scotland.</t>
  </si>
  <si>
    <t>julie.cupples@ed.ac.uk</t>
  </si>
  <si>
    <t>Cupples, Julie/B-4518-2009</t>
  </si>
  <si>
    <t>Cupples, Julie/0000-0002-6126-6190</t>
  </si>
  <si>
    <t>0004-0894</t>
  </si>
  <si>
    <t>1475-4762</t>
  </si>
  <si>
    <t>Area</t>
  </si>
  <si>
    <t>10.1111/area.12941</t>
  </si>
  <si>
    <t>A5Y3D</t>
  </si>
  <si>
    <t>WOS:001191996600001</t>
  </si>
  <si>
    <t>Sincar, DY</t>
  </si>
  <si>
    <t>Sincar, Diren Yesil</t>
  </si>
  <si>
    <t>Anti-Kurdish Racism in Germany: Decolonial Perspectives on the German Education System</t>
  </si>
  <si>
    <t>10.1215/00382876-11381009</t>
  </si>
  <si>
    <t>WOS:001369760500006</t>
  </si>
  <si>
    <t>Khan, RM</t>
  </si>
  <si>
    <t>Khan, Rabea M.</t>
  </si>
  <si>
    <t>Studying `Religion' Critically and the Decolonial Turn: Lessons for Critical Terrorism Studies</t>
  </si>
  <si>
    <t>METHOD &amp; THEORY IN THE STUDY OF RELIGION</t>
  </si>
  <si>
    <t>Critical Religion; gender; race; Critical Terrorism; decoloniality; coloniality</t>
  </si>
  <si>
    <t>RACE</t>
  </si>
  <si>
    <t>Being `critical' when studying religion, whilst it does not have to be limited to studying religion's discursive (and colonial) employments only, it certainly has to begin with it, if we aim to contribute to much-needed decolonial efforts across the social science disciplines. Critically studying religion, as I argue in this article, means starting with a normative and moral responsibility and aspiration towards a more just, equal, and progressive social world that grapples with the coloniality, and structures of white supremacy we are all embedded in. In this article I will reflect on the contributions of Critical Religion (CR) especially to fields like (Critical) Terrorism Studies and related disciplines which regularly discuss `religion' and religiously-inspired violence but never actually acknowledge `religion's' colonial and gendered implications, definitional instability, or Euro- and Christian-centric invention. The work Critical Religion does in uncovering and excavating the modern-colonial origins of the term `religion, I argue, is essential in realising and contributing to the decolonial turn we are currently experiencing and which disciplines like (Critical) Terrorism Studies can only benefit from.</t>
  </si>
  <si>
    <t>[Khan, Rabea M.] Liverpool John Moores Univ, Dept Int Relat &amp; Polit, Int Relat, Liverpool, England</t>
  </si>
  <si>
    <t>Liverpool John Moores University</t>
  </si>
  <si>
    <t>Khan, RM (corresponding author), Liverpool John Moores Univ, Dept Int Relat &amp; Polit, Int Relat, Liverpool, England.</t>
  </si>
  <si>
    <t>r.khan@ljmu.ac.uk</t>
  </si>
  <si>
    <t>0943-3058</t>
  </si>
  <si>
    <t>1570-0682</t>
  </si>
  <si>
    <t>METH THEORY STUD REL</t>
  </si>
  <si>
    <t>Meth. Theory Study Relig.</t>
  </si>
  <si>
    <t>3-4</t>
  </si>
  <si>
    <t>10.1163/15700682-BJA1013</t>
  </si>
  <si>
    <t>YL7N7</t>
  </si>
  <si>
    <t>WOS:001268709900008</t>
  </si>
  <si>
    <t>Aftab, A</t>
  </si>
  <si>
    <t>Aftab, Aqdas</t>
  </si>
  <si>
    <t>Transqueer Negotiations and Decolonial Space-Making in Tsitsi Dangarembga's Nervous Conditions</t>
  </si>
  <si>
    <t>ARIEL-A REVIEW OF INTERNATIONAL ENGLISH LITERATURE</t>
  </si>
  <si>
    <t>trans; queer; decolonial; colonial gender binary; space</t>
  </si>
  <si>
    <t>COLONIALITY; GRAMMAR; GENDER; DESIRE; WOMEN</t>
  </si>
  <si>
    <t>This article intervenes in the long critical reception of Tsitsi Dangarembga's Nervous Conditions as a postcolonial feminist novel by using a decolonial framework-one that is attuned to the history of how the cisgender heterosexual gender binary constructs patriarchy-to propose a transqueer reading of the novel. A transqueer hermeneutic serves two functions in this article: first, it foregrounds the centrality of movement in the prefix trans; and, second, it emphasizes how this movement queerly manipulates gender and sexual normativity. A transqueer reading of Dangarembga's novel points to gendered and sexual subversions of the colonial gender binary by arguing that the protagonist, Tambu, queerly reorients herself to and transly negotiates with the physical spaces in which she is placed instead of simply escaping them. Thus, Nervous Conditions quietly delinks from the colonial cisgender heterosexual binary. Overall, I examine the relation between colonial physical space and Tambu's transqueer subversions by showing how she moves, however fleetingly, within and through decolonial and liminal spaces of refusal.</t>
  </si>
  <si>
    <t>0004-1327</t>
  </si>
  <si>
    <t>1920-1222</t>
  </si>
  <si>
    <t>ARIEL-REV INT ENGL</t>
  </si>
  <si>
    <t>Ariel-Rev. Int. Engl. Lit.</t>
  </si>
  <si>
    <t>10.1353/ari.2024.a915995</t>
  </si>
  <si>
    <t>JE1Z5</t>
  </si>
  <si>
    <t>WOS:001171409400006</t>
  </si>
  <si>
    <t>Spronk, R</t>
  </si>
  <si>
    <t>Spronk, Rachel</t>
  </si>
  <si>
    <t>The defiance of multiplicity: Diabate's lessons for contemporary decolonial feminist thinking</t>
  </si>
  <si>
    <t>[Spronk, Rachel] Univ Amsterdam, Amsterdam, Netherlands</t>
  </si>
  <si>
    <t>University of Amsterdam</t>
  </si>
  <si>
    <t>Spronk, R (corresponding author), Univ Amsterdam, Amsterdam, Netherlands.</t>
  </si>
  <si>
    <t>Spronk, Rachel/0000-0002-5207-711X</t>
  </si>
  <si>
    <t>2024 DEC 14</t>
  </si>
  <si>
    <t>10.1080/17533171.2024.2424543</t>
  </si>
  <si>
    <t>P7H5I</t>
  </si>
  <si>
    <t>WOS:001379573200001</t>
  </si>
  <si>
    <t>Epaminondas, NR</t>
  </si>
  <si>
    <t>Epaminondas, Natalia Rosa</t>
  </si>
  <si>
    <t>Decolonial paths in fashion studies: race, gender and a concept under review</t>
  </si>
  <si>
    <t>DOBRAS</t>
  </si>
  <si>
    <t>Decoloniality; Fashion; Dress; Race; Gender</t>
  </si>
  <si>
    <t>[abstract] This article examines the emergence of the debate on decoloniality in the field of fashion studies in Brazil. To this end, it promotes a theoretical discussion by placing texts about fashion in dialogue with others on decoloniality. Initially, a contextualization of post-colonial and decolonial studies is made based on articles by Luciana Ballestrin (2013, 2017). Next, the dissertation by fashion researcher Jamile Souza (2021) is put into dialogue with texts by researchers who produce decolonial studies in Brazil, Viviane Vergueiro (2018) and Geni Nunez (2018). Afterwards, it analyzes the first Brazilian academic publication to question fashion concepts based on theories arising from studies of decoloniality, authored by Heloisa Santos (2020), placing it in dialogue with two articles from the Decoloniality and Fashion edition of the British academic journal Fashion Theory; one written by Sandra Niessen (2020) and the other by Angela Jansen (2020). The categories of race and gender were identified as axes of intersection between decolonial studies and fashion studies in Brazil. The theme of reviewing the concept of fashion itself proved to be important in some cited texts and is analyzed in this article, as well as its critical points.</t>
  </si>
  <si>
    <t>[Epaminondas, Natalia Rosa] Univ Fed Juiz Fora UFJF, Artes Cultura &amp; Linguagens, Juiz De Fora, Brazil</t>
  </si>
  <si>
    <t>Universidade Federal de Juiz de Fora</t>
  </si>
  <si>
    <t>Epaminondas, NR (corresponding author), Univ Fed Juiz Fora UFJF, Artes Cultura &amp; Linguagens, Juiz De Fora, Brazil.</t>
  </si>
  <si>
    <t>nrosae@gmail.com</t>
  </si>
  <si>
    <t>ASSOC BRASILEIRA ESTUDOS &amp; PESQUISAS MODA</t>
  </si>
  <si>
    <t>RUA CARDOSO ALMEIDA, 788CONJ 144, SAO PAULO, CEP05013-001, BRAZIL</t>
  </si>
  <si>
    <t>2358-0003</t>
  </si>
  <si>
    <t>1982-0313</t>
  </si>
  <si>
    <t>dObras</t>
  </si>
  <si>
    <t>MV2N2</t>
  </si>
  <si>
    <t>WOS:001196346600017</t>
  </si>
  <si>
    <t>Mothoagae, ID</t>
  </si>
  <si>
    <t>Mothoagae, Itumeleng D.</t>
  </si>
  <si>
    <t>The colonisation of Setswana: A decolonial rereading of the 1840 Gospel of Luke</t>
  </si>
  <si>
    <t>HTS TEOLOGIESE STUDIES-THEOLOGICAL STUDIES</t>
  </si>
  <si>
    <t>colonisation; conversion; epistemicide; epistemic privilege; translation; number words; decolonial; Foucauldian notion of power; colonial matrix of power; coloniality</t>
  </si>
  <si>
    <t>In his 1840 translation of the Gospel of Luke from English into Setswana, Robert Moffat transfers Western numerals, geographic words and biblical names to Setswana. In this article, it is argued that in this translation, we see the beginning of the colonisation of Setswana. Furthermore, it is argued that in this translation, Moffat used epistemic privilege and the performance of power to facilitate the process of epistemicide on the linguistic heritage of Batswana and its indigenous knowledge system through an act of colonisation. Contribution: The article applies an intersection of theoretical lenses, namely decoloniality and the Foucauldian notion of power, as its frames of reference in analysing the 1840 English- Setswana Gospel of Luke.</t>
  </si>
  <si>
    <t>[Mothoagae, Itumeleng D.] Univ South Africa, Coll Human Sci, Dept Gender &amp; Sexual Studies, Pretoria, South Africa</t>
  </si>
  <si>
    <t>University of South Africa</t>
  </si>
  <si>
    <t>Mothoagae, ID (corresponding author), Univ South Africa, Coll Human Sci, Dept Gender &amp; Sexual Studies, Pretoria, South Africa.</t>
  </si>
  <si>
    <t>mothodi@unisa.ac.za</t>
  </si>
  <si>
    <t>Mothoagae, Itumeleng/ABA-3375-2021</t>
  </si>
  <si>
    <t>Mothoagae, Itumeleng Daniel/0000-0002-9644-0371</t>
  </si>
  <si>
    <t>College of Human Sciences</t>
  </si>
  <si>
    <t>The author would like to thank the College of Human Sciences for its continual support and for promoting research.</t>
  </si>
  <si>
    <t>AOSIS</t>
  </si>
  <si>
    <t>Durbanville</t>
  </si>
  <si>
    <t>Postnet Suite 110, Private Bag x 19, Durbanville, SOUTH AFRICA</t>
  </si>
  <si>
    <t>0259-9422</t>
  </si>
  <si>
    <t>2072-8050</t>
  </si>
  <si>
    <t>HTS TEOL STUD-THEOL</t>
  </si>
  <si>
    <t>HTS Teol. Stud.-Theol. Stud.</t>
  </si>
  <si>
    <t>JUN 19</t>
  </si>
  <si>
    <t>a9033</t>
  </si>
  <si>
    <t>10.4102/hts.v80i2.9033</t>
  </si>
  <si>
    <t>XK7L5</t>
  </si>
  <si>
    <t>WOS:001261642600001</t>
  </si>
  <si>
    <t>Gunda, MR</t>
  </si>
  <si>
    <t>Gunda, Masiiwa Ragies</t>
  </si>
  <si>
    <t>Re-membering Mission: A Decolonial Critique of the Five Marks of Mission</t>
  </si>
  <si>
    <t>mission of the church; missio Dei; coloniality; decoloniality; re-membering</t>
  </si>
  <si>
    <t>This article grapples with the Anglican Communion's Five Marks of Mission, raising questions such as: Does the Communion need a mission? Does mission need the Communion? And do the Five Marks of Mission speak to the mission of God or mission of and in the Communion? Central to the article is the anxiety about the potential consequences of mission based on historic experiences of people from colonized territories, hence the use of a decolonial approach in this article. The article is also cognizant of the coloniality that continues to influence intra-Communion and ecumenical relations. It asks whether the Five Marks of Mission carry in them some decoloniality impulses that could fundamentally heal the wounds of the past, celebrate the diversity in the Communion presently, and re-envision a future in which the Communion sees itself as having a role to play in the missio Dei.</t>
  </si>
  <si>
    <t>[Gunda, Masiiwa Ragies] World Council Churches, Overcoming Racism, Xenophobia &amp; Related Discriminat, Grand Saconnex, Switzerland; [Gunda, Masiiwa Ragies] Ecumen Inst, Bossey, France</t>
  </si>
  <si>
    <t>Gunda, MR (corresponding author), World Council Churches, Overcoming Racism, Xenophobia &amp; Related Discriminat, Grand Saconnex, Switzerland.;Gunda, MR (corresponding author), Ecumen Inst, Bossey, France.</t>
  </si>
  <si>
    <t>masiiwa.gunda@wcc-coe.org</t>
  </si>
  <si>
    <t>Gunda, Masiiwa/0000-0002-1348-859X</t>
  </si>
  <si>
    <t>10.1111/irom.12485</t>
  </si>
  <si>
    <t>WOS:001243750600001</t>
  </si>
  <si>
    <t>Nolasco, A</t>
  </si>
  <si>
    <t>Nolasco, Ana</t>
  </si>
  <si>
    <t>Dialogues with the Carnivalesque: Decolonial Artistic Practices in the Lusophone Black World</t>
  </si>
  <si>
    <t>NKA-JOURNAL OF CONTEMPORARY AFRICAN ART</t>
  </si>
  <si>
    <t>[Nolasco, Ana] Univ Evora, Sch Fine Arts, Art Theory, Evora, Portugal; [Nolasco, Ana] Polytech Inst Lisbon, Lisbon, Portugal</t>
  </si>
  <si>
    <t>University of Evora; Polytechnic Institute of Lisbon</t>
  </si>
  <si>
    <t>Nolasco, A (corresponding author), Univ Evora, Sch Fine Arts, Art Theory, Evora, Portugal.;Nolasco, A (corresponding author), Polytech Inst Lisbon, Lisbon, Portugal.</t>
  </si>
  <si>
    <t>silva, ana/JTT-6131-2023</t>
  </si>
  <si>
    <t>1075-7163</t>
  </si>
  <si>
    <t>2152-7792</t>
  </si>
  <si>
    <t>NKA</t>
  </si>
  <si>
    <t>Nka</t>
  </si>
  <si>
    <t>10.1215/10757163-11205435</t>
  </si>
  <si>
    <t>E7L3H</t>
  </si>
  <si>
    <t>WOS:001304778700004</t>
  </si>
  <si>
    <t>Khandoker, N</t>
  </si>
  <si>
    <t>Khandoker, Nasrin</t>
  </si>
  <si>
    <t>becoming-woman: exploring decolonial feminist possibilities with Bhawaiya folk songs of Bengal</t>
  </si>
  <si>
    <t>FEMINIST REVIEW</t>
  </si>
  <si>
    <t>becoming-woman; decolonial feminism; emotions; affect; embodiment; deviance; Bhawaiya folk songs</t>
  </si>
  <si>
    <t>This article explores the possibilities of decolonial subjectivity constructed through the lyrics, performances and tunes of a Bangla folk song genre, Bhawaiya, through the concept of 'becoming-woman'. Postcolonial scholars have shown that new gender norms for Bengali women were made by the political, religious and cultural encounter between British colonial mechanisms and the nationalist collective struggle of reconstructing the traditions of the Indian subcontinent. While marriage was established as one of the most potent social contracts through that encounter, in Bengal, the words of the embodied or sensual love of 'illicit' relations beyond the marital boundary expressed through many lyrics of the Bhawaiya songs show the existence of sexual desire beyond this heteropatriarchal norm. The female subject of Bhawaiya lyrics expressing 'illicit' desire is fictional but symbolises the permissiveness of real women's defiant and deviant emotions. Moreover, the emotions of Bhawaiya folk songs not only connect singers, performers and listeners with the instruments and environments but also create the embodied-atmospheric environment, process and experience of 'becoming-woman'. In between the colonial and nationalist binary narratives, Bhawaiya exists with sexually subversive emotional elements and with the emotional atmosphere of 'becoming-woman of Bhawaiya'. The decolonial feminist political potential of this 'becoming' challenges the coloniality of gender by evoking 'female' emotions that exceed the logic of categorical binaries. This article examines that subversive female subjectivity for a decolonial disjuncture from existing colonial and national narratives.</t>
  </si>
  <si>
    <t>0141-7789</t>
  </si>
  <si>
    <t>1466-4380</t>
  </si>
  <si>
    <t>FEMINIST REV</t>
  </si>
  <si>
    <t>Fem. Rev.</t>
  </si>
  <si>
    <t>10.1177/01417789241280499</t>
  </si>
  <si>
    <t>P9B5C</t>
  </si>
  <si>
    <t>WOS:001380772200005</t>
  </si>
  <si>
    <t>Lima, FC; Acerbi, VD; Correa, IZN</t>
  </si>
  <si>
    <t>Lima, Felipe Costa; Acerbi, Vitoria dos Santos; Correa, Igo Zany Nunes</t>
  </si>
  <si>
    <t>Redefining human-nature relations: decolonial perspectives on Inter-American Court environmental jurisprudence</t>
  </si>
  <si>
    <t>CANADIAN JOURNAL AMERICAN AND CARIBBEAN STUDIES</t>
  </si>
  <si>
    <t>Inter-American Court of Human Rights; human rights; environmental rights; property rights; decolonial thought; Western worldview; Andean philosophy; nature; Corte Interamericana de Derechos Humanos; derechos Humanos; derechos Ambientales; derechos de propiedad; pensamiento decolonial; visi &amp; oacute;n del Mundo Occidental; filosof &amp; iacute;a Andina; naturaleza</t>
  </si>
  <si>
    <t>HUMAN-RIGHTS</t>
  </si>
  <si>
    <t>Debates surrounding environmental protection and its intersection with human rights have gained significant traction in the past decade, coinciding with the advancement of decolonial thought across political, academic and social spheres. These discussions and agendas have become intertwined as humanity faces unprecedented threats to essential global ecosystems while indigenous peoples and traditional black communities, often the primary stewards of the environment, seek emancipation from historical violence. This dynamic struggle between resilience and violence, along with the link between nature and human rights, is also evident within the Inter-American Court of Human Rights. Drawing upon decolonial insights and employing a dialectical method, our analysis aims to scrutinize the Court's jurisprudence to understand its approach concerning the connection between human and environmental rights.</t>
  </si>
  <si>
    <t>[Lima, Felipe Costa] Univ Luxembourg, Dept Publ &amp; Tax Law, 4 rue Alphonse Weicker, L-2721 Luxembourg, Luxembourg; [Acerbi, Vitoria dos Santos] Gender Scan, Paris, France; [Correa, Igo Zany Nunes] Fed Univ Minas Gerais UFMG, Law Dept, Belo Horizonte, Brazil</t>
  </si>
  <si>
    <t>University of Luxembourg; Universidade Federal de Minas Gerais</t>
  </si>
  <si>
    <t>Lima, FC (corresponding author), Univ Luxembourg, Dept Publ &amp; Tax Law, 4 rue Alphonse Weicker, L-2721 Luxembourg, Luxembourg.</t>
  </si>
  <si>
    <t>felipecostalimas@gmail.com</t>
  </si>
  <si>
    <t>Costa Lima, Felipe/AAX-5060-2020</t>
  </si>
  <si>
    <t>Costa Lima, Felipe/0000-0001-6390-3950</t>
  </si>
  <si>
    <t>0826-3663</t>
  </si>
  <si>
    <t>2333-1461</t>
  </si>
  <si>
    <t>CAN J LAT AM CARIBB</t>
  </si>
  <si>
    <t>Can. J. Lat. Am. Caribb. Stud.</t>
  </si>
  <si>
    <t>2024 NOV 15</t>
  </si>
  <si>
    <t>10.1080/08263663.2024.2421124</t>
  </si>
  <si>
    <t>M1F3D</t>
  </si>
  <si>
    <t>hybrid, Green Published</t>
  </si>
  <si>
    <t>WOS:001355064200001</t>
  </si>
  <si>
    <t>Chipato, F; Chandler, D</t>
  </si>
  <si>
    <t>Chipato, Farai; Chandler, David</t>
  </si>
  <si>
    <t>Justice to Come? Decolonial Deconstruction, from Postmodern Policymaking to the Black Horizon</t>
  </si>
  <si>
    <t>INTERNATIONAL POLITICAL SOCIOLOGY</t>
  </si>
  <si>
    <t>CLIMATE-CHANGE; RESILIENCE; COLONIALITY; POLITICS; RESISTANCE; THINKING; FUTURE; RACE</t>
  </si>
  <si>
    <t>This article explores the importance of what we call decolonial deconstruction for contemporary global politics and policy discourses and develops a critique of this approach. Decolonial deconstruction seeks to keep open policy processes, deconstructing liberal policy goals of peace, democracy, or justice as always to come. It emerged through a nexus of postmodern and decolonial framings, well represented in the critical Black studies tradition, where theorists have focused upon identity construction, rejecting static conceptions. These approaches have increasingly been taken up in international policymaking approaches and International relations theory, particularly in the field of peacebuilding and the broad policy approach of resilience. After highlighting the ways that processual understandings of deconstruction have transformed these policy areas, we suggest an alternative deconstructive approach. In doing so, we draw upon the critical Black studies tradition but emphasize the need to critique underlying ontological assumptions about the world. We heuristically set out this approach as the Black Horizon. Cet article s'int &amp; eacute;resse &amp; agrave; l'importance de la &lt;&lt; d &amp; eacute;construction d &amp; eacute;coloniale &gt;&gt; pour la politique mondiale et les discours politiques contemporains avant de d &amp; eacute;velopper une critique de cette approche. La &lt;&lt; d &amp; eacute;construction d &amp; eacute;coloniale &gt;&gt; cherche &amp; agrave; maintenir des processus politiques ouverts afin de d &amp; eacute;construire les objectifs de paix, d &amp; eacute;mocratie ou justice de la politique lib &amp; eacute;rale toujours &lt;&lt; &amp; agrave; venir &gt;&gt;. Elle est apparue &amp; agrave; la jonction de cadres postmodernes et d &amp; eacute;coloniaux, bien repr &amp; eacute;sent &amp; eacute;s dans la tradition des &amp; eacute;tudes noires critiques, o &amp; ugrave; les th &amp; eacute;oriciens se sont concentr &amp; eacute;s sur la construction identitaire, en rejetant les conceptions statiques. Ces approches ont &amp; eacute;t &amp; eacute; de plus en plus reprises par les approches politiques internationales et la th &amp; eacute;orie des relations internationales, notamment dans le domaine de la consolidation de la paix et l'approche politique de la r &amp; eacute;silience au sens large. Apr &amp; egrave;s avoir soulign &amp; eacute; les fa &amp; ccedil;ons dont les compr &amp; eacute;hensions proc &amp; eacute;durales de d &amp; eacute;construction ont transform &amp; eacute; ces domaines politiques, nous sugg &amp; eacute;rons une approche de d &amp; eacute;construction alternative. Ce faisant, nous nous fondons sur la tradition des &amp; eacute;tudes noires critiques, mais soulignons le besoin de critiquer les hypoth &amp; egrave;ses ontologiques sous-jacentes quant au monde. Sur le plan heuristique, nous caract &amp; eacute;risons cette approche &lt;&lt; d'horizon noir &gt;&gt;. Este art &amp; iacute;culo estudia la importancia que tiene lo que llamamos &lt;&lt; deconstrucci &amp; oacute;n decolonial &gt;&gt; para la pol &amp; iacute;tica global contempor &amp; aacute;nea y los discursos pol &amp; iacute;ticos y desarrolla una cr &amp; iacute;tica de este enfoque. La &lt;&lt; deconstrucci &amp; oacute;n decolonial &gt;&gt; busca mantener abiertos los procesos pol &amp; iacute;ticos, a trav &amp; eacute;s de la deconstrucci &amp; oacute;n de los objetivos de las pol &amp; iacute;ticas liberales de paz, democracia o justicia como algo que siempre est &amp; aacute; &lt;&lt; por venir &gt;&gt;. La &lt;&lt; deconstrucci &amp; oacute;n decolonial &gt;&gt; surgi &amp; oacute; a trav &amp; eacute;s de un nexo de uni &amp; oacute;n entre encuadres posmodernos y decoloniales, bien representados en la tradici &amp; oacute;n cr &amp; iacute;tica de los estudios de la cultura negra americana, donde los te &amp; oacute;ricos se han centrado en la construcci &amp; oacute;n de la identidad, rechazando las concepciones est &amp; aacute;ticas. Estos enfoques se han adoptado, cada vez m &amp; aacute;s, tanto en los planteamientos de formulaci &amp; oacute;n de pol &amp; iacute;ticas internacionales como en la teor &amp; iacute;a de las relaciones internacionales, en particular en el campo de la consolidaci &amp; oacute;n de la paz y en el amplio enfoque pol &amp; iacute;tico de la resiliencia. Destacamos las formas en las que las comprensiones procesuales de la deconstrucci &amp; oacute;n han transformado estas &amp; aacute;reas de pol &amp; iacute;tica con el fin de, posteriormente, sugerir un enfoque deconstructivo alternativo. Para llevar esto a cabo, partimos de la tradici &amp; oacute;n cr &amp; iacute;tica de los estudios de la cultura negra americana, pero enfatizamos la necesidad de criticar los supuestos ontol &amp; oacute;gicos subyacentes sobre el mundo. Definimos este enfoque, de manera heur &amp; iacute;stica, como el &lt;&lt; Horizonte de la cultura negra americana &gt;&gt;.</t>
  </si>
  <si>
    <t>[Chipato, Farai] Univ Glasgow, Glasgow, Scotland; [Chandler, David] Univ Westminster, London, England</t>
  </si>
  <si>
    <t>University of Glasgow; University of Westminster</t>
  </si>
  <si>
    <t>Chipato, F (corresponding author), Univ Glasgow, Glasgow, Scotland.</t>
  </si>
  <si>
    <t>farai.chipato@glasgow.ac.uk</t>
  </si>
  <si>
    <t>1749-5679</t>
  </si>
  <si>
    <t>1749-5687</t>
  </si>
  <si>
    <t>INT POLIT SOCIOL</t>
  </si>
  <si>
    <t>Int. Polit. Sociol.</t>
  </si>
  <si>
    <t>OCT 17</t>
  </si>
  <si>
    <t>olae041</t>
  </si>
  <si>
    <t>10.1093/ips/olae041</t>
  </si>
  <si>
    <t>International Relations; Political Science; Sociology</t>
  </si>
  <si>
    <t>International Relations; Government &amp; Law; Sociology</t>
  </si>
  <si>
    <t>I9F5X</t>
  </si>
  <si>
    <t>WOS:001333241000005</t>
  </si>
  <si>
    <t>Greedharry, M</t>
  </si>
  <si>
    <t>Greedharry, Mrinalini</t>
  </si>
  <si>
    <t>A thousand tiny theories: The colonized subject, postcolonial literature, and decolonial epistemologies</t>
  </si>
  <si>
    <t>PSYCHOANALYSIS CULTURE &amp; SOCIETY</t>
  </si>
  <si>
    <t>Decolonial psychoanalysis; Postcolonial literature; Tsitsi Dangarembga; Autotheory</t>
  </si>
  <si>
    <t>FEMINISM</t>
  </si>
  <si>
    <t>Psychoanalysis has, from its origins, made a claim to superior interpretative knowledge of literature than literary studies itself, often using its knowledge of literature to affirm and reaffirm its own colonial logics. In this paper, I examine how this colonial epistemological position is reaffirmed in literary interpretations of postcolonial and decolonial writing, even as psychosocial studies works to decolonize the psy disciplines. Through discussion of Dangarembga's Nervous Conditions trilogy, I argue instead that postcolonial writing offers its own autotheory of the colonized mind which opens a pathway to decolonizing the authority of the psy disciplines.</t>
  </si>
  <si>
    <t>[Greedharry, Mrinalini] Univ Essex, Fac Social Sci, Wivenhoe Pk, Colchester CO4 3SQ, England</t>
  </si>
  <si>
    <t>University of Essex</t>
  </si>
  <si>
    <t>Greedharry, M (corresponding author), Univ Essex, Fac Social Sci, Wivenhoe Pk, Colchester CO4 3SQ, England.</t>
  </si>
  <si>
    <t>mrinalini.greedharry@essex.ac.uk</t>
  </si>
  <si>
    <t>Greedharry, Mrinalini/AAG-5699-2020</t>
  </si>
  <si>
    <t>Greedharry, Mrinalini/0000-0001-6837-0030</t>
  </si>
  <si>
    <t>1088-0763</t>
  </si>
  <si>
    <t>1543-3390</t>
  </si>
  <si>
    <t>PSYCHOANAL CULT SOC</t>
  </si>
  <si>
    <t>Psychoanal. Cult. Soc.</t>
  </si>
  <si>
    <t>2024 OCT 2</t>
  </si>
  <si>
    <t>10.1057/s41282-024-00470-4</t>
  </si>
  <si>
    <t>H6J8H</t>
  </si>
  <si>
    <t>WOS:001324490000001</t>
  </si>
  <si>
    <t>Bagga-Gupta, S</t>
  </si>
  <si>
    <t>Bagga-Gupta, Sangeeta</t>
  </si>
  <si>
    <t>Center-Staging Decolonial and Southern Thinking for Hopeful Epistemic-Existentially Sustainable Futures</t>
  </si>
  <si>
    <t>BANDUNG</t>
  </si>
  <si>
    <t>mobile gazing; ahistorical; southern; multiversal; unlearning; relearning; Decolonizing The Mind; vocabularies</t>
  </si>
  <si>
    <t>The essay presented in this paper constitutes a reflection based on my explorations of transcending siloed academic areas from Southern or Decolonial frameworks generally and on my reading of the 572-page, 2023 volume Decolonizing The Mind. A guide to decolonial theory and practice by Sandew Hira published by Amrit Publishers more specifically. Aligning with emerging discussions regarding the need to trouble the colonially framed ways of mainstream academia and academic writing itself, I - like an increasing number of scholars, including Sandew Hira - attempt to present these reflections in what may appear as unconventional writing. This paper is organized in six sections that talk to the human condition across the territories of the contemporary planet based on situating and historicizing its narrative as a response to emerging decolonial waves that have so far marked academic settings differently across the global North and the global South, including my open-ended reading of Sandew Hira's 2023 volume. In lieu of a standard summary, this reflective paper functions as an expanded teaser to the volumes rich and troubling offerings.</t>
  </si>
  <si>
    <t>[Bagga-Gupta, Sangeeta] Jonkoping Univ, Sch Educ &amp; Commun, Educ, Jonkoping, Sweden</t>
  </si>
  <si>
    <t>Jonkoping University</t>
  </si>
  <si>
    <t>Bagga-Gupta, S (corresponding author), Jonkoping Univ, Sch Educ &amp; Commun, Educ, Jonkoping, Sweden.</t>
  </si>
  <si>
    <t>sangeeta.bagga-gupta@ju.se</t>
  </si>
  <si>
    <t>Bagga-Gupta, Sangeeta/AAW-3955-2020</t>
  </si>
  <si>
    <t>2590-0013</t>
  </si>
  <si>
    <t>2198-3534</t>
  </si>
  <si>
    <t>BANDUNG-J GLOBAL S</t>
  </si>
  <si>
    <t>Bandung</t>
  </si>
  <si>
    <t>10.1163/21983534-11010007</t>
  </si>
  <si>
    <t>Area Studies; Cultural Studies</t>
  </si>
  <si>
    <t>K4G5U</t>
  </si>
  <si>
    <t>WOS:001343476000006</t>
  </si>
  <si>
    <t>López-Barreto, MF; Reyes-García, C; Espadas-Manrique, C; Cach-Pérez, MJ; Caballero-Vázquez, JA; Hernández-Zepeda, C; Juárez, L; Esparza-Olguín, LG</t>
  </si>
  <si>
    <t>Lopez-Barreto, Mauricio Feliciano; Reyes-Garcia, Casandra; Espadas-Manrique, Celene; Cach-Perez, Manuel Jesus; Caballero-Vazquez, Jose Adan; Hernandez-Zepeda, Cecilia; Juarez, Lilian; Esparza-Olguin, Ligia Guadalupe</t>
  </si>
  <si>
    <t>A decolonial approach to ecological distribution conflicts and the Maya Train in Mexico</t>
  </si>
  <si>
    <t>LATIN AMERICAN PERSPECTIVES</t>
  </si>
  <si>
    <t>Biocultural diversity; Relational ontology; Commodification; Environmental justice movements; Neoliberalism</t>
  </si>
  <si>
    <t>ECOSYSTEM SERVICES</t>
  </si>
  <si>
    <t>A neoliberal development model, frequently at odds with the values of the local Mayan biocultural heritage, has historically prompted the conversion of forests and small-scale agricultural land, mainly in the Yucatan Peninsula. This study analyzes ethnographic data collected in two localities in the peninsula that will be impacted by the Maya Train. Preliminary results based mainly on conducted interviews revealed perceptions regarding daily interactions with the local habitat, the effects of public policy initiatives in the communities, and resistance strategies in response to perceived threats surrounding the project. Through a decolonial lens, the study contributes to understanding how social movements impact policies in the face of the environmental and social pacts of neoliberal development projects, while advancing towards a more ontologically diverse political representation.</t>
  </si>
  <si>
    <t>[Lopez-Barreto, Mauricio Feliciano; Reyes-Garcia, Casandra; Espadas-Manrique, Celene; Caballero-Vazquez, Jose Adan; Hernandez-Zepeda, Cecilia] Ctr Invest Cient Yucatan, Unidad Recursos Nat, Merida, Mexico; [Cach-Perez, Manuel Jesus; Juarez, Lilian; Esparza-Olguin, Ligia Guadalupe] El Colegio Frontera Sur, Unidad Villahermosa, Lerma, Mexico</t>
  </si>
  <si>
    <t>Centro de Investigacion Cientifica de Yucatan; El Colegio de la Frontera Sur (ECOSUR)</t>
  </si>
  <si>
    <t>López-Barreto, MF (corresponding author), Ctr Invest Cient Yucatan, Unidad Recursos Nat, Merida, Mexico.</t>
  </si>
  <si>
    <t>Lopez Barreto, Mauricio Feliciano/0000-0003-4478-6511</t>
  </si>
  <si>
    <t>0094-582X</t>
  </si>
  <si>
    <t>1552-678X</t>
  </si>
  <si>
    <t>LAT AM PERSPECT</t>
  </si>
  <si>
    <t>Lat. Am. Perspect.</t>
  </si>
  <si>
    <t>10.1177/0094582X241295617</t>
  </si>
  <si>
    <t>Area Studies; Political Science</t>
  </si>
  <si>
    <t>Area Studies; Government &amp; Law</t>
  </si>
  <si>
    <t>O4Q4K</t>
  </si>
  <si>
    <t>WOS:001349928100001</t>
  </si>
  <si>
    <t>Phiri, MZ</t>
  </si>
  <si>
    <t>Phiri, Madalitso Z.</t>
  </si>
  <si>
    <t>The specter of race in global Covid-19 responses: the future is decolonial</t>
  </si>
  <si>
    <t>anti-Black racism; biopolitics; pandemic; reparations; violence; race; racism; South Africa; Brazil; United States</t>
  </si>
  <si>
    <t>The Covid-19 pandemic reified pre-existing inequalities predicated on anti-Black racism, imperial geographical cartography, and the violent language of biomilitarism. In this reflective essay I deploy tools of historical sociology to underscore the importance of race, racism, racialization, and global responses to pandemics. I considerer the following questions. First, how can world society develop ideas and concepts for the imagination of a post-imperial global health regime? Second, can alternative futures be imagined if the monopolistic control of power, global scientific processes and knowledge regime is framed around a problematic lexicography of a Eurocentric totalizing project of being human? Lastly, if there is a scientific consensus that we need alternative futures, what kinds of knowledge is needed to bring about a post-imperial liberated order? The future of global health regime is a decolonial one predicated on a new biopolitics. I provide four paradigmatic approaches to subvert imperial global health: (i) pivoting ecocide in the imperial global health regime; (ii) abandonment of a Eurocentric conceptualization of racial hierarchy and modernity; (iii) disbanding the commodification of public health; and (iv) organizing a new world order through health reparations.</t>
  </si>
  <si>
    <t>[Phiri, Madalitso Z.] Univ Witwatersrand, South Africa United Kingdom Bilateral Res Chair Po, Johannesburg, South Africa; [Phiri, Madalitso Z.] Univ Cambridge, Ctr African Studies, Cambridge, England</t>
  </si>
  <si>
    <t>University of Witwatersrand; University of Cambridge</t>
  </si>
  <si>
    <t>Phiri, MZ (corresponding author), Univ Witwatersrand, South Africa United Kingdom Bilateral Res Chair Po, Johannesburg, South Africa.;Phiri, MZ (corresponding author), Univ Cambridge, Ctr African Studies, Cambridge, England.</t>
  </si>
  <si>
    <t>mzp20@cam.ac.uk</t>
  </si>
  <si>
    <t>Phiri, Madalitso Zililo/0000-0003-2784-7298</t>
  </si>
  <si>
    <t>10.1177/17579759231211828</t>
  </si>
  <si>
    <t>WOS:001148049400001</t>
  </si>
  <si>
    <t>Thomas, NA; Ersig, AL; Wispelwey, B; Owen, B; Bratzke, LC</t>
  </si>
  <si>
    <t>Thomas, Nicole A.; Ersig, Anne L.; Wispelwey, Bram; Owen, Brenda; Bratzke, Lisa C.</t>
  </si>
  <si>
    <t>Building decolonial nursing curricula to address disparities in Indigenous women's maternal health</t>
  </si>
  <si>
    <t>NURSING OUTLOOK</t>
  </si>
  <si>
    <t>Decoloniality; Nursing curricula</t>
  </si>
  <si>
    <t>HISTORICAL TRAUMA; PEOPLES</t>
  </si>
  <si>
    <t>Background: Social and health inequities and inequalities are rising all over the world (Chinn &amp; Falk-Rafael, 2018; McGibbon et al., 2014; Smtih, 2012). Nursing students should therefore be educated to understand the multifaceted factors creating health inequities and the degree to which non-biological elements can be embodied and become biological (e.g., environmental stress leading to changes in health.). Purpose: We suggest pathways to decolonize nursing curricula and pedagogy through decentering the colonial knowledge structures and practices that harm Indigenous health and wellbeing. Methods: This discursive analysis utilizes decolonial theory and postcolonial feminism. Discussion: Colonization, broadly speaking, characterizes the Eurocentric project to civilize the rest of the world utilizing various forms of violence (McGibbon et. al., 2014). The persistent and ongoing reproduction and recurrence of colonialism, enacting cycles of disenfranchisement and oppression, creates significant inequities in physical, mental, and emotional health and well-being for historically marginalized groups of people (Smith, 2012). Conclusion: The need for innovative undergraduate nursing curricula reform is apparent. The lack of nursing courses highlighting the effects of colonization, environmental justice, upstream structural and social determinants of health, globalization, and state violence must be addressed. Because gaps in nursing curricula and outdated teaching practices may support persistent inequities, scholars and students have advocated for decolonization of nursing curricula (Chinn &amp; Falk-Rafael, 2018; McGibbon et al., 2014; Smtih, 2012). (c) 2024 Elsevier Inc. All rights are reserved, including those for text and data mining, AI training, and similar technologies.</t>
  </si>
  <si>
    <t>[Thomas, Nicole A.; Ersig, Anne L.; Owen, Brenda; Bratzke, Lisa C.] Univ Wisconsin Madison, Sch Nursing, 701 Highland Ave, Madison, WI 53705 USA; [Wispelwey, Bram] Harvard Univ, Sch Publ Hlth, Dept Global Hlth &amp; Populat, Boston, MA USA; [Wispelwey, Bram] Brigham &amp; Womens Hosp, Dept Med, Div Global Hlth Equ, Boston, MA USA; [Wispelwey, Bram] Harvard Univ, Francois Xavier Bagnoud Ctr Hlth &amp; Human Rights, Boston, MA USA</t>
  </si>
  <si>
    <t>University of Wisconsin System; University of Wisconsin Madison; Harvard University; Harvard T.H. Chan School of Public Health; Harvard University; Harvard University Medical Affiliates; Brigham &amp; Women's Hospital; Harvard University</t>
  </si>
  <si>
    <t>Thomas, NA (corresponding author), Univ Wisconsin Madison, Sch Nursing, 701 Highland Ave, Madison, WI 53705 USA.</t>
  </si>
  <si>
    <t>nathomas3@wisc.edu</t>
  </si>
  <si>
    <t>Wispelwey, Bram/0000-0001-6716-9829; Thomas, Nicole/0000-0003-1486-6043</t>
  </si>
  <si>
    <t>ELSEVIER SCIENCE INC</t>
  </si>
  <si>
    <t>NEW YORK</t>
  </si>
  <si>
    <t>STE 800, 230 PARK AVE, NEW YORK, NY 10169 USA</t>
  </si>
  <si>
    <t>0029-6554</t>
  </si>
  <si>
    <t>1528-3968</t>
  </si>
  <si>
    <t>NURS OUTLOOK</t>
  </si>
  <si>
    <t>Nurs. Outlook</t>
  </si>
  <si>
    <t>NOV-DEC</t>
  </si>
  <si>
    <t>10.1016/j.outlook.2024.102264</t>
  </si>
  <si>
    <t>Nursing</t>
  </si>
  <si>
    <t>H1J1D</t>
  </si>
  <si>
    <t>WOS:001321061900001</t>
  </si>
  <si>
    <t>Bell, L</t>
  </si>
  <si>
    <t>Bell, Lucy</t>
  </si>
  <si>
    <t>Plotting the transition: Decolonial reconfigurations of democracy in Selva Almada's Dead Girls</t>
  </si>
  <si>
    <t>ARTIFARA-REVISTA DE LENGUAS Y LITERATURAS IBERICAS Y LATINOAMERICANAS</t>
  </si>
  <si>
    <t>Selva Almada; Chicas muertas; democracy; transition; decolonial feminism</t>
  </si>
  <si>
    <t>This article offers a re-reading of Selva Almada's Chicas muertas (2014) from a perspective that has been overlooked across most of the critical corpus on the work: the political context in which the three feminicides investigated by the author in the narrative took place, that of the transition to democracy in Argentina in the 1980s. The following two questions are addressed: How does Selva Almada problematize the discourse of democracy that prevails in the postdictatorship Argentinean period in which the text is set? And how do the content and form of her narrative (the theme of feminicide and the process of writing-investigation) point towards alternative political forms to Western liberal democracy? Through an analysis of Selva Almada's narrative in dialogue with the decolonial feminist theories of Rita Segato, Mar &amp; iacute;a Lugones, Breny Mendoza, Sara Ahmed and Mario Blaser among others, we read Chicas muertas as part of a growing wave of feminist literature that plots for a different transition (Mendoza, 2009).</t>
  </si>
  <si>
    <t>[Bell, Lucy] Sapienza Univ di Roma, Rome, Italy</t>
  </si>
  <si>
    <t>Bell, L (corresponding author), Sapienza Univ di Roma, Rome, Italy.</t>
  </si>
  <si>
    <t>UNIV STUDI TORINO, DIPT STUDI UMANISTICI</t>
  </si>
  <si>
    <t>TURIN</t>
  </si>
  <si>
    <t>VIA SANT OTTAVIO 20, TURIN, 10124, ITALY</t>
  </si>
  <si>
    <t>1594-378X</t>
  </si>
  <si>
    <t>ARTIFARA</t>
  </si>
  <si>
    <t>Artifara</t>
  </si>
  <si>
    <t>ZX2K9</t>
  </si>
  <si>
    <t>WOS:001278517900001</t>
  </si>
  <si>
    <t>Dragos, S</t>
  </si>
  <si>
    <t>Dragos, Simina</t>
  </si>
  <si>
    <t>Towards a Decolonial and Anti-Racist Analysis of the Nation-State and Nationalism</t>
  </si>
  <si>
    <t>critical race studies; decoloniality; methodological nationalism; methodological whiteness; nation-state; nationalism; Romania</t>
  </si>
  <si>
    <t>COLONIALITY; RACE; SOCIOLOGY</t>
  </si>
  <si>
    <t>This paper addresses two calls emerging out of Sociological theory-against methodological nationalism and methodological whiteness-in relation to the study of nations, nation-states and nationalisms. Building on Meghji's synergy of decolonial and race critical theory, I propose a historicized and globalized analysis of nationalisms and the nation-state which can respond to these calls whilst also being attentive to the nation-state and nationalism as sites of violence. I insist upon the importance of understanding 'race' and coloniality as foundational aspects to the emergence and functioning of nationalisms and nation-states. I do so based on the empirical case of the nation-state Romania and Romanian nationalism, what I call a 'colonial gray zone'. I argue: (1) that modern colonialism and imperialism shaped the emergence of nation-states and that, as a result, coloniality shapes the functioning of nation-states and nationalisms; (2) that modern/colonial 'race' is central to the emergence and operation of nation-states and nationalisms. Ultimately, I urge those concerned with the study of nations, nation-states and nationalisms to shift their analytical tools towards coloniality and racism, and the scholarship and struggles against them.</t>
  </si>
  <si>
    <t>[Dragos, Simina] Univ Cambridge, Cambridge, England</t>
  </si>
  <si>
    <t>Dragos, S (corresponding author), Univ Cambridge, Cambridge, England.</t>
  </si>
  <si>
    <t>sd756@cam.ac.uk</t>
  </si>
  <si>
    <t>Dragos, Simina/0000-0003-4189-6766</t>
  </si>
  <si>
    <t>Economic and Social Research Council [ES/J500033/1]</t>
  </si>
  <si>
    <t>Economic and Social Research Council(UK Research &amp; Innovation (UKRI)Economic &amp; Social Research Council (ESRC))</t>
  </si>
  <si>
    <t>This article is part of the author's Ph D research which is funded by the Economic and Social Research Council (Award reference: ES/J500033/1).</t>
  </si>
  <si>
    <t>e70002</t>
  </si>
  <si>
    <t>10.1111/soc4.70002</t>
  </si>
  <si>
    <t>J0C6Z</t>
  </si>
  <si>
    <t>WOS:001333844200001</t>
  </si>
  <si>
    <t>THE COMPLEX PLANETARY DECOLONIAL EDUCATION IN ITS SIGNIFICANCE OF THE RECURSIVE RETROACTIVE PRINCIPLE</t>
  </si>
  <si>
    <t>PERIFERIA</t>
  </si>
  <si>
    <t>planetary decoloniality; Complexity; Education; Retroactive; recursive</t>
  </si>
  <si>
    <t>The retroactive - recursive principle of complexity in the significance of Complex Planetary Decolonial Education (EDPC) is analyzed; We emphasize the bonanzas of ecosophy and diatopia in inquiry, since the transmethod is comprehensive, ecosophical and diatopic hermeneutics, going through analytical, empirical and purposeful moments. In the proactive moment, the Complex Planetary Decolonial Education seeks peace in the midst of the diatribe of war and communication technologies as transformers of the human essence. It is about the forgotten of being, the execrated to compete; it is educating to be happy, and to be in harmony and respect for all; but also review what has happened with the teaching without voices, mute, atonic of the networks, of the Internet. She is a supervisor of what is convenient or not in the networks is essential; deconstructing the denigrating means of life, unethical. The EDPC must be attentive to these new instruments for avoiding and learning in the robotization of life; but assumes its urgent role in the media; as necessary with their due supervision. Complex Planetary Decolonial Education teaches the nature of life to recover the sense of the human as planetary, as universal; in the sense of God's creation told from Genesis in the Holy Scriptures, beyond colonial and oppressive religions; teaches the complexity of being: nature -body -mind -soul -spirit -God. Solidarity is the value par excellence to cultivate from the first educational levels.</t>
  </si>
  <si>
    <t>[Rodriguez, Milagros Elena] Univ Oriente UDO, Dept Matemat, Cumana, Venezuela</t>
  </si>
  <si>
    <t>Rodríguez, ME (corresponding author), Univ Oriente UDO, Dept Matemat, Cumana, Venezuela.</t>
  </si>
  <si>
    <t>Rodríguez, Milagros/AEU-0487-2022</t>
  </si>
  <si>
    <t>UNIV ESTADO RIO DE JANEIRO</t>
  </si>
  <si>
    <t>RUA GENERAL MANOEL RABELO, S-N, VILA SAO LUIS-DUQUE CAXIAS, RIO DE JANEIRO, CEP25065-050, BRAZIL</t>
  </si>
  <si>
    <t>1984-9540</t>
  </si>
  <si>
    <t>PERIFERIA-BRAZIL</t>
  </si>
  <si>
    <t>Periferia</t>
  </si>
  <si>
    <t>e77136</t>
  </si>
  <si>
    <t>10.12957/periferia.2024.77136</t>
  </si>
  <si>
    <t>NJ8E0</t>
  </si>
  <si>
    <t>WOS:001200169000001</t>
  </si>
  <si>
    <t>Maphaka, D; Rapanyane, MB</t>
  </si>
  <si>
    <t>Maphaka, Dominic; Rapanyane, Makhura Benjamin</t>
  </si>
  <si>
    <t>Instruments of China's Foreign Policy Towards South Africa: An Afro-Decolonial Critique</t>
  </si>
  <si>
    <t>INTERNATIONAL JOURNAL OF AFRICAN RENAISSANCE STUDIES</t>
  </si>
  <si>
    <t>Afro-Decolonial; China; foreign policy instruments; South Africa</t>
  </si>
  <si>
    <t>AFROCENTRIC PARADIGM</t>
  </si>
  <si>
    <t>China-South Africa relations have received much attention from members of the public, academics, scholarly research, and the media. Following the signing of the Pretoria Declaration in 2000 and a Comprehensive Strategic Partnership in 2010, China-South Africa relations have transmuted into a subject of scholarly debate and criticism. The dominant literature on the two countries' ties focuses largely on whether the relationship is mutually beneficial and the purported shift in South Africa's foreign policy towards China introduced by former president Jacob Zuma's administration. The current article provides an Afro-Decolonial critique of the instruments of China's foreign policy towards South Africa. This article aimed to unmask the coloniality that is embedded in the instruments of China's foreign policy towards South Africa. Methodologically, the article adopted a qualitative desktop research approach that relied heavily on secondary and open access primary data. Documentary and discourse analysis were adopted in their broadest form to analyse the data. The article makes policy recommendations for South Africa to disentangle itself from the colonial practices advanced by China.</t>
  </si>
  <si>
    <t>[Maphaka, Dominic] Inst Pan African Thought &amp; Conversat, Johannesburg, South Africa; [Rapanyane, Makhura Benjamin] North West Univ, Potchefstroom, South Africa</t>
  </si>
  <si>
    <t>North West University - South Africa</t>
  </si>
  <si>
    <t>Maphaka, D (corresponding author), Inst Pan African Thought &amp; Conversat, Johannesburg, South Africa.</t>
  </si>
  <si>
    <t>domain.molebeledi@gmail.com</t>
  </si>
  <si>
    <t>1818-6874</t>
  </si>
  <si>
    <t>1753-7274</t>
  </si>
  <si>
    <t>INT J AFR RENAISS ST</t>
  </si>
  <si>
    <t>Int. J. Afr. Renaiss. Stud.</t>
  </si>
  <si>
    <t>2024 NOV 23</t>
  </si>
  <si>
    <t>10.1080/18186874.2024.2407348</t>
  </si>
  <si>
    <t>O2Y3F</t>
  </si>
  <si>
    <t>WOS:001369842100001</t>
  </si>
  <si>
    <t>Márquez, EZ</t>
  </si>
  <si>
    <t>Marquez, Evelina zurita</t>
  </si>
  <si>
    <t>Scenes of an uncomfortable thought: Gender, violence and culture from a decolonial perspective</t>
  </si>
  <si>
    <t>AIBR-REVISTA DE ANTROPOLOGIA IBEROAMERICANA</t>
  </si>
  <si>
    <t>[Marquez, Evelina zurita] Univ Malaga, Malaga, Spain</t>
  </si>
  <si>
    <t>Universidad de Malaga</t>
  </si>
  <si>
    <t>Márquez, EZ (corresponding author), Univ Malaga, Malaga, Spain.</t>
  </si>
  <si>
    <t>ASOC ANTROPOLOGOS IBEROAMERICANOS EN RED</t>
  </si>
  <si>
    <t>CALLE FELIZ BOIX 9, MADRID, 28026, SPAIN</t>
  </si>
  <si>
    <t>1695-9752</t>
  </si>
  <si>
    <t>1578-9705</t>
  </si>
  <si>
    <t>AIBR-REV ANTROPOL IB</t>
  </si>
  <si>
    <t>AIBR-Rev. Antropol. Iberoam.</t>
  </si>
  <si>
    <t>O1C2A</t>
  </si>
  <si>
    <t>WOS:001368582400010</t>
  </si>
  <si>
    <t>Martín-Lucas, B</t>
  </si>
  <si>
    <t>Martin-Lucas, Belen</t>
  </si>
  <si>
    <t>Empathy, response-ability, and decolonial love: learning ethics of relationality from Indigenous feminisms</t>
  </si>
  <si>
    <t>EUROPEAN JOURNAL OF ENGLISH STUDIES</t>
  </si>
  <si>
    <t>Empathy; response-ability; relationality; decolonial love; Indigenous resurgence; Indigenous feminism</t>
  </si>
  <si>
    <t>This article examines the creative, political, and affective dialogue between the work of the Nishnaabeg visual artist Rebecca Belmore and the Nishnaabeg scholar, writer and musician Leanne Betasamosake Simpson through a close reading of Simpson's ekphrastic poem smallpox, anyone, included in her collection Islands of Decolonial Love. Stories &amp; Songs (2015). Ekphrasis will be considered here a particular mode of poethical (both poetic and ethical) response based on empathic listening that mobilises horizontal empathy - in contrast with the vertical empathy characteristic of colonialism - as a catalyst in the building of relations. This horizontal empathy relies on specific Nishnaabeg notions of relation: between the poet and the visual art that she interacts with; between the poet and the visual artist; between both women and their Anishinaabe nations, the land, and their human and non-human relations. I then define this net of empathic horizontal relations as decolonial love, which is at the heart of Indigenous Radical Resurgence as defined by Simpson. In my analysis, I will be paying attention to Simpson's critique of vertical empathy from white settlers in the poem and in her theoretical works more broadly.</t>
  </si>
  <si>
    <t>[Martin-Lucas, Belen] Univ Vigo, Dept English French &amp; German, Vigo, Spain</t>
  </si>
  <si>
    <t>Universidade de Vigo</t>
  </si>
  <si>
    <t>Martín-Lucas, B (corresponding author), Univ Vigo, Dept English French &amp; German, Vigo, Spain.</t>
  </si>
  <si>
    <t>bmartin@uvigo.gal</t>
  </si>
  <si>
    <t>Martin-Lucas, Belen/I-4091-2015</t>
  </si>
  <si>
    <t>Martin-Lucas, Belen/0000-0001-5660-1559</t>
  </si>
  <si>
    <t>Ministerio de Ciencia, Innovacion y Universidades/Agencia Estatal de Investigacion [PID2022-136904NB-I00]; European Regional Development Fund A way of making Europe; Xunta de Galicia [ED431C-2020/04]</t>
  </si>
  <si>
    <t>Ministerio de Ciencia, Innovacion y Universidades/Agencia Estatal de Investigacion(Spanish Government); European Regional Development Fund A way of making Europe; Xunta de Galicia(Xunta de Galicia)</t>
  </si>
  <si>
    <t>This research article is part of the project Communitas/Immunitas: relational ontologies in Atlantic anglophone cultures of the 21st century, grant [PID2022-136904NB-I00] funded by Ministerio de Ciencia, Innovacion y Universidades/Agencia Estatal de Investigacion/10.13039/ 501100011033 and by European Regional Development Fund A way of making Europe; Xunta de Galicia [ED431C-2020/04].</t>
  </si>
  <si>
    <t>1382-5577</t>
  </si>
  <si>
    <t>1744-4233</t>
  </si>
  <si>
    <t>EUR J ENGL STUD</t>
  </si>
  <si>
    <t>Eur. J. Engl. Stud.</t>
  </si>
  <si>
    <t>JAN 2</t>
  </si>
  <si>
    <t>10.1080/13825577.2024.2420947</t>
  </si>
  <si>
    <t>Cultural Studies; Linguistics; Language &amp; Linguistics; Literature</t>
  </si>
  <si>
    <t>Cultural Studies; Linguistics; Literature</t>
  </si>
  <si>
    <t>Q9S5U</t>
  </si>
  <si>
    <t>WOS:001387984800004</t>
  </si>
  <si>
    <t>Cook-Lundgren, E; Girei, E</t>
  </si>
  <si>
    <t>Cook-Lundgren, Emily; Girei, Emanuela</t>
  </si>
  <si>
    <t>Ethics of Quantification and Randomised Control Trials in International Development: A Decolonial Analysis</t>
  </si>
  <si>
    <t>JOURNAL OF BUSINESS ETHICS</t>
  </si>
  <si>
    <t>Ethics of quantification; Randomised control trials (RCTs); Coloniality/modernity; Decolonial thinking; International development</t>
  </si>
  <si>
    <t>WOMENS EMPOWERMENT; COLONIALITY; MANAGEMENT; KNOWLEDGE</t>
  </si>
  <si>
    <t>In this article, we examine the ethical implications of randomised control trials (RCTs) as a practice of quantification in international development. Often referred to as the gold standard for the evaluation of development interventions, RCTs are lauded for their ability to generate supposedly objective, unbiased, and rigorous evidence to inform policy decisions for poverty alleviation. At the same time, critiques of quantification within and beyond development challenge claims of objectivity and neutrality, raising epistemological and ethical questions regarding the role of quantitative research, the numbers they produce, and the processes triggered by practices of quantification. Building on these critiques, this study develops a decolonial analysis of the RCT methodology. We argue that RCTs, by enacting the coloniality of being, knowledge, and power, serve to perpetuate global coloniality, and its core organising principle, namely colonial difference. The study contributes to ongoing conversations addressing the ethical stakes of knowledge production and (de)coloniality.</t>
  </si>
  <si>
    <t>[Cook-Lundgren, Emily; Girei, Emanuela] Liverpool John Moores Univ, Liverpool, England</t>
  </si>
  <si>
    <t>Girei, E (corresponding author), Liverpool John Moores Univ, Liverpool, England.</t>
  </si>
  <si>
    <t>ecooklundgren@gmail.com; e.girei@ljmu.ac.uk</t>
  </si>
  <si>
    <t>0167-4544</t>
  </si>
  <si>
    <t>1573-0697</t>
  </si>
  <si>
    <t>J BUS ETHICS</t>
  </si>
  <si>
    <t>J. Bus. Ethics</t>
  </si>
  <si>
    <t>2024 MAY 18</t>
  </si>
  <si>
    <t>10.1007/s10551-024-05684-1</t>
  </si>
  <si>
    <t>Business; Ethics</t>
  </si>
  <si>
    <t>Business &amp; Economics; Social Sciences - Other Topics</t>
  </si>
  <si>
    <t>RI2Y4</t>
  </si>
  <si>
    <t>WOS:001226981700002</t>
  </si>
  <si>
    <t>Gandolfi, H; Glowach, T; Walker, L; Walker, S; Rushton, E</t>
  </si>
  <si>
    <t>Gandolfi, Haira; Glowach, Terra; Walker, Lee; Walker, Sharon; Rushton, Elizabeth</t>
  </si>
  <si>
    <t>Exploring decolonial and anti-racist perspectives in teacher education and curriculum through dialogue</t>
  </si>
  <si>
    <t>CURRICULUM JOURNAL</t>
  </si>
  <si>
    <t>[Gandolfi, Haira] Univ Cambridge, Fac Educ, Cambridge, England; [Glowach, Terra] Univ West England, Sch Educ &amp; Childhood, Bristol, England; [Walker, Lee] Chadwell Primary Sch, Romford, England; [Walker, Sharon] Univ Bristol, Sch Educ, Bristol, England; [Rushton, Elizabeth] Univ Stirling, Fac Social Sci, Stirling, Scotland; [Rushton, Elizabeth] Univ Stirling, Fac Social Sci, Stirling FK9 4LA, Scotland</t>
  </si>
  <si>
    <t>University of Cambridge; University of West England; University of Bristol; University of Stirling; University of Stirling</t>
  </si>
  <si>
    <t>Rushton, E (corresponding author), Univ Stirling, Fac Social Sci, Stirling FK9 4LA, Scotland.</t>
  </si>
  <si>
    <t>lizzie.rushton@stir.ac.uk</t>
  </si>
  <si>
    <t>Gandolfi, Haira/AAI-3507-2020</t>
  </si>
  <si>
    <t>Glowach, Terra/0000-0003-0909-3795; Walker, Sharon/0000-0002-0643-6265; Gandolfi, Haira Emanuela/0000-0002-5789-0169</t>
  </si>
  <si>
    <t>0958-5176</t>
  </si>
  <si>
    <t>1469-3704</t>
  </si>
  <si>
    <t>CURRIC J</t>
  </si>
  <si>
    <t>Curric. J.</t>
  </si>
  <si>
    <t>10.1002/curj.246</t>
  </si>
  <si>
    <t>NF0M6</t>
  </si>
  <si>
    <t>WOS:001138297800001</t>
  </si>
  <si>
    <t>Guimaraes, RS; Ferreira, AAL</t>
  </si>
  <si>
    <t>Guimaraes, Renato Silva; Ferreira, Arthur Arruda Leal</t>
  </si>
  <si>
    <t>How Is It Possible to Confront Coloniality Through Devouring? An Anthropophagic Decolonial Approach</t>
  </si>
  <si>
    <t>JOURNAL OF THEORETICAL AND PHILOSOPHICAL PSYCHOLOGY</t>
  </si>
  <si>
    <t>cultural anthropophagy; decoloniality; indigenized epistemology; experiential metaphysics; philosophy</t>
  </si>
  <si>
    <t>In the late 1920s, Oswald de Andrade (1890-1954), who we will refer to as Oswald, sought to develop a theory/praxis that was initially configured as an aesthetic movement within the framework of Brazilian artistic modernism but which later became a peculiar type of thought with philosophical, epistemological, historical, cultural, political, and metaphysical (or antimetaphysical) connotations. Oswald's intellectual production was born at the intersection of perspectives between the world wars and the postwar period. Oswald's account of Western knowledge through his interpretation of indigenous metaphysics resulted in a provocative epistemology. In this work, we will present his artistic manifestos of the 1920s and also his academic texts of the 1940s and 1950s. This artistic and philosophical work is called Anthropophagic movement, and it is an experimental metaphysics entailing a new kind of thought and aesthetic sensibility. For that we will reaffirm his formulations by reintroducing his thoughts, aiming at creating new developments that lead to a generative discussion of his approach to a decolonial project. We show that Oswald's approach was groundbreaking at his time, and it still is regarding certain approaches of current decolonial thought of the present.</t>
  </si>
  <si>
    <t>[Guimaraes, Renato Silva] Univ Paris 1 Pantheon Sorbonne, Sorbonne Sch Arts Plast Arts &amp; Art Sci, Florapromenade 4, D-13187 Berlin, Germany; [Guimaraes, Renato Silva] Friedrich Alexander Univ Erlangen Nurnberg, Inst Romance Studies, Latin Amer Studies Literature &amp; Cultural Studies, Erlangen, Germany; [Ferreira, Arthur Arruda Leal] Pontifical Catholic Univ Sao Paulo, Postgrad Program Clin Psychol, Sao Paulo, Brazil; [Ferreira, Arthur Arruda Leal] Univ Fed Rio de Janeiro, Inst Psychol, Dept Gen &amp; Expt Psychol, Rio De Janeiro, Brazil</t>
  </si>
  <si>
    <t>University of Erlangen Nuremberg; Pontificia Universidade Catolica de Sao Paulo; Universidade Federal do Rio de Janeiro</t>
  </si>
  <si>
    <t>Guimaraes, RS (corresponding author), Univ Paris 1 Pantheon Sorbonne, Sorbonne Sch Arts Plast Arts &amp; Art Sci, Florapromenade 4, D-13187 Berlin, Germany.</t>
  </si>
  <si>
    <t>resgui@gmail.com</t>
  </si>
  <si>
    <t>EDUCATIONAL PUBLISHING FOUNDATION-AMERICAN PSYCHOLOGICAL ASSOC</t>
  </si>
  <si>
    <t>750 FIRST ST, NE, WASHINGTON, DC 20002-4242 USA</t>
  </si>
  <si>
    <t>1068-8471</t>
  </si>
  <si>
    <t>2151-3341</t>
  </si>
  <si>
    <t>J THEOR PHILOS PSYCH</t>
  </si>
  <si>
    <t>J. Theor. Philos. Psychol.</t>
  </si>
  <si>
    <t>10.1037/teo0000280</t>
  </si>
  <si>
    <t>I1I7C</t>
  </si>
  <si>
    <t>WOS:001327868500009</t>
  </si>
  <si>
    <t>Cruz, VD</t>
  </si>
  <si>
    <t>Cruz, Valter do Carmo</t>
  </si>
  <si>
    <t>CARLOS WALTER PORTO-GONÇALVES, THE AMAZON AND A DECOLONIAL METHODOLOGICAL HORIZON OF GEOGRAPHIC MAKING</t>
  </si>
  <si>
    <t>GEOGRAPHIA-UFF</t>
  </si>
  <si>
    <t>Carlos Walter Porto-Gon &amp; ccedil;alves; Amazonia; decolonial theoretical-methodological horizon; Geographicity of the social</t>
  </si>
  <si>
    <t>The objective of this article is to analyze how, based on his studies on the Amazon, Carlos Walter Porto-Gon &amp; ccedil;alves constructed a thematic- empirical reading of the region and, at the same time, an original methodological horizon of geographical practice. Our working hypothesis is that the research experience with the Amazon provided a ruler and compass for the author to build a renewal in Brazilian Geography. We propose to dialogue with the author's work by systematizing the epistemological gestures and analytical clues that, when articulated, represent a renewing horizon of decolonial reading of the geographicity of the social that will be presented throughout this text in the format of: a) two epistemological gestures, two fundamental forms problematizing the relationship with knowledge about and from the Amazon: i) combating Eurocentrism and the colonial invention of the Amazon and ii) learning from the Amazonian horizons- the Amazon as the center of the world; b) five analytical clues that describe the construction of an original conception of geography that, at the same time, affirms and tensions the tradition of the discipline: i) the Amazon as an unequal accumulation of times: ii) the political ecology of the society-nature relationship in Amazon; iii) Geography as a verb: a look at the Amazon from below and from the r-existences; iv) territorial tensions: conflict as a key to reading the Amazon; v) the struggles for life, dignity and territory in the Amazon.</t>
  </si>
  <si>
    <t>[Cruz, Valter do Carmo] Univ Fed Fluminense UFF, Dept Geog, Niteroi, RJ, Brazil; [Cruz, Valter do Carmo] Univ Fed Fluminense UFF, Programa Posgrad Geog, Niteroi, RJ, Brazil</t>
  </si>
  <si>
    <t>Universidade Federal Fluminense; Universidade Federal Fluminense</t>
  </si>
  <si>
    <t>Cruz, VD (corresponding author), Univ Fed Fluminense UFF, Dept Geog, Niteroi, RJ, Brazil.;Cruz, VD (corresponding author), Univ Fed Fluminense UFF, Programa Posgrad Geog, Niteroi, RJ, Brazil.</t>
  </si>
  <si>
    <t>valtercruz@id.uff.br</t>
  </si>
  <si>
    <t>1517-7793</t>
  </si>
  <si>
    <t>GEOgraphia-UFF</t>
  </si>
  <si>
    <t>JUL-DEC</t>
  </si>
  <si>
    <t>e63512</t>
  </si>
  <si>
    <t>10.22409/GEOgraphia2024.v26i57.a63512</t>
  </si>
  <si>
    <t>ZW3O2</t>
  </si>
  <si>
    <t>WOS:001278286000001</t>
  </si>
  <si>
    <t>Baloyi, ME; Mushwana, A</t>
  </si>
  <si>
    <t>Baloyi, Magezi Elijah; Mushwana, Arnold</t>
  </si>
  <si>
    <t>Decolonising the meaning of 'nsati' and 'nuna' in the Tsonga context - a decolonial study</t>
  </si>
  <si>
    <t>SOUTH AFRICAN JOURNAL OF AFRICAN LANGUAGES</t>
  </si>
  <si>
    <t>Afrikaans</t>
  </si>
  <si>
    <t>The colonial agenda succeeded in changing African life in many ways, hence we are left with a diluted kind of Africanism. The truth is that African life never remained the same after colonisation. The Western influence on African languages also played its role in changing the correct meaning of a wife and husband. For instance, concubines, partners, boy- or girlfriends, etc., are often confused with wife or husband. The distorted meaning of 'wife/husband' today for some African tribes is problematic in many ways. For instance, it undermines the status of what a real wife or husband is.</t>
  </si>
  <si>
    <t>[Baloyi, Magezi Elijah] Univ South Africa, Res Inst Theol &amp; Relig, Pretoria, South Africa; [Mushwana, Arnold] Univ South Africa, Dept African Languages, Pretoria, South Africa</t>
  </si>
  <si>
    <t>University of South Africa; University of South Africa</t>
  </si>
  <si>
    <t>Mushwana, A (corresponding author), Univ South Africa, Dept African Languages, Pretoria, South Africa.</t>
  </si>
  <si>
    <t>mushwa@unisa.ac.za</t>
  </si>
  <si>
    <t>0257-2117</t>
  </si>
  <si>
    <t>2305-1159</t>
  </si>
  <si>
    <t>S AFR J AFR LANG</t>
  </si>
  <si>
    <t>S. Afr. J. Afr. Lang.</t>
  </si>
  <si>
    <t>10.1080/02572117.2023.2248871</t>
  </si>
  <si>
    <t>WG0S2</t>
  </si>
  <si>
    <t>WOS:001253604500001</t>
  </si>
  <si>
    <t>Liu, L; Garcia-Cuesta, S; Chambers, L; Tchirkov, S; Hebert, DG</t>
  </si>
  <si>
    <t>Liu, Lu; Garcia-Cuesta, Sergio; Chambers, Laura; Tchirkov, Sergej; Hebert, David G.</t>
  </si>
  <si>
    <t>Rethinking musical excellence from a decolonial perspective: Disruptive autobiographical experiences among doctoral scholars</t>
  </si>
  <si>
    <t>INTERNATIONAL JOURNAL OF MUSIC EDUCATION</t>
  </si>
  <si>
    <t>Artistry; autoethnography; competition; decolonization; excellence; higher education</t>
  </si>
  <si>
    <t>EDUCATION</t>
  </si>
  <si>
    <t>This collaborative autoethnography was developed by recent doctoral students in music from Southern Europe, Eurasia, East Asia, and North America, along with a professor based in Northern Europe. Our primary research question is What can disruptive autobiographical experiences teach us about the implications of the decolonization movement for redefining musical excellence in higher music education? The co-authors interviewed each other for their respective personal narratives on this theme, then collaboratively coded, analyzed and developed their results and interpretations. Four sub-questions served as prompts: (1) What was your gateway into music and how did the music learning-tradition that you were exposed to affect your development as a musician? (2) In what ways was the concept of musical excellence a part of your (early) development as a musician? (3) How does the concept of musical excellence impact how being an artist is defined by you and people around you? (4) How did this perception of what is an artist affect your musical path (and even how others perceive your career)? We share our findings and discuss implications in terms of possible innovations to higher music education, definitions of musical excellence, approaches to evaluation, and the role of competition in education.</t>
  </si>
  <si>
    <t>[Liu, Lu] Univ Sydney, SDN, Sydney, Australia; [Garcia-Cuesta, Sergio] Rhythm Mus Conservatory, Copenhagen, Denmark; [Chambers, Laura] York Univ, York, ON, Canada; [Tchirkov, Sergej] Univ Bergen, Bergen, Norway; [Hebert, David G.] Western Norway Univ Appl Sci, Bergen, Norway</t>
  </si>
  <si>
    <t>University of Sydney; York University - Canada; University of Bergen; Western Norway University of Applied Sciences</t>
  </si>
  <si>
    <t>Hebert, DG (corresponding author), Western Norway Univ Appl Sci, Fac Educ, Postbox 7030, N-5020 Bergen, Norway.</t>
  </si>
  <si>
    <t>dgh@hvl.no</t>
  </si>
  <si>
    <t>Hebert, David Gabriel/0009-0002-1446-3893</t>
  </si>
  <si>
    <t>0255-7614</t>
  </si>
  <si>
    <t>1744-795X</t>
  </si>
  <si>
    <t>INT J MUSIC EDUC</t>
  </si>
  <si>
    <t>Int. J. Music Educ.</t>
  </si>
  <si>
    <t>2024 SEP 25</t>
  </si>
  <si>
    <t>10.1177/02557614241281992</t>
  </si>
  <si>
    <t>Education &amp; Educational Research; Music</t>
  </si>
  <si>
    <t>H6C2L</t>
  </si>
  <si>
    <t>WOS:001324292000001</t>
  </si>
  <si>
    <t>Stake-Doucet, N</t>
  </si>
  <si>
    <t>Stake-Doucet, Natalie</t>
  </si>
  <si>
    <t>THE COST OF PROFESSIONALISATION: A DECOLONIAL FEMINIST PERSPECTIVE ON HOSPITALS AND HOSPITAL SCHOOLS</t>
  </si>
  <si>
    <t>NURSING PHILOSOPHY</t>
  </si>
  <si>
    <t>[Stake-Doucet, Natalie] Univ Montreal, Fac Nursing, Montreal, PQ, Canada</t>
  </si>
  <si>
    <t>Universite de Montreal</t>
  </si>
  <si>
    <t>Stake-Doucet, Natalie/GVT-9988-2022</t>
  </si>
  <si>
    <t>1466-7681</t>
  </si>
  <si>
    <t>1466-769X</t>
  </si>
  <si>
    <t>NURS PHILOS</t>
  </si>
  <si>
    <t>Nurs. Philos.</t>
  </si>
  <si>
    <t>N5L0L</t>
  </si>
  <si>
    <t>WOS:001364740900003</t>
  </si>
  <si>
    <t>Velji, M</t>
  </si>
  <si>
    <t>Velji, Muhammad</t>
  </si>
  <si>
    <t>From Opposition to Creativity: Saba Mahmood's Decolonial Critique of Teleological Feminist Futures</t>
  </si>
  <si>
    <t>HYPATIA-A JOURNAL OF FEMINIST PHILOSOPHY</t>
  </si>
  <si>
    <t>Saba Mahmood's anthropological work studies the gain in skills, agency, and capacity building by the women's dawa movement in Egypt. These women increase their virtue toward the goal of piety by following dominant, often patriarchal norms. Mahmood argues that teleological feminism ignores this gain in agency because this kind of feminism only focuses on opposition or resistance to these norms. In this paper I defend Mahmood's anti-teleological feminist work from criticisms that her project valorizes oppression and has no vision for a nonoppressive feminist future. I argue the future envisioned by teleological feminists gets caught in the Hegelian trap of replicating past oppression in their feminist future. I find in Mahmood's work the tools to escape this trap. I argue, rather than a movement of overcoming oppression, Mahmood's work suggests an immanent and creative movement that emphasizes difference for a truly new future. I turn to a Bergsonian metaphor and argue that this movement can be seen as akin to the movement of biological evolution. I conclude using the work of Eve Sedgwick that the Egyptian women that Mahmood studies are being read in a paranoid fashion and demonstrate using Leila Ahmed a better reparative reading of these women.</t>
  </si>
  <si>
    <t>[Velji, Muhammad] Wesleyan Univ, Dept Philosophy, Middletown, CT 06459 USA</t>
  </si>
  <si>
    <t>Wesleyan University</t>
  </si>
  <si>
    <t>Velji, M (corresponding author), Wesleyan Univ, Dept Philosophy, Middletown, CT 06459 USA.</t>
  </si>
  <si>
    <t>muhammad.velji@gmail.com</t>
  </si>
  <si>
    <t>Velji, Muhammad/0000-0002-3297-3240</t>
  </si>
  <si>
    <t>0887-5367</t>
  </si>
  <si>
    <t>1527-2001</t>
  </si>
  <si>
    <t>HYPATIA</t>
  </si>
  <si>
    <t>Hypatia</t>
  </si>
  <si>
    <t>2024 MAR 18</t>
  </si>
  <si>
    <t>10.1017/hyp.2023.119</t>
  </si>
  <si>
    <t>Philosophy; Women's Studies</t>
  </si>
  <si>
    <t>MF6A1</t>
  </si>
  <si>
    <t>WOS:001192238600001</t>
  </si>
  <si>
    <t>Vidal, J; Souza, JMD</t>
  </si>
  <si>
    <t>Vidal, Julia; Souza, Julia Muniz de</t>
  </si>
  <si>
    <t>Fashion and its decolonial teaching acting as enchantment technologies, preserving indigenous clothing nowadays</t>
  </si>
  <si>
    <t>Indigenous fashion; Clothing; Cosmovisions; Multicultural; Decolonial School</t>
  </si>
  <si>
    <t>[abstract] This article seeks to broaden the conceptualization of the dimension of dressing by addressing indigenous clothing as vehicles of symbols, traditions and identities. Indigenous clothing also are part of the (re)existence cultural process, on societies that have undergone colonial processes of genocide. As an ethnographic approach, we will address the production form and representation of the clothing from the Marajoara and Xavante peoples, as well as the necessary adaptations to the urban context. And then place them in opposition to the constructions of the meaning and symbols consolidated in non -indigenous subjectivities, from the colonizing perspective. Through bibliographic research, image collections, oral reports collected in field research in villages and throughout the classes of the Pluricultural Fashion course, at the Ewa Poranga School, we intend to expand the understanding of original clothing and the teaching of pluricultural fashion as decolonial and anti -racist tools that are part of a set of 'technologies of enchantment' for the maintenance of the existences of indigenous cosmologies in contemporaneity.</t>
  </si>
  <si>
    <t>[Vidal, Julia; Souza, Julia Muniz de] Univ Plurietn Aldeia Marakana UIPAM, Rio De Janeiro, Brazil</t>
  </si>
  <si>
    <t>Vidal, J (corresponding author), Univ Plurietn Aldeia Marakana UIPAM, Rio De Janeiro, Brazil.</t>
  </si>
  <si>
    <t>WOS:001196346600005</t>
  </si>
  <si>
    <t>Hedman, C; Lyngbäck, LA; Paul, E; Rosén, J</t>
  </si>
  <si>
    <t>Hedman, Christina; Lyngback, Liz Adams; Paul, Enni; Rosen, Jenny</t>
  </si>
  <si>
    <t>Epistemic Reciprocity Through a Decolonial Crip Literacy in Accommodated Language Education for Adults</t>
  </si>
  <si>
    <t>APPLIED LINGUISTICS</t>
  </si>
  <si>
    <t>ETHNOGRAPHY</t>
  </si>
  <si>
    <t>This linguistic ethnography was conducted in accommodated language education in Sweden, aimed at adult learners with deafness, hearing impairment, post-traumatic stress disorder, migration stress, or intellectual disability, here, focusing on the latter group, who attended Swedish language learning courses. We empirically investigate a decolonial crip literacy, by connecting language education to epistemic reciprocity. The decolonial lens is understood with regard to the marginalized and dis-abled body, under-represented in Applied Linguistics. More specifically, we focus on teacher positionality and ethical stance-taking among three of the teachers, to contribute an in-depth and situated account of a decolonial crip literacy, as counteracts of ableism and linguicism, and an orientation toward epistemic justice. Based on our linguistic ethnographic data, we suggest that the decolonial crip literacy project engages with disability-as-difference, positioning the dis-abled body as knower, via epistemic reciprocity, which is communicated through a multiplicity of communicative resources, materialities, and creativity. The paper contributes both to the theorizing of injustice in language education and to alternatives in pedagogical practice.</t>
  </si>
  <si>
    <t>[Hedman, Christina; Rosen, Jenny] Stockholm Univ, Dept Teaching &amp; Learning, S-10691 Stockholm, Sweden; [Lyngback, Liz Adams] Stockholm Univ, Dept Special Educ, S-10691 Stockholm, Sweden; [Paul, Enni] Stockholm Univ, Dept Educ, Stockholm, Sweden</t>
  </si>
  <si>
    <t>Stockholm University; Stockholm University; Stockholm University</t>
  </si>
  <si>
    <t>Hedman, C (corresponding author), Stockholm Univ, Dept Teaching &amp; Learning, S-10691 Stockholm, Sweden.</t>
  </si>
  <si>
    <t>christina.hedman@su.se</t>
  </si>
  <si>
    <t>Hedman, Christina/0000-0001-8869-6687; Paul, Enni/0000-0003-4474-3925; Adams Lyngback, Liz/0000-0003-3450-9940</t>
  </si>
  <si>
    <t>Swedish Institute for Educational Research [2021-00024]; Vinnova [2021-00024] Funding Source: Vinnova</t>
  </si>
  <si>
    <t>Swedish Institute for Educational Research; Vinnova(Vinnova)</t>
  </si>
  <si>
    <t>This research was funded by the Swedish Institute for Educational Research [2021-00024]. We are indebted to Professor Angela Creese and anonymous reviewers for contributing valuable comments on previous drafts of this paper.</t>
  </si>
  <si>
    <t>0142-6001</t>
  </si>
  <si>
    <t>1477-450X</t>
  </si>
  <si>
    <t>APPL LINGUIST</t>
  </si>
  <si>
    <t>Appl. Lingusit</t>
  </si>
  <si>
    <t>2024 APR 23</t>
  </si>
  <si>
    <t>10.1093/applin/amae029</t>
  </si>
  <si>
    <t>OH0S3</t>
  </si>
  <si>
    <t>WOS:001206269000001</t>
  </si>
  <si>
    <t>Alvarez, GR</t>
  </si>
  <si>
    <t>Alvarez, Gloriana Rodriguez</t>
  </si>
  <si>
    <t>Defying the Leviathan: Community-based and intersectional approaches to decolonial leadership in Guatemala</t>
  </si>
  <si>
    <t>LEADERSHIP</t>
  </si>
  <si>
    <t>Decolonial leadership; indigenous peoples; gender diversity; Guatemala; intersectional</t>
  </si>
  <si>
    <t>RESISTANCE; AMERICAN</t>
  </si>
  <si>
    <t>This paper examines decolonial leadership in Guatemala, focusing on how Indigenous and marginalised communities resist colonial and authoritarian structures through community-based and intersectional approaches. Resistance to systemic injustices is not merely a reaction but an intrinsic part of Guatemala's historical and social fabric. Based on interviews with Indigenous leaders, feminists, LGBTQ advocates, and legal experts from 2019 to 2023, the study contests Western-centric leadership paradigms. Findings reveal that resistance movements adhere to a collective leadership rooted in community and intersectionality, integrating Indigenous knowledge systems and communitarian feminism. The community-based approach critiques individualism, hierarchical structures, and anthropocentrism. Thus, decolonial leadership underscores the interconnectedness of humanity and nature, reframing leadership as an inclusive, contextually grounded practice. Moreover, the intersectional approach highlights the role of diverse identities, specifically examining race/ethnicity, gender, and class dimensions. This study seeks to present a counter-narrative that values local knowledge and cultural specificity, providing a nuanced perspective on leadership as a means to dismantle colonial hierarchies and address systemic injustices. As such, the paper seeks to contribute to a leadership discourse that reflects a plurality of voices, perspectives, and contexts, thereby broadening the field with a more representative understanding of leadership practices.</t>
  </si>
  <si>
    <t>[Alvarez, Gloriana Rodriguez] Kings Coll London, Strand Campus, London WC2R 2LS, England</t>
  </si>
  <si>
    <t>University of London; King's College London</t>
  </si>
  <si>
    <t>Alvarez, GR (corresponding author), Kings Coll London, Strand Campus, London WC2R 2LS, England.</t>
  </si>
  <si>
    <t>dhumanoscr@gmail.com</t>
  </si>
  <si>
    <t>Rodriguez Alvarez, Gloriana/0000-0002-6326-6813</t>
  </si>
  <si>
    <t>1742-7150</t>
  </si>
  <si>
    <t>1742-7169</t>
  </si>
  <si>
    <t>LEADERSHIP-LONDON</t>
  </si>
  <si>
    <t>Leadership</t>
  </si>
  <si>
    <t>2024 NOV 21</t>
  </si>
  <si>
    <t>10.1177/17427150241301898</t>
  </si>
  <si>
    <t>Management</t>
  </si>
  <si>
    <t>M8F9K</t>
  </si>
  <si>
    <t>WOS:001359847800001</t>
  </si>
  <si>
    <t>Zhao, WL; Cheng, MQ; Cheng, JK</t>
  </si>
  <si>
    <t>Zhao, Weili; Cheng, Moqiu; Cheng, Jiankun</t>
  </si>
  <si>
    <t>Problematizing the onto-epistemic return in 'building Chinese education' as a decolonial involution</t>
  </si>
  <si>
    <t>DISCOURSE-STUDIES IN THE CULTURAL POLITICS OF EDUCATION</t>
  </si>
  <si>
    <t>East-indigenization and west-globalization; tradition-past and modernity-present; theory and practice; onto-epistemic flashpoints; theorycide; eugenic disordering; decolonial involution; western modernity-coloniality</t>
  </si>
  <si>
    <t>PEDAGOGY</t>
  </si>
  <si>
    <t>Decolonial studies, initiated by Southern scholars, scrutinize the coloniality of power, knowledge, and being as a constitutive condition of Western modernity, and explicate otherwise suppressed non-Western onto-epistemes. This paper examines Chinese academia's 'building Chinese education' as a decolonial, 'self-awakening', effort against the Euro-centric global structure of knowledge (re)production. Reading into 334 journal articles published between 2004 and 2023 and housed in the China National Knowledge Infrastructure (CNKI) database, we first pinpoint a state-academia governing matrix that imbricates Chinese intellectuals as establishment and participative scholars. We next untangle three interpellations that scaffold the Chinese education construction discourses: (a) East-indigenization and West-globalization, (b) tradition-past and modernity-present, and (c) theory and practice. In so doing, we explicate eugenic disordering, representational signification, and theorycide as onto-epistemic flashpoints confronting Chinese academia's self-awakening efforts against Western modernity-coloniality. Zooming in on China, this case study complicates the knotty negotiation between cultural relativistic indigenization and globalization as a decolonial involution.</t>
  </si>
  <si>
    <t>[Zhao, Weili; Cheng, Jiankun] Hangzhou Normal Univ, Chinese Educ Modernizat Res Inst, Hangzhou, Peoples R China; [Cheng, Moqiu] Northwestern Univ, Kellogg Sch Management, Evanston, IL USA</t>
  </si>
  <si>
    <t>Hangzhou Normal University; Northwestern University</t>
  </si>
  <si>
    <t>Zhao, WL (corresponding author), Hangzhou Normal Univ, Chinese Educ Modernizat Res Inst, Hangzhou, Peoples R China.</t>
  </si>
  <si>
    <t>weilizhao18@hznu.edu.cn</t>
  </si>
  <si>
    <t>Humanities and Social Sciences Research grant, 'Cultural Reinvocation and Global Transfer of Chinese Education Theorizations' from China's Ministry of Education [24YJA880100]</t>
  </si>
  <si>
    <t>Humanities and Social Sciences Research grant, 'Cultural Reinvocation and Global Transfer of Chinese Education Theorizations' from China's Ministry of Education</t>
  </si>
  <si>
    <t>The authors disclosed receipt of the following financial support for the research, authorship, and/or publication of this article: The paper was supported by the Humanities and Social Sciences Research grant, 'Cultural Reinvocation and Global Transfer of Chinese Education Theorizations' (Grant number #24YJA880100), from China's Ministry of Education.</t>
  </si>
  <si>
    <t>0159-6306</t>
  </si>
  <si>
    <t>1469-3739</t>
  </si>
  <si>
    <t>DISCOURSE-ABINGDON</t>
  </si>
  <si>
    <t>Discourse</t>
  </si>
  <si>
    <t>2024 NOV 5</t>
  </si>
  <si>
    <t>10.1080/01596306.2024.2423609</t>
  </si>
  <si>
    <t>L2M9O</t>
  </si>
  <si>
    <t>WOS:001349125100001</t>
  </si>
  <si>
    <t>Mulaj, J</t>
  </si>
  <si>
    <t>Mulaj, Jeta</t>
  </si>
  <si>
    <t>World-Traveling to the Servants' Quarters: The Pseudo-Concreteness of Lugones' Decolonial Feminism</t>
  </si>
  <si>
    <t>WOMEN</t>
  </si>
  <si>
    <t>This article focuses on the role of servants in Maria Lugones' Playfulness, 'World'-Travelling, and Loving Perception. I show that Lugones uses and erases the work of servants in developing her understanding of world-traveling. This theoretical marginalization and instrumentalization challenges her claim to capture concrete, lived experience. This article argues that Lugones' theory is pseudo-concrete: it capitulates into the very abstractions it seeks to overcome. Focusing on the role of servants reveals the class character of world-traveling and, in turn, its inability to grasp class relations. This article, thus, invites decolonial feminists to reconsider the advantages of class analysis for understanding not only capitalist domination but also perception, identification, and love.</t>
  </si>
  <si>
    <t>[Mulaj, Jeta] Toronto Metropolitan Univ, Dept Philosophy, Toronto, ON, Canada</t>
  </si>
  <si>
    <t>Toronto Metropolitan University</t>
  </si>
  <si>
    <t>Mulaj, J (corresponding author), Toronto Metropolitan Univ, Dept Philosophy, Toronto, ON, Canada.</t>
  </si>
  <si>
    <t>jetamulaj@torontomu.ca</t>
  </si>
  <si>
    <t>2024 MAR 21</t>
  </si>
  <si>
    <t>10.1017/hyp.2024.2</t>
  </si>
  <si>
    <t>MF7A8</t>
  </si>
  <si>
    <t>WOS:001192265800001</t>
  </si>
  <si>
    <t>Amazian, S</t>
  </si>
  <si>
    <t>Amazian, Salma</t>
  </si>
  <si>
    <t>THEORETICAL-METHODOLOGICAL REFLECTIONS FOR A DECOLONIAL RESEARCH IN TIMES OF SECURITIZATION OF ISLAM</t>
  </si>
  <si>
    <t>ATHENEA DIGITAL</t>
  </si>
  <si>
    <t>Methodology; Islam; Colonialism; Epistemic Islamophobia; Securitization</t>
  </si>
  <si>
    <t>ANTHROPOLOGY</t>
  </si>
  <si>
    <t>In this article, I present a theoretical-methodological reflection derived from my research on the securitization policies and processes concerning Muslim individuals in Spain, in the post-9/11 era. I argue for the urgency of decolonizing research on Islam and Muslim communities for two main reasons: the prevalence of the securitization paradigm in their study and intervention, and the legitimization of policies of criminalization, stigmatization, and precarization through academic-institutional collaboration and the influence of security agents. From a decolonial feminist perspective, I highlight the importance of using the decolonizing horizon as a guide, the need to adapt methodologies to the researcher's positionality in relation to Muslim communities, and the imperative to focus attention on institutional practices of domination.</t>
  </si>
  <si>
    <t>[Amazian, Salma] Univ Granada, Inst Migrac, Granada, Spain</t>
  </si>
  <si>
    <t>University of Granada</t>
  </si>
  <si>
    <t>Amazian, S (corresponding author), Univ Granada, Inst Migrac, Granada, Spain.</t>
  </si>
  <si>
    <t>salmamzian@gmail.com</t>
  </si>
  <si>
    <t>UNIV AUTONOMA BARCELONA</t>
  </si>
  <si>
    <t>CERDANYOLA DEL VALLES</t>
  </si>
  <si>
    <t>Edifici A, CERDANYOLA DEL VALLES, BARCELONA 08193, SPAIN</t>
  </si>
  <si>
    <t>1578-8946</t>
  </si>
  <si>
    <t>ATHENEA DIGIT</t>
  </si>
  <si>
    <t>Athenea Digit.</t>
  </si>
  <si>
    <t>e3619</t>
  </si>
  <si>
    <t>10.5565/rev/athenea.3619</t>
  </si>
  <si>
    <t>K5W9P</t>
  </si>
  <si>
    <t>WOS:001344587100005</t>
  </si>
  <si>
    <t>Kwak, H</t>
  </si>
  <si>
    <t>Kwak, Hamin</t>
  </si>
  <si>
    <t>Decolonial Pastoral Care for Cultural Trauma: Pastoral Theological Intervention in the Korean Context</t>
  </si>
  <si>
    <t>cultural trauma; Korea; Christianity; colonialism; decolonial pastoral care; deconstruction</t>
  </si>
  <si>
    <t>This essay examines the connectedness between cultural trauma theory and decolonial studies in pastoral theology, demonstrating the denotation of collective trauma in South Korea and Korean Christianity from past colonial and war experiences. Although cultural trauma theory is well established in studying the case of the Holocaust and Western context, it has not yet explored the trauma of the Third World in a fully fledged manner. Rather, it still employs a Western-centered discourse that is unable to explain the disparity of power dynamics based on colonial values. Therefore, a critical analysis is essential to develop a decolonial discourse between cultural trauma theory and pastoral theology. The case of Korean cultural trauma and its relation to Korean Protestantism is a good starting point for addressing decolonial pastoral care in that the Korean church is still complicit in the colonial religious inheritances concerning its colonized ways of thinking and psyche. Throughout this essay, I argue that Korean social identity and Protestantism are reproducing the harmful reaction of in-group exclusion under the impact of cultural trauma. Finally, I provide a pastoral theological analysis of this discussion in order to suggest a new possibility of decolonial pastoral care for the traumatized Korean society and Christianity.</t>
  </si>
  <si>
    <t>[Kwak, Hamin] Dept Pastoral Theol, Dept Pastoral Theol Personal &amp; Culture, Evanston, IL 60201 USA</t>
  </si>
  <si>
    <t>Kwak, H (corresponding author), Dept Pastoral Theol, Dept Pastoral Theol Personal &amp; Culture, Evanston, IL 60201 USA.</t>
  </si>
  <si>
    <t>hamin.kwak@garrett.edu</t>
  </si>
  <si>
    <t>Kwak, Hamin/0009-0007-9215-2499</t>
  </si>
  <si>
    <t>10.3390/rel15020170</t>
  </si>
  <si>
    <t>JI0X7</t>
  </si>
  <si>
    <t>WOS:001172429400001</t>
  </si>
  <si>
    <t>Weng, HW; Chan, NCL</t>
  </si>
  <si>
    <t>Weng, Hew Wai; Chan, Nicholas</t>
  </si>
  <si>
    <t>Idealized Past, Exclusivist Present: Right-wing Appropriation of the Decolonial Rhetoric in Malaysia</t>
  </si>
  <si>
    <t>Decolonization; right-wing Islamism; Sinophobia; Homophobia; Malaysia</t>
  </si>
  <si>
    <t>COLONIALISM; HISTORIES; POLITICS; BUSINESS</t>
  </si>
  <si>
    <t>Scholars have often assumed that a decolonial agenda would empower emancipatory and anti-racist movements. Nevertheless, there is also increasing recognition by scholars that the language of decolonization has been co-opted to support right-wing ideologies and majoritarian agendas, most prominently in India and Turkey. Similarly, in Malaysia, right-wing actors use decolonial rhetoric to criticize ethnic, religious, gender, and sexual minorities and silence their demands for equal rights. These actors have justified their intolerance by labelling any perceived threats to heteronormative Malay Muslim identity as examples of Western imperialism or Chinese colonialism. This article illustrates how decolonial vocabulary has been transformed into Sinophobia and homophobia by a right-wing Islamist group in Malaysia. It shows how revisionist nativist historiography, racism, and conspiracy theories can be integrated with moralistic calls for decolonization. Tracing developments over the past decade, the paper demonstrates how persistent dissemination, intellectual laundering, and innovative marketing strategies have helped mainstream a nativist Islamist decolonial agenda in Malaysia.</t>
  </si>
  <si>
    <t>[Weng, Hew Wai] Natl Univ Malaysia, Serdang, Malaysia; [Chan, Nicholas] Australian Natl Univ, Canberra, Australia</t>
  </si>
  <si>
    <t>Universiti Kebangsaan Malaysia; Australian National University</t>
  </si>
  <si>
    <t>Weng, HW (corresponding author), Natl Univ Malaysia, Serdang, Malaysia.</t>
  </si>
  <si>
    <t>hewwaiweng@ukm.edu.my</t>
  </si>
  <si>
    <t>Chan, Nicholas/AAL-9522-2021; Hew, Wai/E-5202-2018</t>
  </si>
  <si>
    <t>Chan, Nicholas/0000-0002-6018-2833</t>
  </si>
  <si>
    <t>Fulbright; MACEE (the Malaysian-American Commission on Educational Exchange)</t>
  </si>
  <si>
    <t>We would like to thank the editor and anonymous reviewers for their constructive and incisive comments. Hew Wai Weng revised this paper during his visit to the Southeast Asian Program at Cornell University as a Fulbright Malaysian Scholar in 2024, supported by the Fulbright and MACEE (the Malaysian-American Commission on Educational Exchange).</t>
  </si>
  <si>
    <t>10.1080/14672715.2024.2400219</t>
  </si>
  <si>
    <t>WOS:001322340000001</t>
  </si>
  <si>
    <t>Laó-Montes, A</t>
  </si>
  <si>
    <t>Lao-Montes, Agustin</t>
  </si>
  <si>
    <t>Seeing the World through a Puerto Rican Lens: Decolonial Critique in Boricua Beats</t>
  </si>
  <si>
    <t>SMALL AXE</t>
  </si>
  <si>
    <t>0799-0537</t>
  </si>
  <si>
    <t>1534-6714</t>
  </si>
  <si>
    <t>Small Axe</t>
  </si>
  <si>
    <t>10.1215/07990537-1138260</t>
  </si>
  <si>
    <t>J9M2I</t>
  </si>
  <si>
    <t>WOS:001340224500004</t>
  </si>
  <si>
    <t>Falquet, J</t>
  </si>
  <si>
    <t>Falquet, Jules</t>
  </si>
  <si>
    <t>A French Materialist and Decolonial Perspective on Marxist-Feminist Theories and Struggles Today</t>
  </si>
  <si>
    <t>RETHINKING MARXISM-A JOURNAL OF ECONOMICS CULTURE &amp; SOCIETY</t>
  </si>
  <si>
    <t>Decolonial Feminism; Collette Guillaumin; Intersectionality; Marxist Feminism; Materialist Feminism</t>
  </si>
  <si>
    <t>This short commentary is part of a book symposium about Marxist-Feminist Theories and Struggles Today: Essential Writings on Intersectionality, Labour and Ecofeminism, edited by Khayaat Fakier, Diana Mulinari, and Nora R &amp; auml;thzel. It discusses certain chapters from a French materialist lesbian feminist perspective, as well as from a decolonial feminist perspective. Introducing Colette Guillaumin's sexage proposal and referring to Monique Wittig's analysis of the heterosexualization of women and of the straight mind, the essay recalls the importance of Black feminists in the United States and elsewhere and proposes a theory of the interlocking social-structural relations of sex, race, and class as complementary elements moving toward a renewal of Marxist-feminist reflections from a historical perspective that also accounts for the colonial roots of today's discussions on care and reproductive labor.</t>
  </si>
  <si>
    <t>0893-5696</t>
  </si>
  <si>
    <t>1475-8059</t>
  </si>
  <si>
    <t>RETHINK MARXISM</t>
  </si>
  <si>
    <t>Rethink. Marxism</t>
  </si>
  <si>
    <t>10.1080/08935696.2023.2291969</t>
  </si>
  <si>
    <t>XN0W7</t>
  </si>
  <si>
    <t>WOS:001262256800004</t>
  </si>
  <si>
    <t>Ki, PHL; Gorman, RD; Vorstermans, J; Berthelot-Raffard, A; Hillier, S; Delaviz, Y</t>
  </si>
  <si>
    <t>Ki, Patricia Hoi Ling; Gorman, Rachel da Silveira; Vorstermans, Jessica; Berthelot-Raffard, Agnes; Hillier, Sean; Delaviz, Yasaman</t>
  </si>
  <si>
    <t>Time, Care, and Solidarity in Decolonial, Anti-Racist, Anti-Ableist Undergraduate Program Building</t>
  </si>
  <si>
    <t>INTERSECTIONALITIES-A GLOBAL JOURNAL OF SOCIAL WORK ANALYSIS RESEARCH POLITY AND PRACTICE</t>
  </si>
  <si>
    <t>Disability justice; ethics of care; knowledge decolonization; transformative education; program development</t>
  </si>
  <si>
    <t>This article reflects on the development process of a new undergraduate program, Racialized Health and Disability Justice (RHDJ), at the Critical Disability Studies program, York University from the perspective of the core program development team. The RHDJ program aims to centre the contributions and scholarship of Black, Indigenous, racialized, disabled, and Mad peoples, in response to mounting evidence demonstrating the ongoing marginalization and neglect of these groups in terms of their health and well-being across the Canadian state, and their exclusion from participation, recognition, knowledge production, and leadership within the colonial structures of academia. We reflect on how graduate students and faculty were involved in working toward the program's central aim of teaching and enacting racial and disability justice. We ask, what difference does it make in our program development process to begin from a disability justice ethos, in our negotiations within a structure that the program resists at the same time as it relies on it for its existence? Since the program aims toward the transformation of care for communities who have been marginalized, we also consider if theories of care ethics can inform our process in implementing disability justice principles as we navigate institutional barriers, organization of labour, and collaboration. By sharing our process and reflections, we hope other collectives with similar disability justice goals may consider and build upon our experiences, in the service of building different tools for a different, more livable future.</t>
  </si>
  <si>
    <t>[Ki, Patricia Hoi Ling; Gorman, Rachel da Silveira; Vorstermans, Jessica; Berthelot-Raffard, Agnes; Hillier, Sean] York Univ, Sch Hlth Policy &amp; Management, Crit Disabil Studies, Toronto, ON, Canada; [Delaviz, Yasaman] York Univ, Fac Hlth, Off Dean, Toronto, ON, Canada</t>
  </si>
  <si>
    <t>York University - Canada; York University - Canada</t>
  </si>
  <si>
    <t>Ki, PHL (corresponding author), York Univ, Sch Hlth Policy &amp; Management, Crit Disabil Studies, Toronto, ON, Canada.</t>
  </si>
  <si>
    <t>ki.patricia@gmail.com</t>
  </si>
  <si>
    <t>MEMORIAL UNIV NEWFOUNDLAND</t>
  </si>
  <si>
    <t>ST JOHNS</t>
  </si>
  <si>
    <t>PO BOX 4200, ST JOHNS, NL A1C 5S7, CANADA</t>
  </si>
  <si>
    <t>1925-1270</t>
  </si>
  <si>
    <t>INTERSECTIONALITIES</t>
  </si>
  <si>
    <t>Intersectionallities</t>
  </si>
  <si>
    <t>10.48336/IJTQQN5583</t>
  </si>
  <si>
    <t>Social Work</t>
  </si>
  <si>
    <t>RJ8F7</t>
  </si>
  <si>
    <t>WOS:001227381400001</t>
  </si>
  <si>
    <t>Lam, S; Trott, CD</t>
  </si>
  <si>
    <t>Lam, Stephanie; Trott, Carlie D.</t>
  </si>
  <si>
    <t>Intergenerational solidarities for climate healing: the case for critical methodologies and decolonial research practices</t>
  </si>
  <si>
    <t>CHILDRENS GEOGRAPHIES</t>
  </si>
  <si>
    <t>Arts-based methodologies; intergenerational justice; climate change; decoloniality; participatory research; youth activism</t>
  </si>
  <si>
    <t>FRAMEWORK; JUSTICE</t>
  </si>
  <si>
    <t>In this viewpoint paper, we argue that the predominance of single-generation research approaches in the growing literature on youth climate activism risks obscuring the intergenerational nature of youth(-led) activism that often encompasses people of many ages enmeshed in cross-generational support structures working collaboratively for change. The partitioning of generations in research on climate activism is rooted in adultist tendencies, which are in turn rooted in colonial logics that segment the human lifespan and subordinate young people's perspectives and experiences. Towards resisting often-unquestioned colonial taxonomies, while more fully accounting for the intergenerational complexities of youth climate activism, we draw on our own and others' recent research to advocate for selected critical methodologies and related decolonial research practices-emphasizing arts-based and participatory methods as well as long-term research collaborations-that better enable scholar-activists to aid and accompany the movement through research and action that recognizes and facilitates intergenerational solidarities. Doing so, we argue, will not only more accurately reflect the already-intergenerational nature of the climate movement, but also-through decolonial research practices-foster powerful connections across intergenerational lines that can enable people young and old to imagine and enact climate-just futures.</t>
  </si>
  <si>
    <t>[Lam, Stephanie; Trott, Carlie D.] Univ Cincinnati, Psychol Dept, Cincinnati, OH 45221 USA</t>
  </si>
  <si>
    <t>University System of Ohio; University of Cincinnati</t>
  </si>
  <si>
    <t>Lam, S (corresponding author), Univ Cincinnati, Psychol Dept, Cincinnati, OH 45221 USA.</t>
  </si>
  <si>
    <t>lamse@mail.uc.edu</t>
  </si>
  <si>
    <t>Trott, Carlie D./0000-0002-4400-4287; Lam, Stephanie/0000-0002-1887-3331</t>
  </si>
  <si>
    <t>1473-3285</t>
  </si>
  <si>
    <t>1473-3277</t>
  </si>
  <si>
    <t>CHILD GEOGR</t>
  </si>
  <si>
    <t>Child. Geogr.</t>
  </si>
  <si>
    <t>2024 JAN 9</t>
  </si>
  <si>
    <t>10.1080/14733285.2023.2301546</t>
  </si>
  <si>
    <t>ES3G4</t>
  </si>
  <si>
    <t>WOS:001140866300001</t>
  </si>
  <si>
    <t>Asifat, FO</t>
  </si>
  <si>
    <t>Asifat, Faizat Oladunni</t>
  </si>
  <si>
    <t>The Center Cannot Hold: Decolonial Possibility in the Collapse of a Tanzanian NGO</t>
  </si>
  <si>
    <t>RHETORIC SOCIETY QUARTERLY</t>
  </si>
  <si>
    <t>[Asifat, Faizat Oladunni] Syracuse Univ, Syracuse, NY 13244 USA</t>
  </si>
  <si>
    <t>Syracuse University</t>
  </si>
  <si>
    <t>Asifat, FO (corresponding author), Syracuse Univ, Syracuse, NY 13244 USA.</t>
  </si>
  <si>
    <t>foasifat@syr.edu</t>
  </si>
  <si>
    <t>0277-3945</t>
  </si>
  <si>
    <t>1930-322X</t>
  </si>
  <si>
    <t>RHETOR SOC Q</t>
  </si>
  <si>
    <t>Rhetor. Soc. Q.</t>
  </si>
  <si>
    <t>OCT 19</t>
  </si>
  <si>
    <t>10.1080/02773945.2024.2429360</t>
  </si>
  <si>
    <t>Communication; Literature; Philosophy</t>
  </si>
  <si>
    <t>P3N0V</t>
  </si>
  <si>
    <t>WOS:001372278300001</t>
  </si>
  <si>
    <t>Karmakar, G; Chetty, R</t>
  </si>
  <si>
    <t>Karmakar, Goutam; Chetty, Rajendra</t>
  </si>
  <si>
    <t>Episteme and Ecology: Amitav Ghosh's The Living Mountain and the Decolonial Turn</t>
  </si>
  <si>
    <t>SOUTH ASIAN REVIEW</t>
  </si>
  <si>
    <t>Episteme; ecology; ghosh; anthropocene; decoloniality</t>
  </si>
  <si>
    <t>THOUGHT</t>
  </si>
  <si>
    <t>Amitav Ghosh's The Living Mountain: A Fable of Our Times (2022) is an allegorical rendering of the repercussions of environmental degradation and the annihilation of indigenous ecological knowledge. As one of the notable public intellectuals of contemporary times, Ghosh in The Living Mountain deliberates on the ramifications of the discourses of colonialism and the Anthropocene, and depicts how those have been complicit in asserting a hegemonic Western episteme that has corroborated capitalist extraction and ecological commodification. This article examines Ghosh's The Living Mountain as highlighting the layered operation of colonial capitalism in disrupting ecological systems and marginalizing indigenous epistemologies. The article brings to the foreground that such capitalist subjugation becomes instrumental in unleashing testimonial injustice on indigenous knowledge systems, culminating in horrendous forms of epistemicide and ecocide. To counter such a pervasive objectification, Ghosh calls through this narrative for a decolonial turn that is attendant on epistemic disobedience and repudiates the dominant meaning-formations. This article finally argues that Ghosh elucidates the necessity of a collective epistemic responsibility that would discard the hegemonic capitalist perceptions of nature and ecology and celebrate their primacy and organic existence. It is only through the recuperation of indigenous knowledge and an epistemic re-centering that escalating environmental disasters can be checked and new forms of sustainable planetarity and planetary solidarities can be accomplished.</t>
  </si>
  <si>
    <t>[Karmakar, Goutam; Chetty, Rajendra] Univ Western Cape, Fac Educ, Cape Town, South Africa</t>
  </si>
  <si>
    <t>Karmakar, G (corresponding author), Univ Western Cape, Fac Educ, Cape Town, South Africa.</t>
  </si>
  <si>
    <t>goutamkrmkr@gmail.com</t>
  </si>
  <si>
    <t>Chetty, Rajendra/AAX-8340-2020; Karmakar, Goutam/ISU-8949-2023</t>
  </si>
  <si>
    <t>Karmakar, Goutam/0000-0002-9119-9486</t>
  </si>
  <si>
    <t>National Research Foundation of South Africa; University of the Western Cape's UCDG program</t>
  </si>
  <si>
    <t>National Research Foundation of South Africa(National Research Foundation - South Africa); University of the Western Cape's UCDG program</t>
  </si>
  <si>
    <t>The authors received financial support for the research, authorship, and/or publication of this article from the National Research Foundation of South Africa and from the University of the Western Cape's UCDG program.</t>
  </si>
  <si>
    <t>0275-9527</t>
  </si>
  <si>
    <t>2573-9476</t>
  </si>
  <si>
    <t>S ASIAN REV</t>
  </si>
  <si>
    <t>S. Asian Rev.</t>
  </si>
  <si>
    <t>10.1080/02759527.2023.2206307</t>
  </si>
  <si>
    <t>Asian Studies; Literature</t>
  </si>
  <si>
    <t>E5Q6W</t>
  </si>
  <si>
    <t>WOS:001303551800016</t>
  </si>
  <si>
    <t>Hsieh, CC</t>
  </si>
  <si>
    <t>Hsieh, Chih-Chien</t>
  </si>
  <si>
    <t>Gardening in the Plantationocene: Plotting Multispecies Subsistence in Olive Senior's Decolonial Ecopoetics</t>
  </si>
  <si>
    <t>alan.cc.hsieh@gmail.com</t>
  </si>
  <si>
    <t>National Science and Technology Council, Taiwan [NSTC 112-2410-H-194-024]</t>
  </si>
  <si>
    <t>National Science and Technology Council, Taiwan</t>
  </si>
  <si>
    <t>Funding support for this article was provided by the National Science and Technology Council, Taiwan (NSTC 112-2410-H-194-024).</t>
  </si>
  <si>
    <t>2024 OCT 29</t>
  </si>
  <si>
    <t>10.1093/isle/isae073</t>
  </si>
  <si>
    <t>K7I0Q</t>
  </si>
  <si>
    <t>WOS:001345562700001</t>
  </si>
  <si>
    <t>Singh, P</t>
  </si>
  <si>
    <t>Singh, Prabhakar</t>
  </si>
  <si>
    <t>A Custom's Nine Lives: Decolonial Continuities of Opinio Juris in Customary International Law</t>
  </si>
  <si>
    <t>CHINESE JOURNAL OF INTERNATIONAL LAW</t>
  </si>
  <si>
    <t>RULES</t>
  </si>
  <si>
    <t>Old customs stress upon State practice while the new on opinio juris. The Right of Passage over Indian Territory case (1960) started a debate from the bench to the bar on the coexistence of general, local, and special customs in the postcolonial law of territory. Although key to, first, the Asian and, then, the African self-determination, the relationship of opinio juris and decolonization remains unexamined. In the Question of the Delimitation of the Continental Shelf between Nicaragua and Colombia case (2023), the International Court of Justice has enriched opinio juris by accepting considerations other than a sense of legal obligation. Having lived overland occasionally decoupled from State practices since the Military and Paramilitary Activities in Nicaragua case (1986), the conceptually amphibious opinio juris enters the sea today. Historically, the Asian opinio juris (1940s) first normatively fractured colonialism to, subsequently, fertilize the customary law on African decolonization (1950s).</t>
  </si>
  <si>
    <t>[Singh, Prabhakar] BML Munjal Univ, Ctr Int Law, Sch Law, Kapriwas, Haryana, India</t>
  </si>
  <si>
    <t>BML Munjal University</t>
  </si>
  <si>
    <t>Singh, P (corresponding author), BML Munjal Univ, Ctr Int Law, Sch Law, Kapriwas, Haryana, India.</t>
  </si>
  <si>
    <t>prabhakarsingh.adv@gmail.com</t>
  </si>
  <si>
    <t>Singh, Prabhakar/0000-0002-0029-1384</t>
  </si>
  <si>
    <t>1540-1650</t>
  </si>
  <si>
    <t>1746-9937</t>
  </si>
  <si>
    <t>CHIN J INT LAW</t>
  </si>
  <si>
    <t>Chin. J. Int. Law</t>
  </si>
  <si>
    <t>DEC 20</t>
  </si>
  <si>
    <t>10.1093/chinesejil/jmae040</t>
  </si>
  <si>
    <t>International Relations; Law</t>
  </si>
  <si>
    <t>Q5X0G</t>
  </si>
  <si>
    <t>WOS:001381588800001</t>
  </si>
  <si>
    <t>Ravet, J; Mtika, P; McFarlane, A; MacDonald, C; Khun, B; Tep, V; Sam, R; Yoeng, H</t>
  </si>
  <si>
    <t>Ravet, Jackie; Mtika, Peter; McFarlane, Amy; MacDonald, Catriona; Khun, Bunlee; Tep, Vandy; Sam, Rany; Yoeng, Hak</t>
  </si>
  <si>
    <t>Decolonial perspectives on intercultural research in a study of educational inclusion in rural Cambodia</t>
  </si>
  <si>
    <t>INTERNATIONAL JOURNAL OF EDUCATIONAL RESEARCH</t>
  </si>
  <si>
    <t>Educational inclusion; Interculturality; Decoloniality; Decolonial methodologies; Cambodia</t>
  </si>
  <si>
    <t>METHODOLOGIES</t>
  </si>
  <si>
    <t>This paper presents a critique of intercultural research in the context of a study of Educational Inclusion in Rural Schools in Cambodia undertaken by four U.K. researchers in partnership with four Cambodian researchers. Interculturality is an endeavour to recognise and engage with different ways of being and knowing across cultural boundaries and to address barriers to reciprocal understanding. This endeavour is a complex one and there is little research on the reality of intercultural research, especially in a Cambodian context. We therefore explored this reality within our own research team to address a gap in the literature. Our research question is: What are participants' perceptions of interculturality based on their experiences of a 5-year research study in educational inclusion? Using a decolonial framework and decolonial methodologies, this paper presents the findings of a qualitative study that draws on questionnaire, research diary and interview data. We critically examine affordances and challenges relating to knowledge exchange, cultural differences, language/translation effects and research orthodoxies. We found that whilst our decolonial approach proved mutually beneficial, fostering co-construction and enhancing power-sharing, the quest for epistemic justice is inevitably constrained by powerful, Western research orthodoxies and funding conditionalities necessitating ongoing, joint reflexivity. The significance of the paper lies in the examination of the lived experiences of these affordances and challenges using a decolonial framework. The paper will be of relevance to international development researchers, international research funding agencies, international NGOs and others working in low and lower middle-income countries (LMICs) in the Global South.</t>
  </si>
  <si>
    <t>[Ravet, Jackie; McFarlane, Amy; MacDonald, Catriona] Univ Aberdeen, Aberdeen, Scotland; [Mtika, Peter] Univ Strathclyde, Glasgow, Scotland; [Khun, Bunlee] KHEN Educ NGO, Battambang, Cambodia; [Tep, Vandy] Battambang Teacher Educ Coll, Battambang, Cambodia; [Sam, Rany; Yoeng, Hak] Natl Univ Battambang, Battambang, Cambodia; [Ravet, Jackie] Univ Aberdeen, Kings Coll, Sch Educ, Aberdeen AB24 5UA, Scotland</t>
  </si>
  <si>
    <t>University of Aberdeen; University of Strathclyde; University of Aberdeen</t>
  </si>
  <si>
    <t>Ravet, J (corresponding author), Univ Aberdeen, Kings Coll, Sch Educ, Aberdeen AB24 5UA, Scotland.</t>
  </si>
  <si>
    <t>j.ravet@abdn.ac.uk</t>
  </si>
  <si>
    <t>Sam, Rany/ADL-8166-2022; Mtika, Peter/AAG-3420-2019</t>
  </si>
  <si>
    <t>Sam, Rany/0000-0003-3266-5974; MacDonald, Catriona/0009-0001-1855-084X</t>
  </si>
  <si>
    <t>ELSEVIER SCI LTD</t>
  </si>
  <si>
    <t>London</t>
  </si>
  <si>
    <t>125 London Wall, London, ENGLAND</t>
  </si>
  <si>
    <t>0883-0355</t>
  </si>
  <si>
    <t>1873-538X</t>
  </si>
  <si>
    <t>INT J EDUC RES</t>
  </si>
  <si>
    <t>Int. J. Educ. Res.</t>
  </si>
  <si>
    <t>10.1016/j.ijer.2024.102466</t>
  </si>
  <si>
    <t>I8U9M</t>
  </si>
  <si>
    <t>WOS:001332962200001</t>
  </si>
  <si>
    <t>Grantham, A</t>
  </si>
  <si>
    <t>Grantham, Anjuli</t>
  </si>
  <si>
    <t>The Fairy Council of Ireland at the River Boyne Heritage and Decolonial Climate Imaginaries</t>
  </si>
  <si>
    <t>ANTHROPOLOGICAL JOURNAL OF EUROPEAN CULTURES</t>
  </si>
  <si>
    <t>River Boyne; climate change; environment; folklore; intangible cul- tural heritage; Ireland</t>
  </si>
  <si>
    <t>This article uses a decolonial climate imaginary to experiment with alternative approaches to heritage scholarship while analysing uses of intangible heritage within an environmental campaign in Ireland. A decolonial approach is used to examine the Save the Boyne campaign, contrasting the scientistic-materialist basis of the authorised heritage discourse with the relational heritage ontology centred on the myths which activists have deployed. A coalition including the Fairy Council of Ireland is objecting to a treated wastewater pipeline in County Meath that, if constructed, would reduce the greenhouse gas emissions of a slaughterhouse yet discharge treated wastewater into the River Boyne. This article considers how a relational ontology might provoke a broadening of heritage conceptualisations and purposes in this time of planetary crisis.</t>
  </si>
  <si>
    <t>[Grantham, Anjuli] Ulster Univ, Birmingham, England</t>
  </si>
  <si>
    <t>Grantham, A (corresponding author), Ulster Univ, Birmingham, England.</t>
  </si>
  <si>
    <t>grantham-a@ulster.ac.uk</t>
  </si>
  <si>
    <t>Grantham, Anjuli/GSN-8932-2022</t>
  </si>
  <si>
    <t>BERGHAHN JOURNALS</t>
  </si>
  <si>
    <t>BROOKLYN</t>
  </si>
  <si>
    <t>20 JAY ST, SUITE 512, BROOKLYN, NY 11201 USA</t>
  </si>
  <si>
    <t>1755-2923</t>
  </si>
  <si>
    <t>1755-2931</t>
  </si>
  <si>
    <t>ANTHROPOL J EUR CULT</t>
  </si>
  <si>
    <t>Anthropol. J. Eur. Cult.</t>
  </si>
  <si>
    <t>10.3167/ajec.2024.330106</t>
  </si>
  <si>
    <t>YF8T2</t>
  </si>
  <si>
    <t>WOS:001267169600008</t>
  </si>
  <si>
    <t>Sánchez-Lasaballett, E; González, Y</t>
  </si>
  <si>
    <t>Sanchez-Lasaballett, Eliezer; Gonzalez, Ybiskay</t>
  </si>
  <si>
    <t>Traditional Knowledge and Intellectual Property Rights in Latin America: Towards a Decolonial Approach</t>
  </si>
  <si>
    <t>REVISTA DIREITO GV</t>
  </si>
  <si>
    <t>Indigenous rights; traditional knowledge; intellectual property rights; decoloniality and Latin America</t>
  </si>
  <si>
    <t>This article analyses the underlying ideological dimension of the constitutional reforms in Latin America, with a detailed look at the contested process of Traditional Knowledge (TK) protection and its legal manifestations. Drawing on decolonial theory and textual analysis of constitutions of some Latin American countries (specifically, Brazil, Colombia, Venezuela, Peru, Ecuador and Bolivia), together with case studies and court cases, it demonstrates how Latin American constitutions frame TK protection and how even though some normative assumptions have changed, others remain entrenched. The article suggests that constitutional reforms recognising Indigenous rights to theirTK is not enough, while the experiences of Indigenous peoples and their worldviews remain subordinated to colonial logics.</t>
  </si>
  <si>
    <t>[Sanchez-Lasaballett, Eliezer] Univ Newcastle, Sch Law &amp; Justice, Newcastle, NSW, Australia; [Gonzalez, Ybiskay] Univ Newcastle, Sch Business, Newcastle, NSW, Australia</t>
  </si>
  <si>
    <t>University of Newcastle; University of Newcastle</t>
  </si>
  <si>
    <t>Sánchez-Lasaballett, E (corresponding author), Univ Newcastle, Sch Law &amp; Justice, Newcastle, NSW, Australia.</t>
  </si>
  <si>
    <t>e.sanchez-lasaballett@newcastle.edu.au; ybiskay.gonzaleztorres@newcastle.edu.au</t>
  </si>
  <si>
    <t>FUNDACAO GETULIO VARGAS, ESCOLA DIREITO</t>
  </si>
  <si>
    <t>SAO PAULO SP</t>
  </si>
  <si>
    <t>RUA ROCHA, 23 11 ANDAR, SAO PAULO SP, 01330-0000, BRAZIL</t>
  </si>
  <si>
    <t>1808-2432</t>
  </si>
  <si>
    <t>2317-6172</t>
  </si>
  <si>
    <t>REV DIREITO GV</t>
  </si>
  <si>
    <t>Rev. Direito GV</t>
  </si>
  <si>
    <t>e2431</t>
  </si>
  <si>
    <t>10.1590/2317-6172202431</t>
  </si>
  <si>
    <t>P3C3P</t>
  </si>
  <si>
    <t>WOS:001376728600004</t>
  </si>
  <si>
    <t>Odrekhivska, I</t>
  </si>
  <si>
    <t>Odrekhivska, Iryna</t>
  </si>
  <si>
    <t>Decolonial analytics in translation history: Ukrainian literature in the contested space of English translation</t>
  </si>
  <si>
    <t>WORLD LITERATURE STUDIES</t>
  </si>
  <si>
    <t>The article offers a decolonial reading and critically examines the ways in which Ukrainian literature and culture have been represented in Anglophone translation since the 19th century to the present day, revealing the colonial aesthetic and social imaginary influenced by both the Russian imperial and subsequent Soviet lenses. For this, I develop a decolonial analytics in the historical studies of translation through a four-step framework: 1) archeology of knowledge through (non-)translation, investigating the foundations of knowledge embedded in translation practices, 2) deconstructive reading of translations to analyze the power structures and built-in distortions, 3) paratextual positioning of translation, exploring the underlying ideologies, and 4) re-existence, , concluding with a re-evaluation of translational contribution to decolonial resistance. Grounded in a corpus analysis, the article posits three common colonial strategies in the history of translating Ukrainian works via the Russian imperial/Soviet lens into English: 1) cultural appropriation, , 2) indirect translation into English through Russian, , and 3) centering on Russian imperial and Soviet recognition of the piece in its English-language publication. These strategies have resulted in a parallel, Russified narrative of Ukrainian literature in Anglophone academia.</t>
  </si>
  <si>
    <t>[Odrekhivska, Iryna] Ivan Franko Natl Univ Lviv, Ctr Acad &amp; Cross Cultural Commun, Dept Translat Studies &amp; Contrastive Linguist, Lvov, Ukraine; [Odrekhivska, Iryna] UCL, Sch Slavonic &amp; East European Studies, London, England</t>
  </si>
  <si>
    <t>Ministry of Education &amp; Science of Ukraine; Ivan Franko National University Lviv; University of London; University College London</t>
  </si>
  <si>
    <t>Odrekhivska, I (corresponding author), Ivan Franko Natl Univ Lviv, Ctr Acad &amp; Cross Cultural Commun, Dept Translat Studies &amp; Contrastive Linguist, Lvov, Ukraine.;Odrekhivska, I (corresponding author), UCL, Sch Slavonic &amp; East European Studies, London, England.</t>
  </si>
  <si>
    <t>iryna.odrekhivska@lnu.edu.ua</t>
  </si>
  <si>
    <t>Odrekhivska, Iryna/0000-0002-2568-8775</t>
  </si>
  <si>
    <t>INST WORLD LITERATURE, SLOVAK ACAD SCIENCES</t>
  </si>
  <si>
    <t>BRATISLAVA</t>
  </si>
  <si>
    <t>DUBRAVSKA CESTA 9, BRATISLAVA, SLOVAKIA</t>
  </si>
  <si>
    <t>1337-9275</t>
  </si>
  <si>
    <t>1337-9690</t>
  </si>
  <si>
    <t>WORLD LIT STUD</t>
  </si>
  <si>
    <t>World Lit. Stud.</t>
  </si>
  <si>
    <t>10.31577/WLS.2024.16.3.1</t>
  </si>
  <si>
    <t>J8P1G</t>
  </si>
  <si>
    <t>WOS:001339616600002</t>
  </si>
  <si>
    <t>Allen, S; Girei, E</t>
  </si>
  <si>
    <t>Allen, Stephen; Girei, Emanuela</t>
  </si>
  <si>
    <t>EVELOPING DECOLONIAL REFLEXIVITY: DECOLONIZING MANAGEMENT EDUCATION BY CONFRONTING WHITE SKIN, WHITE IDENTITIES, AND WHITENESS</t>
  </si>
  <si>
    <t>ACADEMY OF MANAGEMENT LEARNING &amp; EDUCATION</t>
  </si>
  <si>
    <t>CROSS-CULTURAL MANAGEMENT; KNOWLEDGE; COLONIALITY; ORGANIZATION; PERSPECTIVE; DISCOMFORT; POLITICS; LESSONS; SPACE; RACE</t>
  </si>
  <si>
    <t>This article explores the potential contribution that White academics based at a Western institution might offer to decolonizing management and organizational knowledge (MOK). We consider how racial hierarchies underpin MOK and shape existing privileges embedded in higher education institutions in the United Kingdom. We reflect on how confronting having White skin and White identities and critically engaging with Whiteness can contribute to decolonizing management education. We address two questions: How can we, and more broadly, White academics, play a constructive role in debates on decolonizing MOK and education? What kind of reflexivity does decolonizing MOK require of us so that we can engage in these debates without colonizing them? The article consists of four sections: (a) introducing the broader context in which we make our contribution; (b) historicizing and exploring issues of identity, Whiteness, Blackness, and otherness; (c) considering how these issues may or may not be embedded in management and organizational education; and (d) developing the new concept of decolonial reflexivity and exploring what this means for White scholars, particularly in relation to ideas of discomfort. By engaging in decolonial reflexivity, we hope to encourage stronger engagement with issues of race, Whiteness, and White privilege in MOK and education.</t>
  </si>
  <si>
    <t>[Allen, Stephen] Univ Sheffield, Org studies, Sheffield, England; [Girei, Emanuela] Liverpool John Moores Univ, Liverpool, England</t>
  </si>
  <si>
    <t>University of Sheffield; Liverpool John Moores University</t>
  </si>
  <si>
    <t>Allen, S (corresponding author), Univ Sheffield, Org studies, Sheffield, England.</t>
  </si>
  <si>
    <t>stephen.allen@sheffield.ac.uk; e.girei@ljmu.ac.uk</t>
  </si>
  <si>
    <t>ACAD MANAGEMENT</t>
  </si>
  <si>
    <t>BRIARCLIFF MANOR</t>
  </si>
  <si>
    <t>PACE UNIV, PO BOX 3020, 235 ELM RD, BRIARCLIFF MANOR, NY 10510-8020 USA</t>
  </si>
  <si>
    <t>1537-260X</t>
  </si>
  <si>
    <t>ACAD MANAG LEARN EDU</t>
  </si>
  <si>
    <t>Acad. Manag. Learn. Educ.</t>
  </si>
  <si>
    <t>10.5465/amle.2022.0387</t>
  </si>
  <si>
    <t>Education &amp; Educational Research; Management</t>
  </si>
  <si>
    <t>Education &amp; Educational Research; Business &amp; Economics</t>
  </si>
  <si>
    <t>A9Y0T</t>
  </si>
  <si>
    <t>WOS:001286010000003</t>
  </si>
  <si>
    <t>Barnes, K; Emerusenge, AP; Rabi, A; Ullah, N; Mazari, H; Moustafa, N; Thakrar, J; Zhao, A; Koomar, S</t>
  </si>
  <si>
    <t>Barnes, Katrina; Emerusenge, Aime Parfait; Rabi, Asma; Ullah, Noor; Mazari, Haani; Moustafa, Nariman; Thakrar, Jayshree; Zhao, Annette; Koomar, Saalim</t>
  </si>
  <si>
    <t>Designing for Social Justice: A Decolonial Exploration of How to Develop EdTech for Refugees</t>
  </si>
  <si>
    <t>EDUCATION SCIENCES</t>
  </si>
  <si>
    <t>refugee education; education technology; education in emergencies; technology design; decoloniality; decolonising EdTech; digital neo-colonialism; Pakistan; Rwanda</t>
  </si>
  <si>
    <t>TERTIARY EDUCATION; MOOCS</t>
  </si>
  <si>
    <t>This paper reflects on the lived experiences of young refugees located in Pakistan and Rwanda when interacting with education technology (EdTech) during and following displacement. We offer a broad decolonial commentary on issues related to the design and development of EdTech initiatives for refugees, noting some of the historical trends prevalent in the education and emergencies sector. We are guided by questions such as: Why EdTech to start with? Who designs the products? Where are they designed? How are they designed? And, which power dynamics are at play during the design process? From this, we draw on qualitative data generated through three focus groups, where we explore young refugees' experiences of EdTech. The focus group included a creative element inviting participants to imagine what a liberatory EdTech practice would look like. We aim to illustrate the practical implications of design choices taken by EdTech developers and, from this, recommend a set of justice-centred design principles for developers of EdTech in refugee contexts. These insights relate specifically to the experiences of refugees in Rwanda and Pakistan, though we also discuss the implications of these learnings for other contexts.</t>
  </si>
  <si>
    <t>[Barnes, Katrina; Emerusenge, Aime Parfait; Rabi, Asma; Ullah, Noor; Zhao, Annette; Koomar, Saalim] Jigsaw Educ, EdTech Hub, London W6 7JP, England; [Mazari, Haani; Thakrar, Jayshree] EdTech Hub, Results Dev, Washington, DC 20036 USA; [Moustafa, Nariman] EdTech Hub, Open Dev &amp; Educ, Barnet EN4 8RE, England</t>
  </si>
  <si>
    <t>Koomar, S (corresponding author), Jigsaw Educ, EdTech Hub, London W6 7JP, England.</t>
  </si>
  <si>
    <t>katrina@jigsaweducation.org; aimeparfait@jigsaweducation.org; asma@jigsaweducation.org; noor@jigsaweducation.org; haani.mazari@edtechhub.org; nariman@edtechhub.org; jay.thakrar@edtechhub.org; annette@jigsaweducation.org; saalim@edtechhub.org</t>
  </si>
  <si>
    <t>Moustafa, Nariman/0000-0002-7655-0135</t>
  </si>
  <si>
    <t>UK aid (Foreign, Commonwealth and Development Office)</t>
  </si>
  <si>
    <t>First of all, the authors thank the focus group participants for their engagement in this research study, without your participation, we would not have been able to capture your rich insights and lived experiences. The authors thank EdTech Hub and related funders for the opportunity to write this piece. We would also like to extend particular thanks to the Guest Editor for notifying us of this particular Special Issue.</t>
  </si>
  <si>
    <t>2227-7102</t>
  </si>
  <si>
    <t>EDUC SCI</t>
  </si>
  <si>
    <t>Educ. Sci.</t>
  </si>
  <si>
    <t>10.3390/educsci14010077</t>
  </si>
  <si>
    <t>FX9E9</t>
  </si>
  <si>
    <t>WOS:001149261600001</t>
  </si>
  <si>
    <t>de Oliveira, NH</t>
  </si>
  <si>
    <t>de Oliveira, Nythamar H.</t>
  </si>
  <si>
    <t>A decolonial critical theory of artificial intelligence: intersectional egalitarianism, moral alignment, and AI governance</t>
  </si>
  <si>
    <t>FILOSOFIA UNISINOS</t>
  </si>
  <si>
    <t>AI; critical theory; decoloniality; digital governance; egalitarianism; intersectionality; value alignment</t>
  </si>
  <si>
    <t>In this paper, I argue for a normative reconstruction, from a decolonial perspective of critical theory in Brazil and Latin America, of a democratic ethos that despite its weaknesses and normative deficits is capable of fostering an increasingly deliberative, participatory, and egalitarian democracy by making extensive use of new digital technologies (comprising both AI systems and digital governance). Its argumentative core boils down to the promotion of intersectional egalitarianism (socio-economic, gender, racial -ethnic, environmental) through digital inclusion, which seems only feasible to us from a perspective capable of accommodating the normative claims of a critical decolonial theory combined with a naturalistic view of sustainability, within a research program that I dubbed mitigated social constructionism in response to the phenomenological deficit of normative and naturalistic theories (including critical theory and neurophilosophy). If what matters is normativity, then to avoid the divide between naturalism and non -naturalist normativity one nonfoundationalist alternative is to resort to hermeneutical and procedural accounts of normativity as helpful clues to making sense of the naturalism-normativity problem, avoiding reductionist interpretations of both naturalism (Churchland) and normativism (Parfit).</t>
  </si>
  <si>
    <t>[de Oliveira, Nythamar H.] Pontificia Univ Catolica Rio Grande Sul PUCRS, Programa Posgrad Filosofia, Porto Alegre, RS, Brazil</t>
  </si>
  <si>
    <t>Pontificia Universidade Catolica Do Rio Grande Do Sul</t>
  </si>
  <si>
    <t>de Oliveira, NH (corresponding author), Pontificia Univ Catolica Rio Grande Sul PUCRS, Programa Posgrad Filosofia, Porto Alegre, RS, Brazil.</t>
  </si>
  <si>
    <t>nythamar@yahoo.com</t>
  </si>
  <si>
    <t>De Oliveira, Nythamar/T-9523-2019</t>
  </si>
  <si>
    <t>UNIV DO VALE DO RIO DOS SINOS</t>
  </si>
  <si>
    <t>SAO LEOPOLDO</t>
  </si>
  <si>
    <t>AV UNISINOS 950 CP 275, SAO LEOPOLDO, RS 93001-970, BRAZIL</t>
  </si>
  <si>
    <t>1519-5023</t>
  </si>
  <si>
    <t>1984-8234</t>
  </si>
  <si>
    <t>FILOS UNISINOS</t>
  </si>
  <si>
    <t>Filos. Unisinos</t>
  </si>
  <si>
    <t>e25114</t>
  </si>
  <si>
    <t>10.4013/fsu.2024.251.14</t>
  </si>
  <si>
    <t>NB6P6</t>
  </si>
  <si>
    <t>WOS:001198024700012</t>
  </si>
  <si>
    <t>Martins, STD; Santos, ND</t>
  </si>
  <si>
    <t>Martins, Suellen Thomaz de Aquino; Santos, Nicolas de Oliveira</t>
  </si>
  <si>
    <t>LANGUAGE TEACHERS EDUCATION AND ENGLISH TEACHING: DECOLONIAL REFLEXIONS THROUGH THE LENSES OF SOUTHERN STUDIES</t>
  </si>
  <si>
    <t>E-SCRITA-REVISTA DO CURSO DE LETRAS DA UNIABEU</t>
  </si>
  <si>
    <t>Language teachers education; English teaching; decoloniality</t>
  </si>
  <si>
    <t>This work is within the scope of Decolonial research in Language teachers education and aims to reflect on the contributions of these studies to the Language teachers education and the implications/practices of English Language teaching (EL). In the investigative path carried out, we situate the formation of Applied Linguistics and its conceptions and dialogues with Southern Epistemologies, as well as their contributions to Language teachers education and English Language teaching. Based on the discussion presented, we suggest that it is necessary to rethink Language teachers education and the teaching of English through a critical and decolonial education, focused on racial literacy.</t>
  </si>
  <si>
    <t>[Martins, Suellen Thomaz de Aquino] Univ Fed Bahia UFSB, Lingua Inglesa, Itabuna, Brazil; [Santos, Nicolas de Oliveira] PPGL UESC BA, Linguist Aplicada, Ilheus, Brazil</t>
  </si>
  <si>
    <t>Martins, STD (corresponding author), Univ Fed Bahia UFSB, Lingua Inglesa, Itabuna, Brazil.</t>
  </si>
  <si>
    <t>suellen.tam@gmail.com; nicolasnicknos@gmail.com</t>
  </si>
  <si>
    <t>CENTRO UNIV UNIABEU</t>
  </si>
  <si>
    <t>RUA PROF ALFREDO GONCALVES FILGUEIRAS NO 537, CENTRO, NILOPOLIS, RIO DE JANEIRO, 26525-060, BRAZIL</t>
  </si>
  <si>
    <t>2177-6288</t>
  </si>
  <si>
    <t>E-SCRITA</t>
  </si>
  <si>
    <t>E-Scrita</t>
  </si>
  <si>
    <t>RT8X6</t>
  </si>
  <si>
    <t>WOS:001230013600021</t>
  </si>
  <si>
    <t>Rwafa, U</t>
  </si>
  <si>
    <t>Rwafa, Urther</t>
  </si>
  <si>
    <t>'THE DECOLONIAL EPISTEME:' Black Panther (2018), Afro Superheroism and Black Bodies in 'Imagined Futures'</t>
  </si>
  <si>
    <t>AFRICAN JOURNAL OF RHETORIC</t>
  </si>
  <si>
    <t>film; Black Panther; decolonial epistemes; Afro superheroism; black bodies; 'imagined futures'</t>
  </si>
  <si>
    <t>The burgeoning Marvel Cinematic Universe celebrated 2018 with the release of a masterpiece, Black Panther, which could radically change how African Americans and continental Africans are viewed on the screen and in real life. This article aims to explore Black Panther as a decolonial epistemic template that is used to celebrate Afro superheroism by placing black bodies in 'imagined futures,' free from colonialism, imperialism and anti -black racism. In its explorations, the article will interrogate the Hollywood gaze that constructed a host of stereotyped images and negative representations of blacks on the screen by viewing Black Panther as a counterculture to the grand narratives constructed by the Hollywood film paradigm. The article is a theoretical and epistemological exploration aimed at uncovering the hidden aspects of black sensibilities embedded in African revolutionary aesthetics, black resistance, trajectories in Afrofuturism, PanAfricanism, and black science and technology. All these subtexts will set a discursive tone for the search for a decolonial epistemic template in Black Panther that can free black discourses from the patronising influences of the Hollywood gaze and the coloniality of film images. It is going to be argued that while a generally idealistic and enviable world created by Black Panther is what any black person would yearn for, the contradictions inherent in the film's discourses will reflect that black 'imagined futures' can never be tied to the ontology of reductive sameness, but that the diversity of opinion and consciousness is what democratise African space(s) in real life, even when a collective vision can be said to be the driving force for the wacky and spectacularly imaginative world constructed in Black Panther .</t>
  </si>
  <si>
    <t>[Rwafa, Urther] Midlands State Univ, Dept Film &amp; Theatre Arts Studies, Gweru, Zimbabwe; [Rwafa, Urther] Univ South Africa, Dept English Studies, Pretoria, South Africa</t>
  </si>
  <si>
    <t>Rwafa, U (corresponding author), Midlands State Univ, Dept Film &amp; Theatre Arts Studies, Gweru, Zimbabwe.</t>
  </si>
  <si>
    <t>rwafau@staff.msu.ac.zw/rwafauther@gmail.com</t>
  </si>
  <si>
    <t>AFRICAN ASSOC RHETORIC</t>
  </si>
  <si>
    <t>CAPE TOWN</t>
  </si>
  <si>
    <t>A5 SCHOONGEZICHT, 264 MAIN RD, CAPE TOWN, 7708, SOUTH AFRICA</t>
  </si>
  <si>
    <t>1998-2054</t>
  </si>
  <si>
    <t>AFR J RHETOR</t>
  </si>
  <si>
    <t>Afr. J. Rhetor.</t>
  </si>
  <si>
    <t>ZX0S6</t>
  </si>
  <si>
    <t>WOS:001278473300001</t>
  </si>
  <si>
    <t>Shingange, T; Mavhandu-Mudzusi, AH</t>
  </si>
  <si>
    <t>Shingange, Themba; Mavhandu-Mudzusi, Azwihangwisi H.</t>
  </si>
  <si>
    <t>A decolonial analysis of religious medicalisation of same-sex practices in South African Pentecostalism</t>
  </si>
  <si>
    <t>religious medicalisation; same -sex; Christianity; Pentecostalism; decoloniality.</t>
  </si>
  <si>
    <t>GAY RIGHTS; HOMOSEXUALITY; SEXUALITY; CHRISTIANITY; HISTORY; GENDER</t>
  </si>
  <si>
    <t>Same -sex practices are commonly medicalised in various global spaces. Some societies view same -sex practices as some form of disease that needs to be cured. In Africa, the influence of Christianity has prompted many communities to conclude that there are spiritual forces behind same -sex orientations and practices. Therefore, same -sex practices are demonised, and those identifying with these sexualities and gender identities are viewed as sick, or as having some form of mental illness. As a fast-growing and influential movement in South Africa, Christianity plays a critical role in this narrative. Against this backdrop, this article examined how some Pentecostal pastors in South Africa use God -talk to propel the narrative that medicalises same -sex practices and how these pastors claim to have miraculous powers to heal these practices. Consequently, the gender and sexuality commonly accepted within African religiosity and spirituality are pushed to the peripheries. Therefore, it is argued in this article that the colonial-missionary discourses regarding African sexualities and genders are at play within the religious medicalisation of same -sex narratives. Thus, there is a need to problematise and transform this narrative. This act can contribute to delinking African genders and sexualities from Western repressions and subjugation agendas. The discussion moved from the premise of decoloniality while adopting a multidisciplinary approach that incorporated theology, gender and sexuality studies, psychology, health, and socio-political sciences. Again, the article used secondary literature analysis to examine this phenomenon and to gain a thorough understanding of how African Pentecostalism continues to use God -talk to medicalise samesex practices in contemporary South Africa and the repercussions thereof.</t>
  </si>
  <si>
    <t>[Shingange, Themba] Univ South Africa, Coll Human Sci, Dept Gender &amp; Sexual Studies, Pretoria, South Africa; [Mavhandu-Mudzusi, Azwihangwisi H.] Univ South Africa, Coll Human Sci, Off Grad Studies, Pretoria, South Africa</t>
  </si>
  <si>
    <t>Shingange, T (corresponding author), Univ South Africa, Coll Human Sci, Dept Gender &amp; Sexual Studies, Pretoria, South Africa.</t>
  </si>
  <si>
    <t>shingt@unisa.ac.za</t>
  </si>
  <si>
    <t>Mavhandu-Mudzusi, Azwihangwisi/AAH-9423-2021; Shingange, Themba/JDD-9765-2023</t>
  </si>
  <si>
    <t>Shingange, Themba/0000-0001-5744-4268; Mavhandu-Mudzusi, Azwihangwisi Helen/0000-0002-6916-8472</t>
  </si>
  <si>
    <t>APR 24</t>
  </si>
  <si>
    <t>a9014</t>
  </si>
  <si>
    <t>10.4102/hts.v80i1.9014</t>
  </si>
  <si>
    <t>PQ4V9</t>
  </si>
  <si>
    <t>WOS:001215544200001</t>
  </si>
  <si>
    <t>Fernández-Theoduloz, G</t>
  </si>
  <si>
    <t>Fernandez-Theoduloz, Gabriela</t>
  </si>
  <si>
    <t>Research in Latin America from a decolonial perspective: Challenges of producing socially situated knowledge</t>
  </si>
  <si>
    <t>JOURNAL OF RESEARCH ON ADOLESCENCE</t>
  </si>
  <si>
    <t>decolonial perspective; Global South</t>
  </si>
  <si>
    <t>The developmental science literature predominantly originates from WEIRD (Western, Educated, Industrialized, Rich, and Democratic) countries. This bias perpetuates colonial power imbalances and marginalizes non-WEIRD societies' knowledge. This special issue addresses this gap by focusing on Latin America, emphasizing the region's diverse socioeconomic, cultural, and political contexts. This commentary contextualizes research in Latin America, and then presents and discusses the articles. Finally, it presents some of the challenges researchers in Latin America face.</t>
  </si>
  <si>
    <t>[Fernandez-Theoduloz, Gabriela] Univ Republica, Sch Psychol, Montevideo, Uruguay</t>
  </si>
  <si>
    <t>Universidad de la Republica, Uruguay</t>
  </si>
  <si>
    <t>Fernández-Theoduloz, G (corresponding author), Univ Republica, Sch Psychol, Montevideo, Uruguay.</t>
  </si>
  <si>
    <t>gfernandez@psico.edu.uy</t>
  </si>
  <si>
    <t>Fernandez-Theoduloz, Gabriela/0000-0002-9225-060X</t>
  </si>
  <si>
    <t>1050-8392</t>
  </si>
  <si>
    <t>1532-7795</t>
  </si>
  <si>
    <t>J RES ADOLESCENCE</t>
  </si>
  <si>
    <t>J. Res. Adolesc.</t>
  </si>
  <si>
    <t>10.1111/jora.12951</t>
  </si>
  <si>
    <t>Family Studies; Psychology, Developmental</t>
  </si>
  <si>
    <t>Family Studies; Psychology</t>
  </si>
  <si>
    <t>XY1K5</t>
  </si>
  <si>
    <t>WOS:001237878600001</t>
  </si>
  <si>
    <t>Dawson, L</t>
  </si>
  <si>
    <t>Dawson, Leslie</t>
  </si>
  <si>
    <t>Reclaiming Being: Applying a Decolonial Lens to Gendered Violence, Indigenous Motherhood, and Community Wellbeing</t>
  </si>
  <si>
    <t>SOCIETIES</t>
  </si>
  <si>
    <t>family violence; colonial narratives; indigenous motherhood; patriarchal colonialism; coloniality of violence; coloniality of being; indigenous ways of knowing; community wellbeing</t>
  </si>
  <si>
    <t>Indigenous women and children in Canada are significantly more likely to experience some form of family violence than their non-Indigenous counterparts. However, biomedical and academic discussions around the violence that Indigenous women and their families and communities face reflect a colonial narrative emphasizing Euro-Canadian perspectives and values; a colonial narrative that disconnects the role of past and ongoing forms of colonial violence and naturalizes family violence within Indigenous communities, informing a view of Indigeneity as risk. Through a decolonial lens, the underlying causes of family violence in Indigenous communities can be connected to the gendered violence of patriarchal colonialism targeting Indigenous women. It is revealed how Indigenous women's bodies became a site of the coloniality of violence as colonization disenfranchised and displaced Indigenous women from their lands, communities, and central roles. Gendered colonial violence attacked Indigenous women's scared status in their societies and disrupted Indigenous relational modes of being. This informed a coloniality of being for Indigenous peoples; a coloniality of being integral to intergenerational trauma and family violence. Through the lens of Indigenous laws as a decolonial approach to family violence, the centrality of Indigenous women's roles and responsibilities as mothers is linked to community wellbeing and intertwined with leadership and governance. By grounding the rights of Indigenous women within relationships, Indigenous women can reclaim their sacred places within respectful, reciprocal, and interconnected ways of being.</t>
  </si>
  <si>
    <t>[Dawson, Leslie] MacEwan Univ, Dept Anthropol Econ &amp; Polit Sci, Edmonton, AB T5J 4S2, Canada</t>
  </si>
  <si>
    <t>Dawson, L (corresponding author), MacEwan Univ, Dept Anthropol Econ &amp; Polit Sci, Edmonton, AB T5J 4S2, Canada.</t>
  </si>
  <si>
    <t>dawsonl@macewan.ca</t>
  </si>
  <si>
    <t>2075-4698</t>
  </si>
  <si>
    <t>Societies</t>
  </si>
  <si>
    <t>10.3390/soc14110224</t>
  </si>
  <si>
    <t>N7L0O</t>
  </si>
  <si>
    <t>WOS:001366095400001</t>
  </si>
  <si>
    <t>Junka-Aikio, L</t>
  </si>
  <si>
    <t>Junka-Aikio, Laura</t>
  </si>
  <si>
    <t>Training on Terra Nullius? A decolonial approach to militarisation in Sápmi and Northern Finland</t>
  </si>
  <si>
    <t>CRITICAL STUDIES ON SECURITY</t>
  </si>
  <si>
    <t>[Junka-Aikio, Laura] Univ Lapland, Fac Social Sci, Rovaniemi, Finland</t>
  </si>
  <si>
    <t>University of Lapland</t>
  </si>
  <si>
    <t>Junka-Aikio, L (corresponding author), Univ Lapland, Fac Social Sci, Rovaniemi, Finland.</t>
  </si>
  <si>
    <t>Laura.Junka-Aikio@ulapland.fi</t>
  </si>
  <si>
    <t>2162-4887</t>
  </si>
  <si>
    <t>2162-4909</t>
  </si>
  <si>
    <t>CRIT STUD SECUR</t>
  </si>
  <si>
    <t>Crit. Stud. Secur.</t>
  </si>
  <si>
    <t>10.1080/21624887.2024.2358645</t>
  </si>
  <si>
    <t>J6T1B</t>
  </si>
  <si>
    <t>WOS:001243157700001</t>
  </si>
  <si>
    <t>Rezende, L; St John, N; Suhendra, F; Gonzalez, DA</t>
  </si>
  <si>
    <t>Rezende, Livia; St John, Nicola; Suhendra, Fanny; Gonzalez, Diana Albarran</t>
  </si>
  <si>
    <t>Towards co-creating the praxis of teaching design from decolonial, intersectional and pluriversal approaches</t>
  </si>
  <si>
    <t>ART DESIGN &amp; COMMUNICATION IN HIGHER EDUCATION</t>
  </si>
  <si>
    <t>Oceania; place-based; knowledges; design education; collaborative teaching; embodiment; positionality; Indigenous knowledge</t>
  </si>
  <si>
    <t>Across Oceania, design courses within the tertiary education sector remain entrenched in Eurocentric narratives and pedagogical approaches, which omit place-specific contexts, cultural histories, knowledges and diverse ways of designing, including those of First Nations. This concern drove the four authors to create the InterDesigning Network, a supra-institutional network that aims at connecting like-minded educators, practitioners and students. This article reflects on the results of the InterDesigning Network's first symposium, titled Co-Creating the Praxis of Teaching Decolonial, Intersectional and Pluriversal Design and Histories. As the core team behind the network, we listened and learned from a panel formed by First Nations people that discussed Indigenous design practice, local protocols, connection to place and land, common struggles and ways of integrating Indigenous knowledges into contemporary design education. We also listened and were inspired by the insights shared by another panel made of diverse design educators who discussed how their positionalities and experiences inform their teaching practices. By reflecting on these insights as well as on the rationale behind the formation of a design educators' network, this article offers actionable suggestions on how to disrupt the status quo for a more diverse and inclusive design education future.</t>
  </si>
  <si>
    <t>[Rezende, Livia] Univ New South Wales, Paddington, Australia; [St John, Nicola] RMIT Univ, Brunswick East, Australia; [Suhendra, Fanny] Swinburne Univ Technol, Hawthorn, Australia; [Gonzalez, Diana Albarran] Univ Auckland, Auckland, New Zealand; [St John, Nicola] RMIT Univ, Sch Design, 20 Piera St, Brunswick East, Vic 3057, Australia; [Suhendra, Fanny] Swinburne Univ Technol, Sch Design &amp; Architecture, 492 Glenferrie Rd, Hawthorn, Vic 3122, Australia; [Gonzalez, Diana Albarran] Univ Auckland, Waipapa Taumata Rau, 26 Symonds St, Auckland 1010, New Zealand</t>
  </si>
  <si>
    <t>University of New South Wales Sydney; Royal Melbourne Institute of Technology (RMIT); Swinburne University of Technology; University of Auckland; Royal Melbourne Institute of Technology (RMIT); Swinburne University of Technology; University of Auckland</t>
  </si>
  <si>
    <t>Rezende, L (corresponding author), UNSW Art &amp; Design, Cnr Oxford St &amp; Greens Rd, Paddington, NSW 2021, Australia.</t>
  </si>
  <si>
    <t>livia.rezende@unsw.edu.au; nicola.st.john@rmit.edu.au; fsuhendra@swin.edu.au; d.albarran@auckland.ac.nz</t>
  </si>
  <si>
    <t>St John, Nicola/IWV-0213-2023; Rezende, Livia/AHD-5776-2022</t>
  </si>
  <si>
    <t>Rezende, Livia/0000-0001-5415-0416</t>
  </si>
  <si>
    <t>Australian Council of University Art &amp; Design Schools (ACUADS); Design History Society, RMIT University [RG223872]; University of Auckland [9483/3728607]; University of New South Wales (UNSW) [PS68615]</t>
  </si>
  <si>
    <t>Australian Council of University Art &amp; Design Schools (ACUADS); Design History Society, RMIT University; University of Auckland; University of New South Wales (UNSW)</t>
  </si>
  <si>
    <t>The InterDesigning Network was funded by an Australian Council of University Art &amp; Design Schools (ACUADS) research grant. Its symposium was supported by the Design History Society, RMIT University (Grant RG223872) , University of Auckland (Grant 9483/3728607) and University of New South Wales (UNSW, Grant PS68615) .</t>
  </si>
  <si>
    <t>1474-273X</t>
  </si>
  <si>
    <t>2040-0896</t>
  </si>
  <si>
    <t>ART DES COMMUN HIGH</t>
  </si>
  <si>
    <t>Art Des. Commun. High. Educ.</t>
  </si>
  <si>
    <t>10.1386/adch_00095_1</t>
  </si>
  <si>
    <t>K1W9N</t>
  </si>
  <si>
    <t>WOS:001341864700005</t>
  </si>
  <si>
    <t>Murphy, R</t>
  </si>
  <si>
    <t>Murphy, Robinson</t>
  </si>
  <si>
    <t>Queer Child, Decolonial Child: Beasts of the Southern Wild Revisited through an Ecocritical Lens</t>
  </si>
  <si>
    <t>JOURNAL OF FILM AND VIDEO</t>
  </si>
  <si>
    <t>[Murphy, Robinson] Hobart &amp; William Smith Coll, Fac Environm Studies Program, Geneva, NY 14456 USA</t>
  </si>
  <si>
    <t>Murphy, R (corresponding author), Hobart &amp; William Smith Coll, Fac Environm Studies Program, Geneva, NY 14456 USA.</t>
  </si>
  <si>
    <t>UNIV ILLINOIS PRESS</t>
  </si>
  <si>
    <t>CHAMPAIGN</t>
  </si>
  <si>
    <t>1325 S OAK ST, MC-566, CHAMPAIGN, IL 61820-6903 USA</t>
  </si>
  <si>
    <t>0742-4671</t>
  </si>
  <si>
    <t>1934-6018</t>
  </si>
  <si>
    <t>J FILM VIDEO</t>
  </si>
  <si>
    <t>J. Film Video</t>
  </si>
  <si>
    <t>QL1Q7</t>
  </si>
  <si>
    <t>WOS:001220941900004</t>
  </si>
  <si>
    <t>Milan, S; Treré, E</t>
  </si>
  <si>
    <t>Milan, Stefania; Trere, Emiliano</t>
  </si>
  <si>
    <t>Against decolonial reductionism: The impact of Latin American thinking on the data decolonization project</t>
  </si>
  <si>
    <t>Latin America; datafication; BigDataSur; Big Data from the South; social movements; decolonize data</t>
  </si>
  <si>
    <t>COMMUNICATION</t>
  </si>
  <si>
    <t>This essay argues that Latin American scholarship and movement practice are key to understanding the dynamics of the datafied society and countering its inequities. Examining the sources of inspiration of a frontrunner seeking to decolonize the datafied society - the Big Data from the South Initiative (BigDataSur) - we review Mart &amp; iacute;n-Barbero's ontological shift from media to mediations, Freire's methodology centring individual agency and empowerment as a structural task of society, Mignolo's invite to take decoloniality as a praxis rather than merely an idea, Rodr &amp; iacute;guez's first-hand engagement with technology at the margins, Escobar's autonomous design for the pluriverse, and the critical ecology of eco-social movements. We engage with a new generation of Latin American thinkers who turn their gaze to core problems of today's systems of knowledge production, be they media or academia. Learning from these scholars, we warn against decolonial reductionism, namely the trend to evoke decolonial ideas and theories without fully committing to putting them into practice. We maintain that to decolonize datafication, we ought to also change how we generate knowledge about the datafied society. We outline three practical strategies that foster an open-ended dialogue on alternative approaches to datafication and scientific practice: multilingualism, public scholarship, and mentorship.</t>
  </si>
  <si>
    <t>[Milan, Stefania] Univ Amsterdam, Media Studies, Amsterdam, Netherlands; [Trere, Emiliano] Cardiff Univ, JOMEC, Cardiff, Wales</t>
  </si>
  <si>
    <t>University of Amsterdam; Cardiff University</t>
  </si>
  <si>
    <t>Milan, S (corresponding author), Univ Amsterdam, Media Studies, Amsterdam, Netherlands.</t>
  </si>
  <si>
    <t>s.milan@uva.nl</t>
  </si>
  <si>
    <t>Trere, Emiliano/B-4264-2016</t>
  </si>
  <si>
    <t>Trere, Emiliano/0000-0002-2496-4571</t>
  </si>
  <si>
    <t>10.1177/20539517241270694</t>
  </si>
  <si>
    <t>K9Y3Z</t>
  </si>
  <si>
    <t>WOS:001347380600001</t>
  </si>
  <si>
    <t>Clarke, K; Forbes, K</t>
  </si>
  <si>
    <t>Clarke, Kris; Forbes, Kathryn</t>
  </si>
  <si>
    <t>Forward: Transformative reproductive justice futures: Decolonial, feminist, and lesbian theorizations on reproductive justice futures</t>
  </si>
  <si>
    <t>JOURNAL OF LESBIAN STUDIES</t>
  </si>
  <si>
    <t>NATION</t>
  </si>
  <si>
    <t>[Clarke, Kris] Univ Helsinki, Helsinki, Finland; [Forbes, Kathryn] Calif State Univ, Fresno, CA USA</t>
  </si>
  <si>
    <t>University of Helsinki; California State University System; California State University Fresno</t>
  </si>
  <si>
    <t>Clarke, K (corresponding author), Univ Helsinki, Helsinki, Finland.</t>
  </si>
  <si>
    <t>kris.clarke@helsinki.fi</t>
  </si>
  <si>
    <t>Clarke, Kris/AAP-5358-2020</t>
  </si>
  <si>
    <t>Clarke, Kris/0000-0001-6157-4241</t>
  </si>
  <si>
    <t>1089-4160</t>
  </si>
  <si>
    <t>1540-3548</t>
  </si>
  <si>
    <t>J LESBIAN STUD</t>
  </si>
  <si>
    <t>J. Lesbian Stud.</t>
  </si>
  <si>
    <t>10.1080/10894160.2024.2393565</t>
  </si>
  <si>
    <t>L9Z4C</t>
  </si>
  <si>
    <t>WOS:001316902000001</t>
  </si>
  <si>
    <t>de Souza, RB</t>
  </si>
  <si>
    <t>de Souza, Roberta Bandeira</t>
  </si>
  <si>
    <t>TWO CONTRIBUTIONS OF LÉLIA GONZALEZ TO THE CONSOLIDATION OF A DECOLONIAL AND ANTIRACIST FEMINISM</t>
  </si>
  <si>
    <t>TRANS-FORM-ACAO</t>
  </si>
  <si>
    <t>L &amp; eacute;lia Gonzales; Feminism; Racism; Antiracist struggle; Decolonial thought</t>
  </si>
  <si>
    <t>This article presents and discusses two contributions by L &amp; eacute;lia Gonzales to the consolidation of an Afro-LatinAmerican feminism truly commited to breaking colonial oppression mechanisms and interested in the liberation of all human beings subjugated by the European colonization process. The first contribution pertains to the importance of understanding the formation of Brazilian society from a decolonial perspective. The second one concerns the need for feminist movements to include racial issues on their agendas in order to engage in the antiracist struggle.</t>
  </si>
  <si>
    <t>[de Souza, Roberta Bandeira] Univ Fed Minas Gerais UFMG, Filosofia, Belo Horizonte, MG, Brazil; [de Souza, Roberta Bandeira] Ensino Basico Tecn &amp; Tecnol EBTT, Rede Fed Ensino, Filosofia, Fortaleza, CE, Brazil</t>
  </si>
  <si>
    <t>de Souza, RB (corresponding author), Univ Fed Minas Gerais UFMG, Filosofia, Belo Horizonte, MG, Brazil.;de Souza, RB (corresponding author), Ensino Basico Tecn &amp; Tecnol EBTT, Rede Fed Ensino, Filosofia, Fortaleza, CE, Brazil.</t>
  </si>
  <si>
    <t>betalogos@gmail.com</t>
  </si>
  <si>
    <t>UNESP-MARILIA</t>
  </si>
  <si>
    <t>MARILIA</t>
  </si>
  <si>
    <t>AV HYGINO MUZZI FILHO, 737, MARILIA, SP 17525-900, BRAZIL</t>
  </si>
  <si>
    <t>0101-3173</t>
  </si>
  <si>
    <t>1980-539X</t>
  </si>
  <si>
    <t>Trans-Form-Acao</t>
  </si>
  <si>
    <t>e02400174</t>
  </si>
  <si>
    <t>10.1590/0101-3173.2024.v47.n2.e02400174</t>
  </si>
  <si>
    <t>O1T3F</t>
  </si>
  <si>
    <t>WOS:001369032900006</t>
  </si>
  <si>
    <t>Petteway, RJ; López-Cevallos, D; Mohsini, M; Lopez, A; Hunte, RS; Holbert, T; Madamala, K</t>
  </si>
  <si>
    <t>Petteway, Ryan J.; Lopez-Cevallos, Daniel; Mohsini, Mira; Lopez, Andres; Hunte, Roberta S.; Holbert, Tim; Madamala, Kusuma</t>
  </si>
  <si>
    <t>Engaging Antiracist And Decolonial Praxis To Advance Equity In Oregon Public Health Surveillance Practices</t>
  </si>
  <si>
    <t>HEALTH AFFAIRS</t>
  </si>
  <si>
    <t>STRUCTURAL RACISM; VIOLENCE</t>
  </si>
  <si>
    <t>Public health surveillance and data systems in the US remain an unnamed facet of structural racism. What gets measured, which data get collected and analyzed, and how and by whom are not matters of happenstance. Rather, surveillance and data systems are productions and reproductions of political priority, epistemic privilege, and racialized state power. This has consequences for how communities of color are represented or misrepresented, viewed, and valued and for what is prioritized and viewed as legitimate cause for action. Surveillance and data systems accordingly must be understood as both an instrument of structural racism and an opportunity to dismantle it. Here, we outline a critique of standard surveillance systems and practice, drawing from the social epidemiology, critical theory, and decolonial theory literatures to illuminate matters of power germane to epistemic and procedural justice in the surveillance of communities of color. We then summarize how community partners, academics, and state health department data scientists collaborated to reimagine survey practices in Oregon, engaging public health critical race praxis and decolonial theory to reorient toward antiracist surveillance systems. We close with a brief discussion of implications for practice and areas for continued consideration and reflection.</t>
  </si>
  <si>
    <t>[Petteway, Ryan J.] Oregon Hlth &amp; Sci Univ, Portland, OR 97239 USA; [Petteway, Ryan J.; Hunte, Roberta S.] Portland State Univ, Portland, OR 97201 USA; [Lopez-Cevallos, Daniel] Univ Massachusetts Amherst, Amherst, MA USA; [Mohsini, Mira; Lopez, Andres] Coalit Communities Color, Portland, OR USA; [Holbert, Tim; Madamala, Kusuma] Oregon Hlth Author, Portland, OR USA</t>
  </si>
  <si>
    <t>Oregon Health &amp; Science University; Portland State University; University of Massachusetts System; University of Massachusetts Amherst</t>
  </si>
  <si>
    <t>Petteway, RJ (corresponding author), Oregon Hlth &amp; Sci Univ, Portland, OR 97239 USA.;Petteway, RJ (corresponding author), Portland State Univ, Portland, OR 97201 USA.</t>
  </si>
  <si>
    <t>petteway@pdx.edu</t>
  </si>
  <si>
    <t>Lopez-Cevallos, Daniel/0000-0002-2788-9749</t>
  </si>
  <si>
    <t>League; Multnomah County Healthy Birth Initiative; Multnomah County Health Department</t>
  </si>
  <si>
    <t>League, now independent consultant; and Sherly Paul, community health nurse, Multnomah County Healthy Birth Initiative. For their assistance with Student Health Survey and Youth Data Council updates, the authors thank Renee Boyd and Kari Greene, Program Design and Evaluation Services, OHA Public Health Division and Multnomah County Health Department. The authors also thank OHA Public Health Division leadership for their support of this work. The ideas articulated in this article represent the views of the authors and should not be interpreted</t>
  </si>
  <si>
    <t>PROJECT HOPE</t>
  </si>
  <si>
    <t>BETHESDA</t>
  </si>
  <si>
    <t>7500 OLD GEORGETOWN RD, STE 600, BETHESDA, MD 20814-6133 USA</t>
  </si>
  <si>
    <t>0278-2715</t>
  </si>
  <si>
    <t>HEALTH AFFAIR</t>
  </si>
  <si>
    <t>Health Aff.</t>
  </si>
  <si>
    <t>10.1377/hlthaff.2024.00</t>
  </si>
  <si>
    <t>Health Care Sciences &amp; Services; Health Policy &amp; Services</t>
  </si>
  <si>
    <t>Health Care Sciences &amp; Services</t>
  </si>
  <si>
    <t>D6I3H</t>
  </si>
  <si>
    <t>WOS:001297188500011</t>
  </si>
  <si>
    <t>Cajueiro, T</t>
  </si>
  <si>
    <t>Cajueiro, Tomas</t>
  </si>
  <si>
    <t>PHOTOGRAPHIC COLLECTIVES: in search of a definition for a possible vector of decolonial photography</t>
  </si>
  <si>
    <t>BRAZILIAN JOURNALISM RESEARCH</t>
  </si>
  <si>
    <t>Photography; Photo collectives; Decoloniality; Epistemological colonialism; Visual narrative</t>
  </si>
  <si>
    <t>This paper examines contemporary photo collectives as a new form of professional photojournalism within the network society, comparing examples from Brazil and Spain. It identifies key elements distinguishing modern collectives from past ones and explores their role in fostering a decolonial approach to photography. The study highlights how marginalized cultures reclaim agency and become central to new photographic narratives, offering diverse epistemologies that address 21st-century crises.</t>
  </si>
  <si>
    <t>[Cajueiro, Tomas] Univ Autonoma Barcelona, Barcelona, Cat, Spain</t>
  </si>
  <si>
    <t>Autonomous University of Barcelona</t>
  </si>
  <si>
    <t>Cajueiro, T (corresponding author), Univ Autonoma Barcelona, Barcelona, Cat, Spain.</t>
  </si>
  <si>
    <t>Cajueiro, Tomas/0000-0002-1400-6425</t>
  </si>
  <si>
    <t>SBPJOR</t>
  </si>
  <si>
    <t>BRASILIA</t>
  </si>
  <si>
    <t>FAC COMMUNICATION, UNIV BRASILIA UNB, ICC NORTE, SUBSOIL, RM ASS 633, BRASILIA, DF 70 910-9, BRAZIL</t>
  </si>
  <si>
    <t>1808-4079</t>
  </si>
  <si>
    <t>1981-9854</t>
  </si>
  <si>
    <t>BRAZ JOURNAL RES</t>
  </si>
  <si>
    <t>Braz. Journal. Res.</t>
  </si>
  <si>
    <t>e1698</t>
  </si>
  <si>
    <t>10.25200/BJR.v20n2.2024.1698</t>
  </si>
  <si>
    <t>K2P8S</t>
  </si>
  <si>
    <t>WOS:001342358100001</t>
  </si>
  <si>
    <t>Pipicano, YAH</t>
  </si>
  <si>
    <t>Pipicano, Yimmy Alexander Hoyos</t>
  </si>
  <si>
    <t>Exploring standardized tests washback from the decolonial option: implications for rural teachers and students</t>
  </si>
  <si>
    <t>COGENT ARTS &amp; HUMANITIES</t>
  </si>
  <si>
    <t>Decoloniality; English language teaching; testing; standardized tests; washback</t>
  </si>
  <si>
    <t>The lack of research from rural contexts evidences that coloniality is maintained not only in socioeconomics but also in education. Hence, this qualitative research synthesis explores the washback of English language standardized tests at the secondary level. To do this, I draw theoretically on the decolonial option and a thorough literature review of washback at the international and national levels. Then, I approach interpretive content analysis to unveil implications for rural teachers and students. Findings suggest negative washback reflected on decontextualized testing practices that fail to promote an integral education. Therefore, I propose the analysis of teachers and students' attitudes, the embracement of local and social testing practices, and the promotion of horizontal approaches to direct washback from an introspective standpoint. Likewise, I invite teachers toassess powerful socioeconomicinstitutions influencing test dynamics, unveihidden discourses in external policy and curriculum, recognize dehumanized tests' ideologies and identify capitalist strategies transferred to the educational system. Given the increasing efforts to impose politicized and homogenized standardized tests, this paper can be helpful not only for rural teachers and students but also scholars in general.</t>
  </si>
  <si>
    <t>[Pipicano, Yimmy Alexander Hoyos] Univ Surcolombiana, Neiva, Colombia</t>
  </si>
  <si>
    <t>Pipicano, YAH (corresponding author), Univ Surcolombiana, Neiva, Colombia.</t>
  </si>
  <si>
    <t>alexhos19@gmail.com</t>
  </si>
  <si>
    <t>Hoyos Pipicano, Yimmy Alexander/0000-0001-8743-8651</t>
  </si>
  <si>
    <t>TAYLOR &amp; FRANCIS AS</t>
  </si>
  <si>
    <t>OSLO</t>
  </si>
  <si>
    <t>KARL JOHANS GATE 5, NO-0154 OSLO, NORWAY</t>
  </si>
  <si>
    <t>2331-1983</t>
  </si>
  <si>
    <t>COGENT ARTS HUMANITE</t>
  </si>
  <si>
    <t>Cogent Art Humanities</t>
  </si>
  <si>
    <t>DEC 31</t>
  </si>
  <si>
    <t>10.1080/23311983.2023.2300200</t>
  </si>
  <si>
    <t>FO5I7</t>
  </si>
  <si>
    <t>WOS:001146789500001</t>
  </si>
  <si>
    <t>Ndaka, A; Lassou, PJC; Kan, KAS; Fosso-Wamba, S</t>
  </si>
  <si>
    <t>Ndaka, Angella; Lassou, Philippe J. C.; Kan, Konan Anderson Seny; Fosso-Wamba, Samuel</t>
  </si>
  <si>
    <t>Toward response-able AI: A decolonial perspective to AI-enabled accounting systems in Africa</t>
  </si>
  <si>
    <t>Artificial Intelligence (AI); Accounting Systems; African Knowledge; Decolonial perspective; Informality; Response -ability</t>
  </si>
  <si>
    <t>This research draws from decolonial, and feminist Science and Technologies Studies approaches to explore the power dynamics of accounting knowledge systems in African contexts. It investigates traditional African indigenous accounting systems, then focuses on the current accounting systems used on the continent and future accounting possibilities presented by AI. We argue that while current accounting systems used in Africa are dominantly Western-centric, AI may reproduce and amplify this structural and systemic power dominance, which has further socio-material consequences on the continent. In trying to mitigate these effects, we propose response-ability in the conceptualization, design, and adoption of AI accounting systems. Fundamentally, we aim to open a discussion for rethinking how these systems can address social issues in alternative worlds and consider alternative and indigenous knowledge systems in African contexts. Toward this end, we seek to open conversations on how accounting AI applications can be designed and adopted in ways that reflect and promote the fundamental principles of objectivity, transparency, accountability, and trustworthiness as embedded locally in African community life and values.</t>
  </si>
  <si>
    <t>[Ndaka, Angella] Univ Otago, Ctr Sustainabil CSAFE, Otago, New Zealand; [Lassou, Philippe J. C.] Univ Guelph, Lang Sch Business &amp; Econ, 50 Stone Rd East, Guelph, ON, Canada; [Lassou, Philippe J. C.] CESAG Business Sch, Dakar, Senegal; [Kan, Konan Anderson Seny] Grenoble Ecole Management, Grenoble, France; [Fosso-Wamba, Samuel] TBS Business Sch, Toulouse, France</t>
  </si>
  <si>
    <t>University of Otago; University of Guelph; Grenoble Ecole Management</t>
  </si>
  <si>
    <t>Lassou, PJC (corresponding author), Univ Guelph, Lang Sch Business &amp; Econ, 50 Stone Rd East, Guelph, ON, Canada.</t>
  </si>
  <si>
    <t>plassou@uoguelph.ca; konan.seny-kan@grenoble-em.com; s.fosso-wamba@tbs-education.fr</t>
  </si>
  <si>
    <t>Fosso Wamba, Samuel/AAB-4953-2019; Ndaka, Angella/KEH-5157-2024</t>
  </si>
  <si>
    <t>Lassou, Philippe/0000-0002-0408-2117</t>
  </si>
  <si>
    <t>Social Sciences and Humanities Research Council (SSHRC) of Canada [435-2023-0391]</t>
  </si>
  <si>
    <t>Social Sciences and Humanities Research Council (SSHRC) of Canada(Social Sciences &amp; Humanities Research Council of Canada (SSHRC))</t>
  </si>
  <si>
    <t>The authors acknowledge funding from the Social Sciences and Humanities Research Council (SSHRC) of Canada: (Institutional Grant No. 435-2023-0391) .</t>
  </si>
  <si>
    <t>10.1016/j.cpa.2024.102736</t>
  </si>
  <si>
    <t>TB6X8</t>
  </si>
  <si>
    <t>WOS:001238848500001</t>
  </si>
  <si>
    <t>Ferrari, MB; Alvarez, RMA; Cardozo, I</t>
  </si>
  <si>
    <t>Ferrari, Marcela Beatriz; Alvarez, Rita Maria Ana; Cardozo, Iris</t>
  </si>
  <si>
    <t>Political allies for the right to Higher Education: life stories, disability, and decolonial perspective</t>
  </si>
  <si>
    <t>FORO EDUCACIONAL</t>
  </si>
  <si>
    <t>Disability; decolonial; feminism; westernized; university; right to education</t>
  </si>
  <si>
    <t>This article emphasizes the importance of reevaluating how disability issues are approached in the field of Social Sciences. It highlights the significance of using categories from a decolonial perspective and decolonial feminism to progress in a critical, geo-politically specific analysis. The study utilizes qualitative research methodology, focusing on the life stories of three women as the units of analysis. The resulting categories help us to understand and address the needs of two of the women who are in a disability situation. The status of women with disabilities is examined based on how disability is defined within the framework of colonialism and modernity, leading to the concept of coloniality of capacity. . This helps us understand the added layers of oppression and power dynamics when disability intersects with factors such as race, class, age, sexual orientation, and religion. The life stories of these three women illustrate the importance of access to knowledge and the construction of knowledge in higher education.</t>
  </si>
  <si>
    <t>[Ferrari, Marcela Beatriz] UNRC, Fac Ciencias Humanas, Dept Ciencias Educ, Cordoba, Argentina; [Alvarez, Rita Maria Ana] UNRC, Dept Trabajo Social, Fac Ciencias Humanas, Cordoba, Argentina; [Cardozo, Iris] UNRC, Fac Ciencias Humanas, Dept Ciencias Educ, Cordoba, Argentina</t>
  </si>
  <si>
    <t>Universidad Nacional Rio Cuarto; Universidad Nacional Rio Cuarto; Universidad Nacional Rio Cuarto</t>
  </si>
  <si>
    <t>Ferrari, MB (corresponding author), UNRC, Fac Ciencias Humanas, Dept Ciencias Educ, Cordoba, Argentina.</t>
  </si>
  <si>
    <t>mferrari@hum.unr.edu.ar; ritaalvarez089@gmail.com; irisc18597@gmail.com</t>
  </si>
  <si>
    <t>UNIV CATOLICA SILVA HENRIQUEZ</t>
  </si>
  <si>
    <t>SANTIAGO</t>
  </si>
  <si>
    <t>GENERAL JOFRE 462, SANTIAGO, 00000, CHILE</t>
  </si>
  <si>
    <t>0717-2710</t>
  </si>
  <si>
    <t>0718-0772</t>
  </si>
  <si>
    <t>FORO EDUC-CHILE</t>
  </si>
  <si>
    <t>Foro Educ.</t>
  </si>
  <si>
    <t>JAN-JUL</t>
  </si>
  <si>
    <t>10.29344/07180772.42.3662</t>
  </si>
  <si>
    <t>A6O8H</t>
  </si>
  <si>
    <t>WOS:001283717900003</t>
  </si>
  <si>
    <t>Gómez, IM</t>
  </si>
  <si>
    <t>Gomez, Isabella Munoz</t>
  </si>
  <si>
    <t>Women and the War on Drugs: A Decolonial Feminist Reading of Coca Growers' Everyday Experiences</t>
  </si>
  <si>
    <t>War on Drugs; cocaleras; decolonial feminism; peacebuilding</t>
  </si>
  <si>
    <t>This article challenges the 'War on Drugs' narrative by exploring the lives of Colombian women coca growers through a decolonial feminist lens. It uncovers the intersecting oppressions they face-colonialism, racism, militarism, and gender hierarchies-and emphasizes listening to their stories. The article advocates rethinking peace and drug policies by centring these women's experiences and their knowledge to inform anti-drug strategies and peacebuilding approaches beyond Western and neoliberal paradigms.</t>
  </si>
  <si>
    <t>[Gomez, Isabella Munoz] Womens Secretariat Bogota, Bogota, Colombia</t>
  </si>
  <si>
    <t>Gómez, IM (corresponding author), Womens Secretariat Bogota, Bogota, Colombia.</t>
  </si>
  <si>
    <t>isabellamunoz@gmail.com</t>
  </si>
  <si>
    <t>LSE-Chevening Peace scholarship by the London School of Economics and Political Sciences; Chevening Scholarships; U.K. government's global scholarship programme; Foreign, Commonwealth and Development Office (FCDO)</t>
  </si>
  <si>
    <t>The initial research for this article was made possible through the sponsorship I received in 2020-21 to pursue my master's degree in Gender, Peace and Security funded by the LSE-Chevening Peace scholarship by the London School of Economics and Political Sciences and the Chevening Scholarships, the U.K. government's global scholarship programme, funded by the Foreign, Commonwealth and Development Office (FCDO) and partner organisations. However, there are no relevant financial or non-financial competing interests to report.</t>
  </si>
  <si>
    <t>10.1080/17502977.2024.2387480</t>
  </si>
  <si>
    <t>WOS:001324373900001</t>
  </si>
  <si>
    <t>Lemmer, K; Munro, M; Maseko, I</t>
  </si>
  <si>
    <t>Lemmer, Karina; Munro, Marth; Maseko, Isana</t>
  </si>
  <si>
    <t>Our Decolonial Conversations with Performance Voice Training in Higher Education in the South African Pluriverse</t>
  </si>
  <si>
    <t>VOICE AND SPEECH REVIEW</t>
  </si>
  <si>
    <t>Conversational thinking; decolonial; Lessac Kinesensics; multilingual; multicultural; pluriverse; voice pedagogy</t>
  </si>
  <si>
    <t>IDENTITY; LANGUAGE</t>
  </si>
  <si>
    <t>This article shares conversational thinking around the complexities present in the vocal development of the actor-in-training in a multilingual, multicultural training context, specifically referring to South African higher education. It is framed from the authors' lived experience and discusses the pedagogical constructs present in the pluriverse where voice is central in the performance of identity. Organic congruencies, humans as multimodal bodyminded beings and embodiment are discussed as points of departure. The interlinked relationship between voice and language is considered. Searching for a humanizing pedagogy, translingualism, and embodied learning, among others, are offered as possible means to engage human congruencies in the multilingual, multicultural setting. Certain principles of Lessac Kinesensics are engaged with in this on-going project contributing to a decolonial approach to performance voice training in higher education.</t>
  </si>
  <si>
    <t>[Lemmer, Karina] Tshwane Univ Technol, Dept Performing Arts, Pretoria, South Africa; [Munro, Marth; Maseko, Isana] Univ Pretoria, Sch Arts Drama, Pretoria, South Africa</t>
  </si>
  <si>
    <t>Tshwane University of Technology; University of Pretoria</t>
  </si>
  <si>
    <t>Lemmer, K (corresponding author), Tshwane Univ Technol, Dept Performing Arts, Pretoria, South Africa.</t>
  </si>
  <si>
    <t>lemmerk@tut.ac.za</t>
  </si>
  <si>
    <t>2326-8263</t>
  </si>
  <si>
    <t>2326-8271</t>
  </si>
  <si>
    <t>VOICE SPEECH REV</t>
  </si>
  <si>
    <t>Voice Speech Rev.</t>
  </si>
  <si>
    <t>2024 JUN 6</t>
  </si>
  <si>
    <t>10.1080/23268263.2024.2356040</t>
  </si>
  <si>
    <t>Humanities, Multidisciplinary; Linguistics</t>
  </si>
  <si>
    <t>Arts &amp; Humanities - Other Topics; Linguistics</t>
  </si>
  <si>
    <t>UR4F3</t>
  </si>
  <si>
    <t>WOS:001249765200001</t>
  </si>
  <si>
    <t>Arora, P</t>
  </si>
  <si>
    <t>Arora, Payal</t>
  </si>
  <si>
    <t>Creative data justice: a decolonial and indigenous framework to assess creativity and artificial intelligence</t>
  </si>
  <si>
    <t>INFORMATION COMMUNICATION &amp; SOCIETY</t>
  </si>
  <si>
    <t>Creativity; artificial intelligence; Global South; decolonial; data justice</t>
  </si>
  <si>
    <t>In the last decade, the Global South has emerged as a significant player in the data economy due to their majority user base, and studying its role is crucial to comprehend the future of AI. As societies grapple with the implications of AI on creative life, there is an opportunity to reevaluate the creative contributions of Global South cultures, ensuring they are acknowledged and foregrounded in the evolving landscape of human and machine creativity. This paper calls for reimagining and restructuring creative value with the emergence of AI enabled technologies by broadening who and what counts as creative in this data-driven era. To democratize creativity, a decolonial and indigenous framework of cross-cultural creative value is needed which critically intersects and examines the relations between creative labor, rights, and learning. The study of the Global South's data economies is important not only to harness its potential but also to address the cross-cultural ethics of building Creative AI tools with data from their underrepresented communities. At its core, the creative data justice framework emphasizes the need to challenge the existing power imbalances in global data governance. This paper proposes that fair creative value can be achieved by drawing inspiration from indigenous systems of care as a counterforce to neoliberal values of efficiency and utility. This framework will help scholars, policymakers and designers in their inclusive approaches to creativity in the age of AI.</t>
  </si>
  <si>
    <t>[Arora, Payal] Univ Utrecht, Dept Media &amp; Cultural Studies, Munstr 2A, NL-3512 HH Utrecht, Netherlands</t>
  </si>
  <si>
    <t>Utrecht University</t>
  </si>
  <si>
    <t>Arora, P (corresponding author), Univ Utrecht, Dept Media &amp; Cultural Studies, Munstr 2A, NL-3512 HH Utrecht, Netherlands.</t>
  </si>
  <si>
    <t>payal_arora04@yahoo.com</t>
  </si>
  <si>
    <t>1369-118X</t>
  </si>
  <si>
    <t>1468-4462</t>
  </si>
  <si>
    <t>INFORM COMMUN SOC</t>
  </si>
  <si>
    <t>Info. Commun. Soc.</t>
  </si>
  <si>
    <t>2024 OCT 26</t>
  </si>
  <si>
    <t>10.1080/1369118X.2024.2420041</t>
  </si>
  <si>
    <t>Communication; Sociology</t>
  </si>
  <si>
    <t>K4V9C</t>
  </si>
  <si>
    <t>WOS:001343878900001</t>
  </si>
  <si>
    <t>Patil, M; Cila, N; Redström, J; Giaccardi, E</t>
  </si>
  <si>
    <t>Patil, Mugdha; Cila, Nazli; Redstrom, Johan; Giaccardi, Elisa</t>
  </si>
  <si>
    <t>In conversation with ghosts: towards a hauntological approach to decolonial design for/with AI practices</t>
  </si>
  <si>
    <t>CODESIGN-INTERNATIONAL JOURNAL OF COCREATION IN DESIGN AND THE ARTS</t>
  </si>
  <si>
    <t>Decoloniality; Temporality; Hauntology; AI; Socio-technological imaginaries</t>
  </si>
  <si>
    <t>This is a critique of how designers deal with temporality in design to speculate about socio-technical futures. The paper unpacks how embedded definitions and assumptions of temporality in current design tools contribute to coloniality in designed futures. Based on this critique, we reject the notion that it is only AI that needs fixing, as design practice becomes implicated in how oppression extends from physical systems to global digital platforms. To make these issues visible, we dissect the Futures Cone model used in speculative design. As an alternative, the paper then presents hauntology as a vocabulary that can aid designers in accommodating pluriversal histories in anticipatory futures and reorienting their speculative tools. To illustrate the benefits of the proposed metaphors, the paper highlights examples of coloniality in digital spaces and emphasizes the failure of speculative design to decolonize future imaginaries. Using points of reference from hauntology, ones that engage with states of lingering or spectrality, and notions of nostalgia, absence, and anticipation, the paper contributes to rethinking the role that design tools play in colonizing future imaginaries, especially those pertaining to potentially disruptive technologies.</t>
  </si>
  <si>
    <t>[Patil, Mugdha; Cila, Nazli] Delft Univ Technol, Fac Ind Design Engn, Human Ctr Design, Delft, Netherlands; [Patil, Mugdha] Amsterdam Univ Appl Sci, Fac Digital Media &amp; Creat Ind, Amsterdam, Netherlands; [Redstrom, Johan] Umea Univ, Umea Inst Design, Umea, Sweden; [Giaccardi, Elisa] Politecn Milan, Dept Design, Milan, Italy</t>
  </si>
  <si>
    <t>Delft University of Technology; Umea University; Polytechnic University of Milan</t>
  </si>
  <si>
    <t>Patil, M (corresponding author), Delft Univ Technol, Fac Ind Design Engn, Human Ctr Design, Delft, Netherlands.;Patil, M (corresponding author), Amsterdam Univ Appl Sci, Fac Digital Media &amp; Creat Ind, Amsterdam, Netherlands.</t>
  </si>
  <si>
    <t>m.s.patil@hva.nl</t>
  </si>
  <si>
    <t>; Giaccardi, Elisa/LEM-3799-2024</t>
  </si>
  <si>
    <t>Patil, Mugdha/0000-0002-2062-9952; Giaccardi, Elisa/0000-0002-3292-2531; Cila, Nazli/0000-0002-0461-3563</t>
  </si>
  <si>
    <t>European Union [955990]</t>
  </si>
  <si>
    <t>European Union(European Union (EU))</t>
  </si>
  <si>
    <t>This research is part of the DCODE Network, a project funded under the European Union's Horizon 2020 research and innovation programme under the Marie Sklodowska-Curie grant agreement No [955990].</t>
  </si>
  <si>
    <t>1571-0882</t>
  </si>
  <si>
    <t>1745-3755</t>
  </si>
  <si>
    <t>CODESIGN</t>
  </si>
  <si>
    <t>CoDesign</t>
  </si>
  <si>
    <t>10.1080/15710882.2024.2320269</t>
  </si>
  <si>
    <t>J6I6V</t>
  </si>
  <si>
    <t>WOS:001311936500001</t>
  </si>
  <si>
    <t>Pedro, FSC; Fleck, GF</t>
  </si>
  <si>
    <t>Pedro, Fernanda Sacomori Candido; Fleck, Gilmei Francisco</t>
  </si>
  <si>
    <t>RELATIONSHIPS BETWEEN LITERATURE AND HISTORY: PATHS TO THE TRAINING OF THE DECOLONIAL LITERARY READER</t>
  </si>
  <si>
    <t>VERBO DE MINAS</t>
  </si>
  <si>
    <t>Literature; History; Contemporary historical mediation novel; Decolonial literary reader</t>
  </si>
  <si>
    <t>In this article we seek to demonstrate how history and literature have a common basis: their discursive character, generated from the manipulation of language. In this way, we believe it is important that students, from Elementary School onwards, learn that both history and literature are discourses, produced by subjects settled in a geographic and cultural historical space that conditions them to write according to certain standards and obeying certain rules, whether ideological, political, economic or of individual interest. To this end, we consider that the teaching of literature can be approached from a critical perspective, expanding common and current readings with more contemporary productions of a hybrid, critical and decolonizing nature. These works of literature for young readers, called hybrid narratives of history and fiction, Santos (2023) are close to the contemporary historical novel of mediation Fleck (2017), which has the premise of retelling history from peripheral visions in line with with the view from below aspect of history, Sharpe (1992). Furthermore, we support our discussions on the theory of the novel by Luk &amp; aacute;cs ([1965]2009) and the decolonial studies by Grosfoguel and Mignolo (2008). It is concluded, from this study, that inter/transdisciplinary work - especially in the possible dialogues between history and literature -, can contribute to the formation of literary readers who are better educated regarding their past of subjugation to Europeans and the manipulation of language, while ideological instrument of domination.</t>
  </si>
  <si>
    <t>[Pedro, Fernanda Sacomori Candido] Univ Oeste Parana Unioeste, Letras, Cascavel, Brazil; [Pedro, Fernanda Sacomori Candido] Univ Vigo UVigo, Vigo, Spain; [Fleck, Gilmei Francisco] Univ Estadual Oeste Parana, Literaturas Hispan &amp; Cultura Hispan, Graduacao Letras, Cascavel, PR, Brazil</t>
  </si>
  <si>
    <t>Universidade Estadual do Oeste do Parana; Universidade de Vigo; Universidade Estadual do Oeste do Parana</t>
  </si>
  <si>
    <t>Pedro, FSC (corresponding author), Univ Oeste Parana Unioeste, Letras, Cascavel, Brazil.;Pedro, FSC (corresponding author), Univ Vigo UVigo, Vigo, Spain.</t>
  </si>
  <si>
    <t>fernandasacomori@gmail.com; chicofleck@gmail.com</t>
  </si>
  <si>
    <t>CENTRO ENSINO SUPERIOR JUIZ DE FORA</t>
  </si>
  <si>
    <t>JUIZ DE FORA</t>
  </si>
  <si>
    <t>AV RIO BRANCO, 3520, JUIZ DE FORA, MINAS GERAIS 36025-020, BRAZIL</t>
  </si>
  <si>
    <t>1516-0637</t>
  </si>
  <si>
    <t>1984-6959</t>
  </si>
  <si>
    <t>VERBO MINAS</t>
  </si>
  <si>
    <t>Verbo Minas</t>
  </si>
  <si>
    <t>F3P3N</t>
  </si>
  <si>
    <t>WOS:001308972400005</t>
  </si>
  <si>
    <t>Van den Stock, A</t>
  </si>
  <si>
    <t>Van den Stock, A.</t>
  </si>
  <si>
    <t>Decolonial philosophizing. Essay on philosophical responsibility and criticism in the horizon of European expansion</t>
  </si>
  <si>
    <t>PHILOSOPHY EAST &amp; WEST</t>
  </si>
  <si>
    <t>German</t>
  </si>
  <si>
    <t>[Van den Stock, A.] Univ Ghent, Ghent, Belgium</t>
  </si>
  <si>
    <t>Ghent University</t>
  </si>
  <si>
    <t>Van den Stock, A (corresponding author), Univ Ghent, Ghent, Belgium.</t>
  </si>
  <si>
    <t>ady.vandenstock@ugent.be</t>
  </si>
  <si>
    <t>UNIV HAWAII PRESS</t>
  </si>
  <si>
    <t>HONOLULU</t>
  </si>
  <si>
    <t>2840 KOLOWALU ST, HONOLULU, HI 96822, UNITED STATES</t>
  </si>
  <si>
    <t>0031-8221</t>
  </si>
  <si>
    <t>1529-1898</t>
  </si>
  <si>
    <t>PHILOS EAST WEST</t>
  </si>
  <si>
    <t>Philos. East West</t>
  </si>
  <si>
    <t>10.1353/pew.2024.a918482</t>
  </si>
  <si>
    <t>Asian Studies; Philosophy</t>
  </si>
  <si>
    <t>PP5X4</t>
  </si>
  <si>
    <t>WOS:001215305600006</t>
  </si>
  <si>
    <t>Maina, CT</t>
  </si>
  <si>
    <t>Maina, Chao Tayiana</t>
  </si>
  <si>
    <t>Where is the Seeker Who Searches for Another? Decolonial Approaches to Digital Public History</t>
  </si>
  <si>
    <t>INTERNATIONAL PUBLIC HISTORY</t>
  </si>
  <si>
    <t>operation legacy; digital public history; decolonial; Mau Mau; detention</t>
  </si>
  <si>
    <t>This article delves into the role of public history within the context of suppressed and erased colonial pasts, underscoring the importance of individuals in actively shaping, uncovering, documenting and disseminating history. The period from the late 1940s-1960s marked a pivotal transition for the British Empire, as numerous colonies gained independence. This shift in sovereignty from colonial rule to sovereign nations unveiled deep apprehensions regarding the potential use of Britain's historical actions and documents by newly independent governments. Operation Legacy was a clandestine initiative by British colonial authorities to destroy or hide records that could tarnish the British government's image or compromise secret intelligence. The ethical ramifications of this operation, and its impact on the construction of memory and knowledge, remain a contentious issue for many in former colonies who are still striving to piece together their colonial history and seek justice for past wrongs. By highlighting the experience, methodologies and challenges of the Museum of British Colonialism collective, the article explores what a framework for decolonial public history may look like in a digital age. Decolonial public history requires negotiations that are continuously shaped by interrogating multiple sources, employing multiple mediums, engaging diverse audiences, and constantly reflecting and refining one's own process and methodology. Inspired by Ngugi wa Thiong'o's influential work Devil on the Cross, which portrays resistance to colonialism as a communal and interconnected endeavor, the article reflects on the character Wariinga's query: Where is the seeker who searches for another? It concludes with thoughts on how digital public history can achieve decolonial significance and effectiveness, not merely through technological means, but by centering human connections and extensively building communities of practice across multiple frontiers.</t>
  </si>
  <si>
    <t>[Maina, Chao Tayiana] Museum British Colonialism, Nairobi, Kenya</t>
  </si>
  <si>
    <t>Maina, CT (corresponding author), Museum British Colonialism, Nairobi, Kenya.</t>
  </si>
  <si>
    <t>chao@africandigitalheritage.org</t>
  </si>
  <si>
    <t>WALTER DE GRUYTER GMBH</t>
  </si>
  <si>
    <t>BERLIN</t>
  </si>
  <si>
    <t>GENTHINER STRASSE 13, D-10785 BERLIN, GERMANY</t>
  </si>
  <si>
    <t>2567-1111</t>
  </si>
  <si>
    <t>INT PUBLIC HIST</t>
  </si>
  <si>
    <t>Int. Public HIst.</t>
  </si>
  <si>
    <t>JUN 29</t>
  </si>
  <si>
    <t>10.1515/iph-2024-2005</t>
  </si>
  <si>
    <t>WV4N1</t>
  </si>
  <si>
    <t>WOS:001249190100001</t>
  </si>
  <si>
    <t>For an Anarchist Decolonial Agenda: New Perspectives on Anarchism, Marronage, and Indigeneity from Brazil/Pindorama</t>
  </si>
  <si>
    <t>ANTIPODE</t>
  </si>
  <si>
    <t>anarchism; indigeneity; quilombo; marronage; decoloniality</t>
  </si>
  <si>
    <t>GEOGRAPHIES; LAND; RESISTANCE; STRUGGLE</t>
  </si>
  <si>
    <t>This paper proposes new perspectives on anarchism, indigeneity, and Afro-descendent struggles, by discussing the case of Brazilian anarchists' commitment to luta afroindigena. They mean by this term the intersection of indigenous and Afro-descendant resistances for the recognition of land, against the violence of states, agribusiness, and extractivism. I argue that this case offers key insights to radical geographies, and to the broader field of decolonial scholarship, to challenge cultural and racial essentialisms by connecting different militant traditions. I also argue that, taking inspiration from indigenous thought and socio-territorial practices of broader Latin American social movements, these cases enhance decolonial bids for decolonising methodologies by showing the importance of starting from practices before theory. My arguments are based on documentary work on past and present relations between anarchism and decoloniality in Latin America/Abya Yala, on personal militant work in Brazil/Pindorama, and on a sample of qualitative interviews with activists.</t>
  </si>
  <si>
    <t>[Ferretti, Federico] Alma Mater Studiorum Univ Bologna, Dipartimento Sci Educ GM Bertin, Bologna, Italy</t>
  </si>
  <si>
    <t>Ferretti, F (corresponding author), Alma Mater Studiorum Univ Bologna, Dipartimento Sci Educ GM Bertin, Bologna, Italy.</t>
  </si>
  <si>
    <t>0066-4812</t>
  </si>
  <si>
    <t>1467-8330</t>
  </si>
  <si>
    <t>Antipode</t>
  </si>
  <si>
    <t>10.1111/anti.13068</t>
  </si>
  <si>
    <t>I4G8G</t>
  </si>
  <si>
    <t>WOS:001248786800001</t>
  </si>
  <si>
    <t>Kumalo, SH</t>
  </si>
  <si>
    <t>Kumalo, Siseko H.</t>
  </si>
  <si>
    <t>Pedagogic obligations towards a decolonial and contextually responsive approach to teaching philosophy in South Africa</t>
  </si>
  <si>
    <t>JOURNAL OF PHILOSOPHY OF EDUCATION</t>
  </si>
  <si>
    <t>obligation; philosophy; curriculum theory; decolonization; miseducation; discipline</t>
  </si>
  <si>
    <t>With the calls to decolonize the philosophy curriculum, and the university more generally, which have seen a series of intellectual interventions in South Africa, this article takes its cue from Nyoka's recommendation when he suggests moving beyond merely thinking about decolonization. In reflecting on processes of decolonizing the curriculum, this article considers the successes and failures of a course taught during a global pandemic, wherein pedagogic strategies were constrained. Reflecting on a module taught in the first semester of 2021, this article thinks through the fundamental question that underpins the course, primarily: how to develop a contextually responsive philosophical approach on the southernmost tip of the African continent. Using two primary texts, Kumalo's Decolonization as Democratization and Jansen's Decolonization in Universities, the module analysed this question by juxtaposing, respectively, a philosophical and educational text. In this pedagogic autocritique, I reflect on 'what obligation do intellectuals owe their students' in a decolonizing context.</t>
  </si>
  <si>
    <t>[Kumalo, Siseko H.] Univ Ft Hare, Philosophy Dept, Church St, East London, Eastern Cape, South Africa</t>
  </si>
  <si>
    <t>University of Fort Hare</t>
  </si>
  <si>
    <t>Kumalo, SH (corresponding author), Univ Ft Hare, Philosophy Dept, Church St, East London, Eastern Cape, South Africa.</t>
  </si>
  <si>
    <t>skumalo@ufh.ac.za</t>
  </si>
  <si>
    <t>Kumalo, Siseko/ABI-6404-2020</t>
  </si>
  <si>
    <t>Kumalo, Siseko H./0000-0002-6591-5995</t>
  </si>
  <si>
    <t>Centre for Teaching and Learning at North-West University; Harvard University Center for African Studies; Harvard South Africa Fellowship Programme</t>
  </si>
  <si>
    <t>I am thankful to Chantelle Gray, Professor of Philosophy at North-West University (South Africa) for her keen insights and critiques of the article as it was still being drafted. I am grateful to the Centre for Teaching and Learning at North-West University for the invitation that afforded me the opportunity to test the ideas contained in this article. I am also incredibly indebted to the Harvard University Center for African Studies, where I completed the final draft of this article during my time on the Harvard South Africa Fellowship Programme.</t>
  </si>
  <si>
    <t>0309-8249</t>
  </si>
  <si>
    <t>1467-9752</t>
  </si>
  <si>
    <t>J PHILOS EDUC</t>
  </si>
  <si>
    <t>J. Philos. Educ.</t>
  </si>
  <si>
    <t>APR 26</t>
  </si>
  <si>
    <t>10.1093/jopedu/qhae028</t>
  </si>
  <si>
    <t>Education &amp; Educational Research; History Of Social Sciences</t>
  </si>
  <si>
    <t>Education &amp; Educational Research; Social Sciences - Other Topics</t>
  </si>
  <si>
    <t>ZY3Q5</t>
  </si>
  <si>
    <t>WOS:001208433000001</t>
  </si>
  <si>
    <t>Abubakar, A; Costa, AB; Cui, LX; Koller, SH; Nwafor, CE; Raval, VV</t>
  </si>
  <si>
    <t>Abubakar, Amina; Brandeli Costa, Angelo; Cui, Lixian; Koller, Silvia H.; Nwafor, Chidozie Edwin; Raval, Vaishali V.</t>
  </si>
  <si>
    <t>Towards a decolonial developmental science: Adolescent development in the Majority World taking center stage</t>
  </si>
  <si>
    <t>adolescent development; decolonial; Majority World</t>
  </si>
  <si>
    <t>PSYCHOLOGY; SYSTEMS; SOUTH; BIAS</t>
  </si>
  <si>
    <t>While aspiring to be a diverse and global science, developmental science continues to be dominated by EuroAmerican epistemologies, researchers, and communities in its published scholarship. Adolescents in communities across Africa, Asia, the Middle East, and Latin America comprise 85% of the world's adolescent population, and yet their experiences and perspectives are marginalized in our science. Adolescents in the Majority World live in highly diverse social, cultural, political, economic, educational and healthcare contexts that contribute to their development, and we have much to learn from their experiences. This article situates the marginalization of the global majority within coloniality embedded in developmental science. The article describes the impetus for this special issue Towards a decolonial developmental science and the process of putting it together, along with providing an overview of the 18 articles in this collection that push us towards decoloniality. The special issue serves as a call to transform developmental science to be decolonial by empowering adolescent development in Majority World communities to take center stage. Adolescent development research from Majority World communities has the potential to challenge the knowledge base generated from Minority World samples, contributing to a science that is comprehensive, inclusive, and can inform prevention and intervention efforts to support the well-being of adolescents globally.</t>
  </si>
  <si>
    <t>[Abubakar, Amina] Aga Khan Univ, Nairobi, Kenya; [Brandeli Costa, Angelo] Pontificia Univ Catolica Rio Grande do Sul, Porto Alegre, Brazil; [Cui, Lixian] NYU Shanghai, Shanghai, Peoples R China; [Koller, Silvia H.] Univ Fed Rio Grande, Porto Alegre, Brazil; [Koller, Silvia H.] North West Univ, Potchefstroom, South Africa; [Nwafor, Chidozie Edwin] Nnamdi Azikiwe Univ, Awka, Nigeria; [Raval, Vaishali V.] Miami Univ, Oxford, OH USA; [Raval, Vaishali V.] Miami Univ, Dept Psychol, 90 North Patterson Ave, Oxford, OH 45056 USA</t>
  </si>
  <si>
    <t>Aga Khan University; Pontificia Universidade Catolica Do Rio Grande Do Sul; NYU Shanghai; Universidade Federal do Rio Grande; North West University - South Africa; University System of Ohio; Miami University; University System of Ohio; Miami University</t>
  </si>
  <si>
    <t>Raval, VV (corresponding author), Miami Univ, Dept Psychol, 90 North Patterson Ave, Oxford, OH 45056 USA.</t>
  </si>
  <si>
    <t>ravalvv@miamioh.edu</t>
  </si>
  <si>
    <t>Cui, Lixian/AFM-5844-2022; Brandelli Costa, Angelo/E-6988-2015</t>
  </si>
  <si>
    <t>Nwafor, Chidozie/0000-0002-5221-7186; Cui, Lixian/0000-0001-5706-9525; Brandelli Costa, Angelo/0000-0002-0742-8152</t>
  </si>
  <si>
    <t>10.1111/jora.12956</t>
  </si>
  <si>
    <t>WOS:001228410600001</t>
  </si>
  <si>
    <t>Stone, W; Loizzo, J; Adams, AE; Galindo, S; Suarez, C; Telg, R</t>
  </si>
  <si>
    <t>Stone, Whitney; Loizzo, Jamie; Adams, Alison E.; Galindo, Sebastian; Suarez, Cecilia; Telg, Ricky</t>
  </si>
  <si>
    <t>Resisting coloniality in agriculture: A decolonial analysis of Florida's agricultural migrant workers' experiences</t>
  </si>
  <si>
    <t>AGRICULTURE AND HUMAN VALUES</t>
  </si>
  <si>
    <t>Agricultural migrant workers; Decolonial intersectionality; Coloniality; Resisting coloniality; COVID-19</t>
  </si>
  <si>
    <t>MIGRATION; INTERSECTIONALITY; MEXICAN; HEALTH; FIELD</t>
  </si>
  <si>
    <t>The U.S. agricultural sector relies heavily on agricultural migrant workers, and Florida has a history of (im)migrant labor. However, this system is historically rooted in colonization, and its systems of oppression remain. Currently, migrant workers operate in various systems of oppression, including social, health, and environmental inequities, all of which have been worsened by the COVID-19 pandemic. The literature regarding decoloniality, muted group theory, and decolonial intersectionality has a strong history of uncovering how multiple oppressions overlap for vulnerable and marginalized groups in the US. We draw on this literature to ask: 1) how can examining participants' stories through decolonial intersectionality help explore structural and institutional racism and the dominance of muting? and 2) how can participants recount how they resist oppression and/or unmute in telling their stories? To answer these questions, literary portraits were co-created with farmworkers and community liaisons about participants' experiences. The authors used decoloniality, muted group theory, and decolonial intersectionality to analyze participants' creative non-fiction stories. Farmworkers recounted through their stories that they were often devalued, had their humanity questioned, and negotiated their survival, especially during COVID-19. However, they were able to resist the oppressions of coloniality through their families, faith, pride, and love. Recommendations include using storytelling techniques to align with farmworkers' wants in research as well as assist in communicating about issues regarding health and safety. Non-profit organizations, centers of faith, and universities can assist in serving the needs of agricultural migrant workers related to childcare, food security, and worksite and home safety issues.</t>
  </si>
  <si>
    <t>[Stone, Whitney] Oregon State Univ, Agr Educ &amp; Agr Sci, Agricultural Hall,170 Waldo Pl, Corvallis, OR 97331 USA; [Loizzo, Jamie; Galindo, Sebastian; Telg, Ricky] Univ Florida, Agr Educ &amp; Commun, Gainesville, FL USA; [Adams, Alison E.] Univ Florida, Sch Forest Fisheries &amp; Geomat Sci, Community &amp; Environm Sociol, Gainesville, FL USA; [Suarez, Cecilia] Tulane Univ, Sch Social Work, Equ Divers &amp; Inclus &amp; Student Experience, New Orleans, LA USA</t>
  </si>
  <si>
    <t>Oregon State University; State University System of Florida; University of Florida; State University System of Florida; University of Florida; Tulane University</t>
  </si>
  <si>
    <t>Stone, W (corresponding author), Oregon State Univ, Agr Educ &amp; Agr Sci, Agricultural Hall,170 Waldo Pl, Corvallis, OR 97331 USA.</t>
  </si>
  <si>
    <t>whitney.stone@oregonstate.edu</t>
  </si>
  <si>
    <t>Galindo, Sebastian/W-1870-2019</t>
  </si>
  <si>
    <t>Loizzo, Jamie/0000-0002-5575-2918; Adams, Alison/0000-0003-1478-1939; Galindo, Sebastian/0000-0002-4061-773X; Stone, Whitney/0000-0003-3090-5751; Telg, Ricky/0000-0002-8729-1634</t>
  </si>
  <si>
    <t>Farmworker Association of Florida</t>
  </si>
  <si>
    <t>I would like to acknowledge the participants, Farmworker Association of Florida and Redland's Christian Migrant Center for their cooperation in this project.</t>
  </si>
  <si>
    <t>0889-048X</t>
  </si>
  <si>
    <t>1572-8366</t>
  </si>
  <si>
    <t>AGR HUM VALUES</t>
  </si>
  <si>
    <t>Agric. Human Values</t>
  </si>
  <si>
    <t>10.1007/s10460-024-10578-z</t>
  </si>
  <si>
    <t>Agriculture, Multidisciplinary; History &amp; Philosophy Of Science; Sociology</t>
  </si>
  <si>
    <t>Agriculture; History &amp; Philosophy of Science; Sociology</t>
  </si>
  <si>
    <t>P3P4Y</t>
  </si>
  <si>
    <t>WOS:001216026900002</t>
  </si>
  <si>
    <t>Mandende, IP; Sebola, M; Mudau, ML; Ndhobela, AJ</t>
  </si>
  <si>
    <t>Mandende, I. P.; Sebola, M.; Mudau, M. L.; Ndhobela, A. J.</t>
  </si>
  <si>
    <t>NOT ON MY WATCH: DECOLONIAL (RE)CLAMATIONS OF MY TSHIMANDA, MY IDENTITY, MY LANGUAGE</t>
  </si>
  <si>
    <t>SOUTH AFRICAN JOURNAL OF HIGHER EDUCATION</t>
  </si>
  <si>
    <t>language and identity; language extinction; dialect; Tshivenda; standardisation; communication; vitality</t>
  </si>
  <si>
    <t>INDIGENOUS KNOWLEDGE; AFRICAN; EDUCATION</t>
  </si>
  <si>
    <t>The standardisation process of a language is always a polemic undertaking, and Tshivenda is no exception. This article explores the Tshivenda dialects and the standardisation process that this language went through. The importance of language as a primary resource for an individual, social identification, and also as a means of learning and communication, cannot be overemphasised. Moreover, when different language varieties come into contact, acculturation is inevitable, i.e., linguistic and cultural elements from both sides will diffuse and contaminate each other's languages and culture. However, this phenomenon is not fully researched, especially among the Tshivenda dialects. The lexicographers and terminographers, who are tasked with the development and maintenance of the Tshivenda language, seem to be trapped in the colonial and apartheid era, i.e., of selecting and elevating one dialect over others to represent a language. Since 1994, the year of the dawn of a democratic dispensation in South Africa, this process has proceeded at a snail's pace. In this study, a qualitative, ethnographic approach was adopted, and data were collected through telephonic interviews, where six participants were purposefully and conveniently sampled. The findings of this study may benefit speakers of Tshivenda, lexicographers, terminographers, and all language practitioners, teachers, and learners. When people value their language and heritage, use it often without prejudice or hesitancy, and practice their culture and traditions, their identity, history, dignity, and heritage become preserved. Tshivenda, at the official level, may have many lexical items in its endeavour to carry out its function as an official language in different domains.</t>
  </si>
  <si>
    <t>[Mandende, I. P.] Tshwane Univ Technol, Dept Appl Languages, Pretoria, South Africa; [Sebola, M.] Univ Limpopo, Dept Languages, Polokwane, South Africa; [Mudau, M. L.; Ndhobela, A. J.] Univ South Africa, Dept African Languages, Pretoria, South Africa</t>
  </si>
  <si>
    <t>Tshwane University of Technology; University of Limpopo; University of South Africa</t>
  </si>
  <si>
    <t>Mandende, IP (corresponding author), Tshwane Univ Technol, Dept Appl Languages, Pretoria, South Africa.</t>
  </si>
  <si>
    <t>SUNJOURNALS</t>
  </si>
  <si>
    <t>STELLENBOSCH</t>
  </si>
  <si>
    <t>STELLENBOSCH UNIV LIB &amp; INFORMATION SERV, PRIVATE BAG X5036, STELLENBOSCH, 7599, SOUTH AFRICA</t>
  </si>
  <si>
    <t>1011-3487</t>
  </si>
  <si>
    <t>1753-5913</t>
  </si>
  <si>
    <t>S AFR J HIGH EDUC</t>
  </si>
  <si>
    <t>S. Afr. J. High, Educ.</t>
  </si>
  <si>
    <t>10.20853/38-2-5424</t>
  </si>
  <si>
    <t>OH5G7</t>
  </si>
  <si>
    <t>WOS:001206388500016</t>
  </si>
  <si>
    <t>Arora, B</t>
  </si>
  <si>
    <t>Arora, Bharti</t>
  </si>
  <si>
    <t>Can there be a decolonial praxis of solidarity? Structural violence and mobilisation in social movements</t>
  </si>
  <si>
    <t>CONTEMPORARY SOUTH ASIA</t>
  </si>
  <si>
    <t>Students' movements; Naxalite movement; violence; solidarity</t>
  </si>
  <si>
    <t>Reading Kashinath Singh's Apna Morcha (Personal Front 1985), and Alka Saraogi's Jankidas Tejpal Mansion (2015), this article explores if and how cognitive, volitional and intersubjective relationships forged among people across caste, communal and gendered divides could lead to shared politics. While Saraogi's fiction problematises the quest of Nehruvian developmentalism after independence, Singh's novel engages with students' politics and youth activism that dominated the revolutionary activism of the 1970s, India. Even as these novels interrogate the ascriptive hierarchies and bourgeoisie compromises that affected post-independence India, they also provide a road map whereby moments of comradeship and solidarities based on ethics of care could renew the extant civic imagination. Such an approach highlights aesthetic and 'aesthesic reconstitutions' (Mignolo, W. D. 2021. The Politics of Decolonial Investigations. Durham, NC: Duke University Press) of collectivities, challenging differential access of differential collectivities to the nation-state. Walter Mignolo (2021. The Politics of Decolonial Investigations. Durham, NC: Duke University Press) rightly describes aesthesic restitutions as tools of 'epistemological decolonization [&amp; mldr;] to clear the way for new intercultural communication, for an interchange of experiences and meaning, as the basis of another relationality in opposition to the universalist projections of the western civilization' and nation states (4).</t>
  </si>
  <si>
    <t>[Arora, Bharti] Univ Delhi, Dept English, Delhi, India; [Arora, Bharti] Aarhus Univ, Aarhus Inst Adv Studies, Aarhus, Denmark</t>
  </si>
  <si>
    <t>University of Delhi; Aarhus University</t>
  </si>
  <si>
    <t>Arora, B (corresponding author), Univ Delhi, Dept English, Delhi, India.;Arora, B (corresponding author), Aarhus Univ, Aarhus Inst Adv Studies, Aarhus, Denmark.</t>
  </si>
  <si>
    <t>bhartiarora1@gmail.com</t>
  </si>
  <si>
    <t>Aarhus University Research Foundation (AUFF)</t>
  </si>
  <si>
    <t>This work was supported by The Aarhus University Research Foundation (AUFF).</t>
  </si>
  <si>
    <t>0958-4935</t>
  </si>
  <si>
    <t>1469-364X</t>
  </si>
  <si>
    <t>CONTEMP SOUTH ASIA</t>
  </si>
  <si>
    <t>Contemp. South Asia</t>
  </si>
  <si>
    <t>2024 DEC 25</t>
  </si>
  <si>
    <t>10.1080/09584935.2024.2439902</t>
  </si>
  <si>
    <t>Area Studies; Asian Studies</t>
  </si>
  <si>
    <t>Q3G9R</t>
  </si>
  <si>
    <t>WOS:001383621900001</t>
  </si>
  <si>
    <t>Swanson, A</t>
  </si>
  <si>
    <t>Swanson, Amy</t>
  </si>
  <si>
    <t>The Art of Disruption: Decolonial Potentiality in Fatou Cissé's La ville en mouv'ment</t>
  </si>
  <si>
    <t>contemporary African dance; performance art; live art; street performance; Fatou Ciss &amp; eacute;; African futurism; queer futurity; decolonization; danse africaine contemporaine; performance; futurism africain; futurit &amp; eacute; queer; d &amp; eacute;colonisation</t>
  </si>
  <si>
    <t>African contemporary choreographers increasingly delink from Eurocentric performance conventions and work toward establishing local conditions of production and consumptions by performing in public spaces. Although the labor undertaken to shift power asymmetries does not always result in structural changes, their art may be considered decolonial creative expression. Based on ethnographic research at the third and fourth editions (2022 and 2023) of Fatou Ciss &amp; eacute;'s street performance festival, La ville en mouv'ment (The City in Movement), in Dakar, Senegal, the author argues that decolonial potentiality extends beyond the precarious economic conditions to encapsulate the artists' return to public space and futurist aesthetics</t>
  </si>
  <si>
    <t>[Swanson, Amy] Univ Oregon, Eugene, OR 97403 USA</t>
  </si>
  <si>
    <t>University of Oregon</t>
  </si>
  <si>
    <t>Swanson, A (corresponding author), Univ Oregon, Eugene, OR 97403 USA.</t>
  </si>
  <si>
    <t>aswa@uoregon.edu</t>
  </si>
  <si>
    <t>Swanson, Amy/0000-0003-0788-637X</t>
  </si>
  <si>
    <t>National Endowment for the Humanities; Research Council of Colgate University</t>
  </si>
  <si>
    <t>National Endowment for the Humanities(National Endowment for the Humanities (NEH)); Research Council of Colgate University</t>
  </si>
  <si>
    <t>This research was made possible by grants from the National Endowment for the Humanities and the Research Council of Colgate University. Special thanks to Dasha Chapman and my anonymous reviewers for their constructive feedback. Gratitude to my colleagues in the dance department at the University of Oregon for their robust support. I am indebted to Fatou Cisse, Andreya Ouamba, and all of the artists who made, and continue to make, La ville en mouv'ment a reality.</t>
  </si>
  <si>
    <t>10.1017/asr.2024.69</t>
  </si>
  <si>
    <t>Q2K0I</t>
  </si>
  <si>
    <t>WOS:001363383900001</t>
  </si>
  <si>
    <t>Alexander, J</t>
  </si>
  <si>
    <t>Alexander, Josephine</t>
  </si>
  <si>
    <t>Oral Poetic Techniques as Decolonial Creative Strategies in Osundare's The Word is an Egg</t>
  </si>
  <si>
    <t>SCRUTINY2-ISSUES IN ENGLISH STUDIES IN SOUTHERN AFRICA</t>
  </si>
  <si>
    <t>Osundare; poetry; The Word is an Egg; oral poetic techniques; demystification; decolonisation; democratisation of Nigerian poetry in English</t>
  </si>
  <si>
    <t>Modern Nigerian poetry in English was dominated in the 1950s and 1960s by the writing of Wole Soyinka, John Pepper Clark, and Christopher Okigbo. The trio, regarded as pioneers and the first generation of Nigerian poets, succeeded largely with their adoption of modernist techniques to convey African material. By the 1970s, their writing came under scrutiny with the call to decolonise African literature and, by extension, Nigerian poetry in English. In this article, I demonstrate how Niyi Osundare demystifies the form and language of Nigerian poetry in English by the creative deployment of oral techniques in selected poems. I argue that Osundare, as a Nigerian second-generation poet, decolonises and democratises modern Nigerian poetry by delinking from his predecessors' Eurocentric conception of poetry. The article is in five parts. The first part provides an introduction, the second is a background review of the development of Nigerian poetry in English from which the research problem, purpose, and aim are identified. The third part is on the structure of The Word is an Egg. The fourth part analyses the oral poetic techniques employed by Osundare as decolonial creative strategies, and the fifth provides a concluding attestation of the transformative nature of Osundare's poetic art.</t>
  </si>
  <si>
    <t>[Alexander, Josephine] Univ South Africa, Pretoria, South Africa</t>
  </si>
  <si>
    <t>Alexander, J (corresponding author), Univ South Africa, Pretoria, South Africa.</t>
  </si>
  <si>
    <t>busarjo@unisa.ac.za</t>
  </si>
  <si>
    <t>Alexander, Josephine Olufunmilayo/AAF-6445-2019</t>
  </si>
  <si>
    <t>Alexander, Josephine Olufunmilayo/0000-0003-2194-0272</t>
  </si>
  <si>
    <t>1812-5441</t>
  </si>
  <si>
    <t>1753-5409</t>
  </si>
  <si>
    <t>SCRUTINY2</t>
  </si>
  <si>
    <t>Scrutiny2</t>
  </si>
  <si>
    <t>2024 SEP 28</t>
  </si>
  <si>
    <t>10.1080/18125441.2024.2371866</t>
  </si>
  <si>
    <t>I2F1J</t>
  </si>
  <si>
    <t>WOS:001328456100001</t>
  </si>
  <si>
    <t>Wu, MJ</t>
  </si>
  <si>
    <t>Wu, Ming-Jen</t>
  </si>
  <si>
    <t>From Colonial Order to Decolonial Future: Colonial Mimesis and Identity among the Papua Besena Movement</t>
  </si>
  <si>
    <t>OCEANIA</t>
  </si>
  <si>
    <t>decolonisation; Papua Besena; colonial neglect; mimesis</t>
  </si>
  <si>
    <t>NEW-GUINEA; PERSPECTIVES; AUSTRALIA; WOMEN</t>
  </si>
  <si>
    <t>During the 1970s and 1980s, a nationalist movement called Papua Besena emerged in Papua New Guinea. On the one hand, the group believed that the Papuan people were neglected by Australian colonisation and campaigned for Papuan sovereignty, either by creating an independent state or joining Australia as a state. On the other hand, as some scholars and politicians have pointed out, Papua Besena's rhetoric of colonial neglect failed to appreciate that Papuan people received more investment in colonial economic development, training, and infrastructure than most Papua New Guineans due to their proximity to the colonial centre. The Australian colonisation of the territories also changed due to pressure from the United Nations visiting mission. Yet despite the Papuan people's access to development, they still felt neglected and humiliated being so close to the colonial centre. To answer this paradox, the concept of mimesis, particularly the idea of colonial mimicry and mimesis as a source of identity, might shed new light on the political history and consciousness of Papuans. This paper suggests that Papuans' access to space, training, and positions was restricted in and around Port Moresby. Many Papuans took up the colonial moral order and mimicked the colonial perspective visible in the capital, projecting it into their decolonial future and their relationships with New Guineans and Australia. In other words, the Papuans' proximity to the colonial space and process contributed to their experiences of neglect and their identity simultaneously.</t>
  </si>
  <si>
    <t>[Wu, Ming-Jen] Acad Sinica, Taipei, Taiwan</t>
  </si>
  <si>
    <t>Academia Sinica - Taiwan</t>
  </si>
  <si>
    <t>Wu, MJ (corresponding author), Acad Sinica, Taipei, Taiwan.</t>
  </si>
  <si>
    <t>w.mingjen@gmail.com</t>
  </si>
  <si>
    <t>WU, MINGJEN/LXV-3992-2024</t>
  </si>
  <si>
    <t>0029-8077</t>
  </si>
  <si>
    <t>1834-4461</t>
  </si>
  <si>
    <t>Oceania</t>
  </si>
  <si>
    <t>10.1002/ocea.5403</t>
  </si>
  <si>
    <t>D1W7X</t>
  </si>
  <si>
    <t>WOS:001270771600001</t>
  </si>
  <si>
    <t>Lim, JBY</t>
  </si>
  <si>
    <t>Lim, Joanne B. Y.</t>
  </si>
  <si>
    <t>Digital sociocracy: A decolonial state-in-society approach to participatory governance in South East Asia</t>
  </si>
  <si>
    <t>JOURNAL OF DIGITAL MEDIA &amp; POLICY</t>
  </si>
  <si>
    <t>sociocratic networks; rhizomorphic publics; social contract; transparency; digital interventions; collaborative; governance; AI frameworks</t>
  </si>
  <si>
    <t>Digital transformation has become a buzzword in government manifestos to become the first, the best and the leading nation in embracing digital technology. This is imposed on all areas of society - health, education, agriculture and the economy, often under yet another overused agenda (or guise) of sustainability. While governments strive towards this chaotic development, their societies are left in much disarray, subjected to further polarization, widened disparities and heightened discrimination. This article provides an overview of current state-led digital mechanisms in the region, namely Pangkalan Data Utama (PADU; Malaysia), LAPOR! (Indonesia), Bottom-Up Budgeting (BuB) and Full Disclosure Policy (Philippines), and Tang Rat (Thailand) prior to discussing two other digital public participation models - vTaiwan and Decidem. A comparative analysis of their processes, challenges and opportunities is discussed alongside Migdal's state in-society framework to posit the notion of sociocratic networks for participatory governance. The principles of rhizomorphic publics provide the conceptual framework for a new digital social contract in this region.</t>
  </si>
  <si>
    <t>[Lim, Joanne B. Y.] Univ Nottingham Malaysia, Fac Arts &amp; Social Sci, Jalan Broga, Semenyih 43500, Selangor Darul, Malaysia</t>
  </si>
  <si>
    <t>University of Nottingham Malaysia</t>
  </si>
  <si>
    <t>Lim, JBY (corresponding author), Univ Nottingham Malaysia, Fac Arts &amp; Social Sci, Jalan Broga, Semenyih 43500, Selangor Darul, Malaysia.</t>
  </si>
  <si>
    <t>joanne.lim@nottingham.edu.my</t>
  </si>
  <si>
    <t>Visiting Senior Fellow Scheme at the London School of Economics and Political Science (Saw Swee Hock Southeast Asia Centre)</t>
  </si>
  <si>
    <t>Part of this research was undertaken under the Visiting Senior Fellow Scheme at the London School of Economics and Political Science (Saw Swee Hock Southeast Asia Centre).</t>
  </si>
  <si>
    <t>2516-3523</t>
  </si>
  <si>
    <t>2516-3531</t>
  </si>
  <si>
    <t>J DIGIT MEDIA POLICY</t>
  </si>
  <si>
    <t>J. Digit. Media Policy</t>
  </si>
  <si>
    <t>M3L3L</t>
  </si>
  <si>
    <t>WOS:001356585900005</t>
  </si>
  <si>
    <t>Castro-García, M; Doña, AM; Barquero-Ruiz, C</t>
  </si>
  <si>
    <t>Castro-Garcia, Marina; Dona, Alberto Moreno; Barquero-Ruiz, Carmen</t>
  </si>
  <si>
    <t>Internationalisation, relational love, and decolonial critique: dialoguing towards the transformation of academia and physical education</t>
  </si>
  <si>
    <t>JOURNAL OF TEACHING IN PHYSICAL EDUCATION</t>
  </si>
  <si>
    <t>internationalisation; love; decoloniality; feminism; critical thinking; physical education</t>
  </si>
  <si>
    <t>SPORT; KNOWLEDGE; GENDER</t>
  </si>
  <si>
    <t>Objective: To explore potential answers to the question:  Could relational love serve as the foundation for academic internationalisation? Methodology: A collaborative self-study was conducted. Data generated since March 2022, including emails, reflective journals, field notes, virtual meetings, narratives, and autobiographical notes, were analysed using narrative analysis and reflexive thematic analysis. Findings: Three main themes were generated:  Community of life, community of care,  Learning: moving mind, body, spirit, and heart, and  Generating meaningful knowledge(s). Each theme is presented and discussed to examine how relational love might be the basis for academic internationalisation. Conclusions: The study concludes that other ways of living, understanding, and shaping academia can become rewarding, beneficial, and necessary educational processes-particularly in physical education-when viewed through the lenses of social justice, the decolonisation of knowledge, and institutional democracy.</t>
  </si>
  <si>
    <t>[Castro-Garcia, Marina; Barquero-Ruiz, Carmen] Univ Limerick, Dept Phys Educ &amp; Sport Sci, Limerick, Ireland; [Dona, Alberto Moreno] Univ Valparaiso, Escuela Educ Parvularia, Fac Med, Valparaiso, Chile</t>
  </si>
  <si>
    <t>University of Limerick; Universidad de Valparaiso</t>
  </si>
  <si>
    <t>Castro-García, M (corresponding author), Univ Limerick, Dept Phys Educ &amp; Sport Sci, Limerick, Ireland.</t>
  </si>
  <si>
    <t>marina.castrogarcia@ul.ie</t>
  </si>
  <si>
    <t>Castro-García, Marina/ABE-8308-2021; Barquero-Ruiz, Carmen/GLN-8049-2022</t>
  </si>
  <si>
    <t>Agradecimientos Agradecemos a Sebas, Rodrigo, Carola, Gaby y al resto del profesorado y alumnado de las universidades visitadas, no solo por hacer posible esta</t>
  </si>
  <si>
    <t>HUMAN KINETICS PUBL INC</t>
  </si>
  <si>
    <t>1607 N MARKET ST, PO BOX 5076, CHAMPAIGN, IL 61820-2200 USA</t>
  </si>
  <si>
    <t>0273-5024</t>
  </si>
  <si>
    <t>1543-2769</t>
  </si>
  <si>
    <t>J TEACH PHYS EDUC</t>
  </si>
  <si>
    <t>J. Teach. Phys. Educ.</t>
  </si>
  <si>
    <t>10.1123/jtpe.2024-0081</t>
  </si>
  <si>
    <t>Education &amp; Educational Research; Sport Sciences</t>
  </si>
  <si>
    <t>P5V6X</t>
  </si>
  <si>
    <t>WOS:001378587900001</t>
  </si>
  <si>
    <t>Lastra, GG; Machoa, K; López, ML</t>
  </si>
  <si>
    <t>Lastra, Gabriela Gallardo; Machoa, Katy; Lopez, Monica Lopez</t>
  </si>
  <si>
    <t>a communal and intergenerational dialogue among Indigenous women leaders on decolonial feminist democracy in Ecuador</t>
  </si>
  <si>
    <t>feminism; democracy; Indigenous movement; decolonialism; community; Ecuador</t>
  </si>
  <si>
    <t>In contrast to the dominant paradigm of liberal feminist democracy, which operates from a top-down approach and emphasises individual empowerment, this article explores the alternative framework of radical feminist democracy. This alternative model is grounded in collective action from grassroots movements and aims to centre the voices of subaltern women who have often been marginalised in mainstream discourse that focuses on the role of women in democracy. The primary objective of this article is to contribute to the development of a concept of decolonial feminist democracy that is rooted in specific contexts and experiences, particularly those of subaltern women. It seeks to understand how decolonial democratic values are transmitted intergenerationally, particularly through the relationships between mothers and children. To achieve this, we analyse a significant social protest event in Ecuador: the June 2022 Strike led by the Indigenous movement. Through in-depth interviews with adult and young Indigenous women leaders who played key roles in this mobilisation, the article explores various aspects including gender roles, democratic practices within the Indigenous movement and perspectives on feminism. The findings highlight a form of community democracy and the interconnected struggle against neoliberalism, colonialism, patriarchy and extractivism, which Indigenous women actively engage in both on the streets and within their communities. Furthermore, the research uncovers evidence of the intergenerational transmission of democratic values, particularly the ethos of resistance.</t>
  </si>
  <si>
    <t>[Lastra, Gabriela Gallardo] Univ Groningen, Social Behav Sci &amp; Dev Studies, Groningen, Netherlands; [Lastra, Gabriela Gallardo] Univ Zacatecas, Zacatecas, Mexico; [Machoa, Katy] Simon Bolivar Andean Univ, Quito, Ecuador; [Lopez, Monica Lopez] Univ Groningen, Groningen, Netherlands</t>
  </si>
  <si>
    <t>University of Groningen; Universidad Autonoma de Zacatecas; University of Groningen</t>
  </si>
  <si>
    <t>Lastra, GG (corresponding author), Univ Groningen, Social Behav Sci &amp; Dev Studies, Groningen, Netherlands.;Lastra, GG (corresponding author), Univ Zacatecas, Zacatecas, Mexico.</t>
  </si>
  <si>
    <t>Gallardo, Gabriela/0000-0002-9628-2596</t>
  </si>
  <si>
    <t>Indigenous women leaders who resist and fight, your courage weaves the legacy; University of Groningen</t>
  </si>
  <si>
    <t>We would like to express our sincere gratitude to CONAIE for its support and inspiration. To the Indigenous women leaders who resist and fight, your courage weaves the legacy for those who came before and lights the way for those who will follow. Thank you for your unwavering strength. We also extend our gratitude to the University of Groningen for funding the doctoral studies of one of the authors, enabling this research to be conducted as part of her doctoral thesis.</t>
  </si>
  <si>
    <t>10.1177/01417789241279155</t>
  </si>
  <si>
    <t>WOS:001380772200004</t>
  </si>
  <si>
    <t>Joseph, J</t>
  </si>
  <si>
    <t>Joseph, Janelle</t>
  </si>
  <si>
    <t>Listen, Tell, Show: Black and Decolonial (Re-)Creation Storytelling in Sport and Physical Culture Research</t>
  </si>
  <si>
    <t>JOURNAL OF SPORT &amp; SOCIAL ISSUES</t>
  </si>
  <si>
    <t>narrative inquiry; decoloniality; praxis; justice; sport</t>
  </si>
  <si>
    <t>ART</t>
  </si>
  <si>
    <t>Stories are always grounded in personal, collective, and ancestral experiences and come in a variety of visual, performance, textile, and text-based forms. Physical culture participation and politics can be better understood by engaging with the stories of people facing ongoing colonial and epistemic injustices, intersectional oppressions, as well as structural and cultural racism. In contrast to dominant trends in the cultural politics of sport, this article offers an ontological, epistemological, and methodological alternative. Following Black and decolonial scholars, we must honor non-Western storytelling modalities to listen to, tell, show, and center multiple experiences to resist Western colonial culture's binary structures and hierarchies, introduce alternate theorizations, and inject other ways of knowing and being into the (study of) sport and physical cultures. This article highlights several areas of Black and decolonial studies that will be essential to efforts at transformative justice in sport and sports scholarship: interdisciplinarity, counter-storytelling, and creation stories.</t>
  </si>
  <si>
    <t>[Joseph, Janelle] Univ Toronto, Fac Kinesiol &amp; Phys Educ, Toronto, ON, Canada; [Joseph, Janelle] Univ Toronto, 55 Harbord St, Toronto, ON M5S2W6, Canada</t>
  </si>
  <si>
    <t>University of Toronto; University of Toronto</t>
  </si>
  <si>
    <t>Joseph, J (corresponding author), Univ Toronto, 55 Harbord St, Toronto, ON M5S2W6, Canada.</t>
  </si>
  <si>
    <t>janelle.joseph@utoronto.ca</t>
  </si>
  <si>
    <t>Joseph, Janelle/0000-0002-4018-2908</t>
  </si>
  <si>
    <t>Black Research Network; Connaught Major Research Challenge for Black Researchers at the University of Toronto</t>
  </si>
  <si>
    <t>The author disclosed receipt of the following financial support for the research, authorship, and/or publication of this article: This work was supported by the Black Research Network and the Connaught Major Research Challenge for Black Researchers at the University of Toronto.</t>
  </si>
  <si>
    <t>0193-7235</t>
  </si>
  <si>
    <t>1552-7638</t>
  </si>
  <si>
    <t>J SPORT SOC ISSUES</t>
  </si>
  <si>
    <t>J. Sport Soc. Issues</t>
  </si>
  <si>
    <t>10.1177/01937235241254116</t>
  </si>
  <si>
    <t>Hospitality, Leisure, Sport &amp; Tourism; Sociology</t>
  </si>
  <si>
    <t>Social Sciences - Other Topics; Sociology</t>
  </si>
  <si>
    <t>UE0C5</t>
  </si>
  <si>
    <t>WOS:001243498100001</t>
  </si>
  <si>
    <t>Elliott, 'FA</t>
  </si>
  <si>
    <t>Elliott, 'Funmi Adewole</t>
  </si>
  <si>
    <t>Dance teaching in HE: further thoughts on the possibilities of artistic citizenship for decolonial practice</t>
  </si>
  <si>
    <t>STUDIES IN THEATRE AND PERFORMANCE</t>
  </si>
  <si>
    <t>Hybrid dance training; UK higher education; African dance; dance teaching; decolonisation; artistic citizenship</t>
  </si>
  <si>
    <t>Building on my argument in a recently published book chapter, 'Toward Decoloniality and Artistic Citizenship' (2023), this article discusses how the concept of artistic citizenship could create a conceptual space for decolonial thinking for dance teaching within the Higher Education (HE) curriculum. This interrogation is informed by my role as a lecturer who teaches dance practice based on African dance styles and principles in UK HE. I argue that making artistic citizenship an explicit part of the critical framework for dance pedagogy creates a common vantage point for students of all cultural backgrounds and better conditions for their development as culturally literate artists who will work in globalised contexts. The concept of citizenship in relation to artistic practice can be used to generate a theoretical context for existing hybrid dance training in HE, which in Britain has evolved to reflect the multicultural nature of society. This theoretical context will support the research and practice of Black students and those of global majority heritage who require conceptual maps delineating how dance practices that draw on their cultural heritage have existed as part of professional practices, as well as enhancing the cultural literacy and political awareness of the whole student body.</t>
  </si>
  <si>
    <t>[Elliott, 'Funmi Adewole] De Montfort Univ, Dept Dance, Leicester, England; [Elliott, 'Funmi Adewole] De Montfort Univ, Fac Arts Design &amp; Humanities, Dept Dance, Leicester, England</t>
  </si>
  <si>
    <t>De Montfort University; De Montfort University</t>
  </si>
  <si>
    <t>Elliott, 'FA (corresponding author), De Montfort Univ, Fac Arts Design &amp; Humanities, Dept Dance, Leicester, England.</t>
  </si>
  <si>
    <t>oluwafunmilayo.adewole@dmu.ac.uk</t>
  </si>
  <si>
    <t>1468-2761</t>
  </si>
  <si>
    <t>2040-0616</t>
  </si>
  <si>
    <t>STUD THEATR PERFORM</t>
  </si>
  <si>
    <t>Stud. Theatr. Perform.</t>
  </si>
  <si>
    <t>10.1080/14682761.2024.2338976</t>
  </si>
  <si>
    <t>UM7G5</t>
  </si>
  <si>
    <t>WOS:001248536800001</t>
  </si>
  <si>
    <t>Critiquing 'powerful knowledge' in school geography through a decolonial lens (vol 109. pg 67, 2024)</t>
  </si>
  <si>
    <t>Correction</t>
  </si>
  <si>
    <t>10.1080/00167487.2024.2386894</t>
  </si>
  <si>
    <t>H9P8J</t>
  </si>
  <si>
    <t>WOS:001326688200006</t>
  </si>
  <si>
    <t>da Silva, JA; Possas, LMV</t>
  </si>
  <si>
    <t>da Silva, Juliana Adono; Possas, Lidia Maria Vianna</t>
  </si>
  <si>
    <t>EUROCENTRISM, CIVILIZING FEMINISM AND COLONIALITY: DECOLONIAL FEMINIST EPISTEMOLOGY AS AN ANALYTICAL TOOL FOR GENDER RELATIONS</t>
  </si>
  <si>
    <t>REVISTA ARTEMIS</t>
  </si>
  <si>
    <t>[da Silva, Juliana Adono] Univ Estadual Paulista, Ciencias Sociais, Programa Posgrad Ciencias Sociais, Sao Paulo, Brazil; [Possas, Lidia Maria Vianna] Univ Estadual Paulista Julio de Mesquita Filho UNE, Hist Relacoes Genero &amp; Feminismos Amer Latina, Sao Paulo, Brazil</t>
  </si>
  <si>
    <t>da Silva, JA (corresponding author), Univ Estadual Paulista, Ciencias Sociais, Programa Posgrad Ciencias Sociais, Sao Paulo, Brazil.</t>
  </si>
  <si>
    <t>julianaadonosilva@gmail.com; lidia.possas@unesp.br</t>
  </si>
  <si>
    <t>Possas, Lidia/ABT-7832-2022</t>
  </si>
  <si>
    <t>UNIV FEDERAL PARAIBA</t>
  </si>
  <si>
    <t>JOAO PESSOA</t>
  </si>
  <si>
    <t>CIDADE UNIV, JOAO PESSOA, PB 58059-900, BRAZIL</t>
  </si>
  <si>
    <t>2316-5251</t>
  </si>
  <si>
    <t>1807-8214</t>
  </si>
  <si>
    <t>REV ARTEMIS</t>
  </si>
  <si>
    <t>Rev. Artemis</t>
  </si>
  <si>
    <t>C7M2U</t>
  </si>
  <si>
    <t>WOS:001291168200002</t>
  </si>
  <si>
    <t>Rousell, D; Hickey-Moody, A; Aleksic, J</t>
  </si>
  <si>
    <t>Rousell, David; Hickey-Moody, Anna; Aleksic, Jelena</t>
  </si>
  <si>
    <t>Intersectional and Decolonial Perspectives on an Incorporeal Materialism: Towards an Elemental Philosophy of Art Education</t>
  </si>
  <si>
    <t>INTERNATIONAL JOURNAL OF ART &amp; DESIGN EDUCATION</t>
  </si>
  <si>
    <t>arts education; decolonisation; elemental philosophy; feminist materialism; incorporeal; intersectionality</t>
  </si>
  <si>
    <t>BLACKNESS; GENDER; RACE</t>
  </si>
  <si>
    <t>Considering art and its educative potentials as a living experiment with the body's elemental constitution and modes of organisation, this article engages water, earth, air, and fire as milieus through which a body learns to sense, move, and act in the world differently. This leads to a series of propositions for an elemental philosophy of arts education, which recognises the intersectional and decolonial potentials of bodies, and strives to amplify and proliferate these potentials through creative pedagogic practices. If, as Elizabeth Grosz (2017) proposes, the chain of evolutionary emergence is unbroken not only materially but also conceptually (p. 250), then arts education offers an expression of the body's incorporeal and material potentials as they change and evolve through time. Further to this position, we argue that arts education has the potential to radically reframe relationships with water, earth, air, and fire in ways that resist their co-option as tools of colonialism and intersecting categories of oppression.</t>
  </si>
  <si>
    <t>[Rousell, David] RMIT Univ, Creat Educ, Melbourne, Australia; [Hickey-Moody, Anna] Arts &amp; Humanities Res Inst Maynooth, Maynooth, Ireland; [Aleksic, Jelena] RMIT Univ Melbourne, Melbourne, Australia</t>
  </si>
  <si>
    <t>Royal Melbourne Institute of Technology (RMIT); Royal Melbourne Institute of Technology (RMIT)</t>
  </si>
  <si>
    <t>Rousell, D (corresponding author), RMIT Univ, Creat Educ, Melbourne, Australia.</t>
  </si>
  <si>
    <t>david.rousell@rmit.edu.au</t>
  </si>
  <si>
    <t>Hickey-Moody, Anna/AAW-8896-2021</t>
  </si>
  <si>
    <t>Rousell, David/0000-0002-4509-6128</t>
  </si>
  <si>
    <t>1476-8062</t>
  </si>
  <si>
    <t>1476-8070</t>
  </si>
  <si>
    <t>INT J ART DES EDUC</t>
  </si>
  <si>
    <t>Int. J. Art Des. Educ.</t>
  </si>
  <si>
    <t>10.1111/jade.12517</t>
  </si>
  <si>
    <t>Art; Education &amp; Educational Research</t>
  </si>
  <si>
    <t>ZV0Y0</t>
  </si>
  <si>
    <t>WOS:001247893800001</t>
  </si>
  <si>
    <t>Gil-Garcia, OF; Sati, B; Martin, JM; Velazquez, LF</t>
  </si>
  <si>
    <t>Gil-Garcia, Oscar F.; Sati, Busra; Martin, Justin M.; Velazquez, Luz F.</t>
  </si>
  <si>
    <t>Using a Decolonial Humanistic Sociological Lens to Teach Global Migration: The Global Migrations Exhibit Assignment</t>
  </si>
  <si>
    <t>TEACHING SOCIOLOGY</t>
  </si>
  <si>
    <t>migration; storytelling; mapmaking; methodological nationalism; decolonization</t>
  </si>
  <si>
    <t>Conversations surrounding decolonial humanistic sociology have been guided by a moral imperative-to advance a radical critique of society for the purpose of reducing inequality. Storytelling has been used by marginalized groups to advance decolonization. Exactly how can instructors use the power of storytelling and maps to facilitate the study of migration among students? We argue that narratives, maps, and museum-like exhibitions can be used to teach human migration in a way that moves beyond the dominant approach of push-pull nation-centered demography. This contribution describes how decolonial humanistic sociology informed the development of the Global Migrations Exhibit Assignment: a hands-on learning experience focused on translating students' learning into action. We outline learning outcomes, review a sample of students' work, and consider the limitations of the assignment. We also consider the hostile responses those who use the assignment may face and discuss the peril this poses to academic freedom and democracy.</t>
  </si>
  <si>
    <t>[Gil-Garcia, Oscar F.] SUNY Buffalo, Dept Anthropol, Buffalo, NY USA; [Sati, Busra] Binghamton Univ, Dept Sociol, Binghamton, NY USA; [Martin, Justin M.] MetroPlusHlth, New York, NY USA; [Velazquez, Luz F.] Georgetown Univ, Sch Foreign Serv, Washington, NY USA</t>
  </si>
  <si>
    <t>State University of New York (SUNY) System; University at Buffalo, SUNY; State University of New York (SUNY) System; Binghamton University, SUNY; Georgetown University</t>
  </si>
  <si>
    <t>Gil-Garcia, OF (corresponding author), SUNY Buffalo, Dept Anthropol, Buffalo, NY USA.;Gil-Garcia, OF (corresponding author), SUNY Buffalo, 380 Acad Ctr,Ellicott Complex,North Campus, Buffalo, NY 14261 USA.</t>
  </si>
  <si>
    <t>Oscargil@buffalo.edu</t>
  </si>
  <si>
    <t>Gil, Oscar/0000-0002-0224-7352</t>
  </si>
  <si>
    <t>0092-055X</t>
  </si>
  <si>
    <t>1939-862X</t>
  </si>
  <si>
    <t>TEACH SOCIOL</t>
  </si>
  <si>
    <t>Teach. Sociol.</t>
  </si>
  <si>
    <t>10.1177/0092055X241233892</t>
  </si>
  <si>
    <t>Education &amp; Educational Research; Sociology</t>
  </si>
  <si>
    <t>MM4Y0</t>
  </si>
  <si>
    <t>WOS:001183307600001</t>
  </si>
  <si>
    <t>Cleofas, JV</t>
  </si>
  <si>
    <t>Cleofas, Jerome Visperas</t>
  </si>
  <si>
    <t>Building a Pluriverse of Nursologies: A paradigm for decolonial theory and knowledge development in nursing</t>
  </si>
  <si>
    <t>cultural diversity; decoloniality; epistemic justice; nursing theory; pluriversality</t>
  </si>
  <si>
    <t>COLONIALITY; EDUCATION; THINKING</t>
  </si>
  <si>
    <t>The imperative to decolonise health disciplines underscores the need for a critical examination of the coloniality of nursing knowledge development. Decolonising nursing requires epistemic resistance aimed at exposing and dismantling epistemological hierarchies that marginalise indigenous knowledges. This paper introduces the 'Pluriverse of Nursologies' as paradigm to guide decolonial theorising in nursing. Through a four-part exploration, I first elucidate the coloniality embedded in mainstream nursing knowledge. Next, I offer a decolonial critique of Fawcett's nursing metaparadigm as an exemplar of pyramidal epistemology. I then discuss pluriversality as an approach to decolonising nursing knowledge. Finally, I introduce the Pluriverse of Nursologies (PoN) as a meta-theoretical paradigm for theory and knowledge development that decentres and dismantles the pyramidal epistemology of colonial/modern nursing, and relinks diverse nursologies from marginalised communities to the centre of intellectual nursing discourse, thereby revitalising the theoretical landscape of the discipline.</t>
  </si>
  <si>
    <t>[Cleofas, Jerome Visperas] De La Salle Univ, Dept Sociol &amp; Behav Sci, Manila, Philippines</t>
  </si>
  <si>
    <t>De La Salle University</t>
  </si>
  <si>
    <t>Cleofas, JV (corresponding author), De La Salle Univ, Dept Sociol &amp; Behav Sci, Manila, Philippines.</t>
  </si>
  <si>
    <t>jerome.cleofas@dlsu.edu.ph</t>
  </si>
  <si>
    <t>Cleofas, Jerome/ADK-1126-2022</t>
  </si>
  <si>
    <t>Cleofas, Jerome/0000-0001-9203-0212</t>
  </si>
  <si>
    <t>I thank my sociologist friends who encouraged (and prodded) me to pursue this theoretical project: Luis, Sam, Cian, Gyl, Bry, Andoy, Janet, and Fr. Delfo. This paper is dedicated to Ms. Marina Summers, the unofficial patron saint of queer, Filipino, decolonial scholars. Thank you for inspiring us to give our colonisers the chop!</t>
  </si>
  <si>
    <t>e12497</t>
  </si>
  <si>
    <t>10.1111/nup.12497</t>
  </si>
  <si>
    <t>C5S9J</t>
  </si>
  <si>
    <t>WOS:001289974600001</t>
  </si>
  <si>
    <t>Venkatesan, S; Ntarangwi, M; Mills, D; Gillespie, K; Dave, N; Backhaus, V</t>
  </si>
  <si>
    <t>Venkatesan, Soumhya; Ntarangwi, Mwenda; Mills, David; Gillespie, Kelly; Dave, Naisargi; Backhaus, Vincent</t>
  </si>
  <si>
    <t>A decolonial anthropology: You can dismantle the master's house with the master's tools</t>
  </si>
  <si>
    <t>CRITIQUE OF ANTHROPOLOGY</t>
  </si>
  <si>
    <t>decolonial anthropology; debate; reform; abolish; tools; Audre Lorde</t>
  </si>
  <si>
    <t>The 2022 meeting of the Group for Debates in Anthropological Theory (GDAT) Social Anthropology, University of Manchester. The motion is, of course, a riff on Audre Lorde's well-known 1984 claim that 'the master's tools will never dismantle the master's house. They may allow us temporarily to beat him at his own game, but they will never enable us to bring about genuine change.' Lorde is asking about the tools of a racist and constitutionally exclusionary world, but we can ask similar questions about the tools of an academic discipline, anthropology, which arose during the height of empire, and the house that anthropology has built and its location in the university. Are anthropology's tools able to dismantle a house built on oppression, exploitation and discrimination and then build a different better house? If not, then what kinds of other tools might we use, and what is it that we might want to build? The motion is proposed by David Mills and Mwenda Ntarangwi and opposed by Kelly Gillespie and Naisargi Dav &amp; eacute; with Soumhya Venkatesan convening and editing the debate for publication.</t>
  </si>
  <si>
    <t>[Venkatesan, Soumhya] Univ Manchester, Manchester, England; [Mills, David] Univ Oxford, Oxford, England; [Gillespie, Kelly] Univ Western Cape, Western Cape, South Africa; [Dave, Naisargi] Univ Toronto, Toronto, ON, Canada; [Backhaus, Vincent] James Cook Univ, Brisbane, QLD, Australia; [Venkatesan, Soumhya] Univ Manchester, Social Anthropol, Arthur Lewis Bldg, Manchester M139PL, Lancs, England</t>
  </si>
  <si>
    <t>University of Manchester; University of Oxford; University of the Western Cape; University of Toronto; James Cook University; University of Manchester</t>
  </si>
  <si>
    <t>Venkatesan, S (corresponding author), Univ Manchester, Social Anthropol, Arthur Lewis Bldg, Manchester M139PL, Lancs, England.</t>
  </si>
  <si>
    <t>soumhya.venkatesan@manchester.ac.uk</t>
  </si>
  <si>
    <t>backhaus, vincent/AAC-3405-2019</t>
  </si>
  <si>
    <t>Critique of Anthropology, Association of Social Anthropologists</t>
  </si>
  <si>
    <t>The author(s) disclosed receipt of the following financial support for the research, authorship, and/or publication of this article: This work was supported by the Critique of Anthropology, Association of Social Anthropologists.</t>
  </si>
  <si>
    <t>0308-275X</t>
  </si>
  <si>
    <t>1460-3721</t>
  </si>
  <si>
    <t>CRIT ANTHROPOL</t>
  </si>
  <si>
    <t>Crit. Anthropol.</t>
  </si>
  <si>
    <t>10.1177/0308275X241253373</t>
  </si>
  <si>
    <t>TB8Z1</t>
  </si>
  <si>
    <t>WOS:001233327900001</t>
  </si>
  <si>
    <t>Moosavi, SZ</t>
  </si>
  <si>
    <t>Moosavi, Seyedeh Zahra</t>
  </si>
  <si>
    <t>Terrestrial Verses on the borderline: an interdisciplinary decolonial reading of Forugh Farrokhzad and Frida Kahlo</t>
  </si>
  <si>
    <t>HUMANITIES &amp; SOCIAL SCIENCES COMMUNICATIONS</t>
  </si>
  <si>
    <t>LEPROSY</t>
  </si>
  <si>
    <t>This article studies the social and historical underpinnings of Forugh Farrokhzad's poem Terrestrial Verses (1962) and her documentary film The House is Black (1962) in light of Frida Kahlo's painting, Self-Portrait on the Borderline Between Mexico and the United States (1932). I argue that this unlikely comparison-between neocolonial Mexico and postcolonial Iran-helps articulate a decolonial paradigm in Farrokhzad's poetry that is often subdued in Persian literary studies. Few scholars have approached Frida Kahlo and Forugh Farrokhzad's works from a post- or decolonial point of view, and almost no one has compared these two artists. Nevertheless, hitherto unseen aspects of their work address their politics, sense of worldliness, visions of decolonization, and dismantling of the colonial residues in their respective cultural contexts through their art and artistic expressions. In terms of Farrokhzad's poetry, the history of medicine and public health in Iran is of high importance as I make my case. This interdisciplinary and comparative reading results in a new understanding of the epidemic of leprosy as an unintended consequence of the colonial matrix of power in Iran during WWI.</t>
  </si>
  <si>
    <t>[Moosavi, Seyedeh Zahra] Western Univ, Dept Languages &amp; Cultures, London, ON, Canada</t>
  </si>
  <si>
    <t>Western University (University of Western Ontario)</t>
  </si>
  <si>
    <t>Moosavi, SZ (corresponding author), Western Univ, Dept Languages &amp; Cultures, London, ON, Canada.</t>
  </si>
  <si>
    <t>smoosav7@uwo.ca</t>
  </si>
  <si>
    <t>Moosavi, Seyedeh Zahra/0009-0004-0642-3415</t>
  </si>
  <si>
    <t>SPRINGERNATURE</t>
  </si>
  <si>
    <t>CAMPUS, 4 CRINAN ST, LONDON, N1 9XW, ENGLAND</t>
  </si>
  <si>
    <t>2662-9992</t>
  </si>
  <si>
    <t>HUM SOC SCI COMMUN</t>
  </si>
  <si>
    <t>Hum. Soc. Sci. Commun.</t>
  </si>
  <si>
    <t>FEB 22</t>
  </si>
  <si>
    <t>10.1057/s41599-024-02803-1</t>
  </si>
  <si>
    <t>Humanities, Multidisciplinary; Social Sciences, Interdisciplinary</t>
  </si>
  <si>
    <t>Arts &amp; Humanities - Other Topics; Social Sciences - Other Topics</t>
  </si>
  <si>
    <t>IN9Q5</t>
  </si>
  <si>
    <t>WOS:001167129300003</t>
  </si>
  <si>
    <t>Hernández, RG</t>
  </si>
  <si>
    <t>Hernandez, Roberto Gil</t>
  </si>
  <si>
    <t>The Canary Islands, an Imperial Frontier: Decolonial Thought in South-South Relations in Northwest Africa</t>
  </si>
  <si>
    <t>The Canary Islands have been denied their Africanness throughout history. This has served to legitimise the problematic role of the archipelago as West's imperial frontier in Northwest Africa. Through agenealogy of the available literature on relations between the African continent and the Islands, the effects of this position are critically evaluated. To this purpose, this article presents a sociological analysis of the dialectic of North-South domination and its effects on the ambivalent representations that insist on the archipelago being referred to, in some cases, as the South of the North, and, in others, as the North of the South. From the point of view of decolonial thought, it is affirmed that the Canary Islands, despite its links with the Kingdom of Spain and European Union, can also recognise itself in the African political, cultural, and epistemic plurality and interact with it in the framework of South-South relations.</t>
  </si>
  <si>
    <t>[Hernandez, Roberto Gil] Univ La Laguna, Dept Sociol &amp; Anthropol, San Cristobal De La Lagun, Spain</t>
  </si>
  <si>
    <t>Universidad de la Laguna</t>
  </si>
  <si>
    <t>Hernández, RG (corresponding author), Fac Educ, 1A Planta,Modulo B,Campus Cent,C Pedro Zerolo S-N,, Santa Cruz De Tenerife 38200, Spain.</t>
  </si>
  <si>
    <t>rgilhern@ull.edu.es</t>
  </si>
  <si>
    <t>2024 NOV 13</t>
  </si>
  <si>
    <t>10.1080/14650045.2024.2418581</t>
  </si>
  <si>
    <t>L8P3Z</t>
  </si>
  <si>
    <t>WOS:001353283500001</t>
  </si>
  <si>
    <t>Parker, C</t>
  </si>
  <si>
    <t>Parker, Cristian</t>
  </si>
  <si>
    <t>Religious and Spiritual Diversity in Multiple Modernities: A Decolonial Perspective Focusing on Peripheral Religious Expressions</t>
  </si>
  <si>
    <t>religious and spiritual diversity; world religion paradigm; decolonial approach to religions; multiple modernities; center and periphery; diversity paradigm</t>
  </si>
  <si>
    <t>WORLD-RELIGIONS; LATIN-AMERICA</t>
  </si>
  <si>
    <t>This paper challenges the World Religion Paradigm (WRP) dominating religious studies, advocating for a decolonial approach that focuses on diverse and often marginalized religious expressions. The approach that prioritizes world religions over the rich diversity of religious expressions in multiple modernities turns out to be insufficient and biased. Through theoretical research, this paper explores the implications of multiple modernities for the religious landscape. Drawing on Eisenstadt's theory of multiple modernities, the analysis critiques linear notions of modernization and secularization, and it highlights the complex interplay between religious centers and peripheries. It develops a critical examination of how the theory of the Axial Age, by prioritizing elites and centers in the historical genesis of world religions, generates a preconception that overlooks the religious and spiritual productivity of the peripheries, which persists within current interpretative frameworks. To emphasize the dynamic between center and periphery as a key factor in understanding religious diversity, the text proposes some theoretical theses. By embracing a diversity paradigm and decolonizing frameworks, this paper offers a more inclusive understanding of religious phenomena, contributing to a broader discourse on religion and spirituality beyond Eurocentric perspectives.</t>
  </si>
  <si>
    <t>[Parker, Cristian] Univ Santiago Chile, Inst Adv Studies, Santiago 7500618, Chile</t>
  </si>
  <si>
    <t>Universidad de Santiago de Chile</t>
  </si>
  <si>
    <t>Parker, C (corresponding author), Univ Santiago Chile, Inst Adv Studies, Santiago 7500618, Chile.</t>
  </si>
  <si>
    <t>cristian.parker@usach.cl</t>
  </si>
  <si>
    <t>Parker G., Cristian/J-4947-2017</t>
  </si>
  <si>
    <t>Parker G., Cristian/0000-0001-8041-9642</t>
  </si>
  <si>
    <t>Universidad de Santiago de Chile [032491PG_Ayudante-VRIIC]</t>
  </si>
  <si>
    <t>This research was funded by Universidad de Santiago de Chile, Project: AYUDANTE_DICYT, Codigo 032491PG_Ayudante-VRIIC.</t>
  </si>
  <si>
    <t>10.3390/rel15060726</t>
  </si>
  <si>
    <t>WR0W7</t>
  </si>
  <si>
    <t>WOS:001256492100001</t>
  </si>
  <si>
    <t>Nassiri-Ansari, T; Rhule, ELM</t>
  </si>
  <si>
    <t>Nassiri-Ansari, Tiffany; Rhule, Emma Louise Margaret</t>
  </si>
  <si>
    <t>Missing in action: a scoping review of gender as the overlooked component in decolonial discourses</t>
  </si>
  <si>
    <t>BMJ GLOBAL HEALTH</t>
  </si>
  <si>
    <t>Health policy; Health systems; Public Health; Other study design</t>
  </si>
  <si>
    <t>HEALTH; FEMINIST</t>
  </si>
  <si>
    <t>Introduction Race and gender were intimately intertwined aspects of the colonial project, used as key categories of hierarchisation within both colonial and modern societies. As such, true decolonisation is only possible when both are addressed equally; failure to address the colonial root causes of gender-based inequalities will allow for the perpetuation of racialised notions of gender to persist across the global health ecosystem. However, the authors note with concern the relative sidelining of gender within the decolonising global health discourse, especially as it navigates the critical transition from rhetoric to action. Methods A scoping review was conducted to locate where gender does, or does not, appear within the decolonising global health literature. The authors reviewed the decolonising global health literature available on Scopus and PubMed online databases to identify peer-reviewed papers with the search terms (decoloni* or de-coloni*) OR (neocolonial or neo-colonial) AND 'global health' in their title, abstract or keywords published by December 2022. Results Out of 167 papers on decolonising global health, only 53 (32%) had any reference to gender and only 26 (16%) explicitly engaged with gender as it intersects with (de)coloniality. Four key themes emerged from these 26 papers: an examination of coloniality's racialised and gendered nature; how this shaped and continues to shape hierarchies of knowledge; how these intertwining forces drive gendered impacts on health programmes and policies; and how a decolonial gender analysis can inform action for change. Conclusion Historical legacies of colonisation continue to shape contemporary global health practice. The authors call for the integration of a decolonial gender analysis in actions and initiatives that aim to decolonise global health, as well as within allied movements which seek to confront the root causes of power asymmetries and inequities.</t>
  </si>
  <si>
    <t>[Nassiri-Ansari, Tiffany; Rhule, Emma Louise Margaret] United Nations Univ, Int Inst Global Heatlh, Kuala Lumpur, Malaysia</t>
  </si>
  <si>
    <t>Rhule, ELM (corresponding author), United Nations Univ, Int Inst Global Heatlh, Kuala Lumpur, Malaysia.</t>
  </si>
  <si>
    <t>rhule@unu.edu</t>
  </si>
  <si>
    <t>Rhule, Emma/C-3058-2013</t>
  </si>
  <si>
    <t>Nassiri-Ansari, Tiffany/0000-0001-5652-0660; Rhule, Emma/0000-0002-6777-7645</t>
  </si>
  <si>
    <t>Ford Foundation [137700]; Academy of Finland (AKA) [137700] Funding Source: Academy of Finland (AKA)</t>
  </si>
  <si>
    <t>Ford Foundation; Academy of Finland (AKA)(Research Council of Finland)</t>
  </si>
  <si>
    <t>This work was partially supported by the Ford Foundation (grant number: 137700).</t>
  </si>
  <si>
    <t>BMJ PUBLISHING GROUP</t>
  </si>
  <si>
    <t>BRITISH MED ASSOC HOUSE, TAVISTOCK SQUARE, LONDON WC1H 9JR, ENGLAND</t>
  </si>
  <si>
    <t>2059-7908</t>
  </si>
  <si>
    <t>BMJ GLOB HEALTH</t>
  </si>
  <si>
    <t>BMJ Glob. Health</t>
  </si>
  <si>
    <t>e014235</t>
  </si>
  <si>
    <t>10.1136/bmjgh-2023-014235</t>
  </si>
  <si>
    <t>NQ3G6</t>
  </si>
  <si>
    <t>gold, Green Accepted</t>
  </si>
  <si>
    <t>WOS:001201874200008</t>
  </si>
  <si>
    <t>Bizarria, FPD; Barbosa, FLS; Nascimento, TMD; Pereira, EML</t>
  </si>
  <si>
    <t>Bizarria, Fabiana Pinto de Almeida; Barbosa, Flavia Lorenne Sampaio; Nascimento, Telma Maria dos Santos; Pereira, Edileusa Maria Lobato</t>
  </si>
  <si>
    <t>FROM MULTIDIMENSIONAL MANAGEMENT TO DECOLONIAL MANAGEMENT OF EDUCATION: (UN)VEILING INTERCULTURAL PATHS IN PODCAST NARRATIVES</t>
  </si>
  <si>
    <t>REVISTA ON LINE DE POLITICA E GESTAO EDUCACIONAL</t>
  </si>
  <si>
    <t>Decolonial; Inclusion; Intersubjectivity</t>
  </si>
  <si>
    <t>The research reflects on decolonial educational management, centered on the discussion of interculturally from the perspective of the multidimensional educational management model. A reflexive thematic analysis was carried out on the podcast 'Essa Geracao,'season 6 'Of Beaba da Decolonialidade,' episode Decolonial Education. Supported by Atlas Ti, v. 23 software, two semantic networks were defined, 'Racial inequality', 16 (sixteen) codes and 'Inclusive education', 18 (eighteen) codes. The thematic reflection of the networks centralizes the debate on the racial dimension, and the discussion broadens the understanding of the intercultural dimension, in the sense of validating the loci of enunciation in consideration of the plural being, and the fabrics of its existence - an educational management referenced by the decolonial field.</t>
  </si>
  <si>
    <t>[Bizarria, Fabiana Pinto de Almeida] Pontificia Univ Catolica Minas Gerais PUC MG, Belo Horizonte, MG, Brazil; [Bizarria, Fabiana Pinto de Almeida] Pontificia Univ Catolica Minas Gerais PUC MG, Programa Posgrad Psicol, Belo Horizonte, MG, Brazil; [Barbosa, Flavia Lorenne Sampaio] Univ Fed Piaui UFPI, Teresina, PI, Brazil; [Nascimento, Telma Maria dos Santos] Inst Fed Piaui IFPI, Teresina, PI, Brazil; [Pereira, Edileusa Maria Lobato] Inst Fed Educ Ciencia &amp; Tecnol Para IFPA, Santarem, PA, Brazil</t>
  </si>
  <si>
    <t>Pontificia Universidade Catolica de Minas Gerais; Pontificia Universidade Catolica de Minas Gerais; Universidade Federal do Piaui; Instituto Federal do Piaui (IFPI); Instituto Federal do Para</t>
  </si>
  <si>
    <t>Bizarria, FPD (corresponding author), Pontificia Univ Catolica Minas Gerais PUC MG, Belo Horizonte, MG, Brazil.;Bizarria, FPD (corresponding author), Pontificia Univ Catolica Minas Gerais PUC MG, Programa Posgrad Psicol, Belo Horizonte, MG, Brazil.</t>
  </si>
  <si>
    <t>bianapsq@hotmail.com; flsbarbosa@ufpi.edu.br; telmamsnascimento@gmail.com; edileusa.lobato@ifpa.edu.br</t>
  </si>
  <si>
    <t>UNESP-FACULDADE CIENCIAS &amp; LETRAS</t>
  </si>
  <si>
    <t>ARARAQUARA</t>
  </si>
  <si>
    <t>DEPT CIENCIAS EDUCACAO, RODOVIA ARARAQUARA-JAU, KM 1-CAIXA POSTAL 174, ARARAQUARA, SP 14800-901, BRAZIL</t>
  </si>
  <si>
    <t>1519-9029</t>
  </si>
  <si>
    <t>REV LINE POLIT GEST</t>
  </si>
  <si>
    <t>Rev. Line Polit. Gest.</t>
  </si>
  <si>
    <t>e023009</t>
  </si>
  <si>
    <t>10.22633/rpge.v28i00.18971</t>
  </si>
  <si>
    <t>NB9D4</t>
  </si>
  <si>
    <t>WOS:001198092600001</t>
  </si>
  <si>
    <t>Dohmen, R</t>
  </si>
  <si>
    <t>Dohmen, Renate</t>
  </si>
  <si>
    <t>Miss Chief and the Art of Decolonial Tease The Mixedblood Urban Earthdiver and the Flaneur</t>
  </si>
  <si>
    <t>Renate Dohmen; Kent Monkman; Miss Chief Eagle Testickle; Gerald Vizenor; Boaventura de Sousa Santos; postindian trickster; transmotion; ecology of knowledges; earth diver; flaneur</t>
  </si>
  <si>
    <t>This discussion posits that the work of the Cree artist Kent Monkman offers a unique and potent contribution to the project of decolonisation rooted in an Indigenised context. Focusing on the parodic, art historical interventions of his artistic alter ego Miss Chief, it explores his art in view of 'transmotion', a crucial but often overlooked aspect of postindian tricksterism outlined by the Anishinaabe author Gerald Vizenor, as well as the postindian approach to translation. His approach will be considered against the foil of the project of decolonising proposed by the sociologist Boaventura de Sousa Santos, framed in terms of a post-abyssal ecology of knowledges, with a focus on the notion of intercultural translation and the motion of the swerve he proposes. The discussion concludes by positing the Vizenorian figure of the mixedblood, urban earthdiver as figurehead for a decolonial era of the future, supplanting the urban flaneur of modernity.</t>
  </si>
  <si>
    <t>Dohmen, Renate/0000-0001-5701-1163</t>
  </si>
  <si>
    <t>MAR 3</t>
  </si>
  <si>
    <t>10.1080/09528822.2024.2326393</t>
  </si>
  <si>
    <t>WX9J0</t>
  </si>
  <si>
    <t>WOS:001195564900001</t>
  </si>
  <si>
    <t>Lu, FQ</t>
  </si>
  <si>
    <t>Lu, Faye Qiyu</t>
  </si>
  <si>
    <t>Articulations and decolonial critiques of New Confucian philosophy in Cold War Taiwan and Hong Kong</t>
  </si>
  <si>
    <t>INTERVENTIONS-INTERNATIONAL JOURNAL OF POSTCOLONIAL STUDIES</t>
  </si>
  <si>
    <t>Cold war; decolonization; Hong Kong; humanism; New Confucianism; Taiwan</t>
  </si>
  <si>
    <t>In scholarly discussions of Cold War humanism, writings by New Confucian philosophers who exiled themselves from China after 1949 have been largely overlooked due to assumptions about their anti-Communist position. This essay proposes to re-examine New Confucian writings on humanism in Taiwan and Hong Kong from the 1950s to the 1970s as a way to better understand the complexity of these two places in relation to humanistic genres of decolonization: while the New Confucian conception of Chinese humanism intervenes in the hegemony of Western humanism, it also represses other humanistic imaginations that do not derive from Han cultural nationalism. The first part of the essay closely analyses the connection between the French debates on humanism and several philosophical works of Mou Zongsan (sic)(sic)(sic) (1909-1995) in Taiwan and Tang Chun-I (sic)(sic)(sic) (1909-1978) in Hong Kong. Following a brief overview of their exilic context, it looks into Mou's rejection of Sartre's existentialist humanism in defence of Chinese subjective freedom, as well as Tang's conception and ideological development of the Chinese humanistic spirit in opposition to anti-humanism (different from Althusser). The second part turns to repressed humanisms - the positive reception of existentialist humanism among liberal and nativist intellectuals in Taiwan and the search for Hong Kongers' cultural identity between anti-humanism and Chinese humanism in Hong Kong, which complicates colonial and anti-colonial humanisms under European imperialism. Via a comparison with Sartre, Fanon, and the conception of a new/decolonial humanism, the essay concludes that a different shift from Chinese to global humanism is necessary for finding new approaches to decolonization in Taiwan and Hong Kong from the Cold War era to the present moment.</t>
  </si>
  <si>
    <t>[Lu, Faye Qiyu] Univ Calif Los Angeles, Dept Asian Languages &amp; Cultures, Los Angeles, CA 90095 USA</t>
  </si>
  <si>
    <t>University of California System; University of California Los Angeles</t>
  </si>
  <si>
    <t>Lu, FQ (corresponding author), Univ Calif Los Angeles, Dept Asian Languages &amp; Cultures, Los Angeles, CA 90095 USA.</t>
  </si>
  <si>
    <t>qiyulu@g.ucla.edu</t>
  </si>
  <si>
    <t>Taiwan Studies Lectureship Graduate Fellowship; Graduate Summer Research Mentorship Program at UCLA</t>
  </si>
  <si>
    <t>I would like to thank Shumei Shih and David Schaberg for their inspiration and suggestions on different versions of this essay. I would also like to thank Peter Kalliney and the anonymous reviewers for their valuable comments on earlier drafts of this essay. The research for this essay was supported by the Taiwan Studies Lectureship Graduate Fellowship and Graduate Summer Research Mentorship Program at UCLA.</t>
  </si>
  <si>
    <t>1369-801X</t>
  </si>
  <si>
    <t>1469-929X</t>
  </si>
  <si>
    <t>INTERVENTIONS-UK</t>
  </si>
  <si>
    <t>Interventions</t>
  </si>
  <si>
    <t>2024 SEP 17</t>
  </si>
  <si>
    <t>10.1080/1369801X.2024.2401533</t>
  </si>
  <si>
    <t>G1D8P</t>
  </si>
  <si>
    <t>WOS:001314118400001</t>
  </si>
  <si>
    <t>El Amoor, I</t>
  </si>
  <si>
    <t>El Amoor, Izat</t>
  </si>
  <si>
    <t>Clashing Decolonial and Sociocultural Factors: Revisiting Palestinian Queer Liberation Using the Events of Summer 2019</t>
  </si>
  <si>
    <t>JOURNAL OF HOMOSEXUALITY</t>
  </si>
  <si>
    <t>Queer Palestinians; homonationalism; pinkwashing; queer activism; decolonization</t>
  </si>
  <si>
    <t>POLITICS</t>
  </si>
  <si>
    <t>Starting in the summer of 2019, a series of events saw queer Palestinians taking to the streets and appearing in mainstream Palestinian culture and media at an unprecedented scale. Drawing on 53 interviews with queer Palestinians, activists and nonactivists, this article critiques the queer organizing around these events as it appears in the two largest queer Palestinian organizations alQaws and Aswat. Because most research and activism on queer life in Palestine centers either the decolonial discourse against homonationalism within the Israeli nation-state expansion project and the Palestinian queer opposition to it, or the anti-orientalist critique of Western interventionist internationalization of queer rights, participants' opinions and lived experiences challenge the scholarly and grassroot organizing tendency to ignore queer lives and voices who believe that targeting the sociocultural aspects of their queerness is an equally viable strategy for creating change. In doing so, this article sheds a new light on the clashing sociocultural and decolonial approaches-whereby clash refers to the debates regarding the ideologies and practices Palestinian activists and scholars find most ideal for their queer liberation.</t>
  </si>
  <si>
    <t>[El Amoor, Izat] Hendrix Coll, Dept Sociol Anthropol, 2270 Meadowlake Rd Apt 508, Conway, AR 72032 USA</t>
  </si>
  <si>
    <t>El Amoor, I (corresponding author), Hendrix Coll, Dept Sociol Anthropol, 2270 Meadowlake Rd Apt 508, Conway, AR 72032 USA.</t>
  </si>
  <si>
    <t>izzatal@gmail.com</t>
  </si>
  <si>
    <t>El Amoor, Izat/0000-0002-8739-0851</t>
  </si>
  <si>
    <t>0091-8369</t>
  </si>
  <si>
    <t>1540-3602</t>
  </si>
  <si>
    <t>J HOMOSEXUAL</t>
  </si>
  <si>
    <t>J. Homosex.</t>
  </si>
  <si>
    <t>2024 AUG 4</t>
  </si>
  <si>
    <t>10.1080/00918369.2024.2387084</t>
  </si>
  <si>
    <t>Psychology, Multidisciplinary; Social Sciences, Interdisciplinary</t>
  </si>
  <si>
    <t>A7C0U</t>
  </si>
  <si>
    <t>WOS:001284068400001</t>
  </si>
  <si>
    <t>Roelofs, M; Holland, NS</t>
  </si>
  <si>
    <t>Roelofs, Monique; Holland, Norman S.</t>
  </si>
  <si>
    <t>Indigeneity at the Limits of Transculturation: Decolonial Aesthetics in Claudia Llosa's The Milk of Sorrow</t>
  </si>
  <si>
    <t>PHILOSOPHIA-A JOURNAL OF CONTINENTAL FEMINISM</t>
  </si>
  <si>
    <t>Aesthetics; Race; Global Marketplace; Corporeality; Imagination</t>
  </si>
  <si>
    <t>COLONIALITY; MEMORY</t>
  </si>
  <si>
    <t>Elaborating decolonial and intersectional methods, aesthetics has developed rich tools for tackling power differences. A philosophical question arises about the nature of gendered embodied experience and materiality: How to comprehend the cultural field if it is at once a site of heinous expropriation and violence and one of vital social and political possibility? This essay explores this question through a reading of Claudia Llosa's film The Milk of Sorrow (La teta asustada) (2009). The film, we show, reworks racial, gendered, and colonial logics and supplants a model of transculturation, magical realism, and syncretism and its attendant figuration of resistance by a cultural vision of a web of multivalent, pluri-directional aesthetic promises and threats. Thus it presents a young Indigenous woman as a contemporary decolonial actor who, in encounter with popular culture and the global marketplace, renders memory livable and opens up unforeseen futures for her young town and country. We signal the implications for the positioning of the decolonial feminist spectator or culture maker and for a decolonial aesthetics. Aesthetic existence at the intersection of oppression and liberation, although impure and troubled, functions as a bountiful font of feminist energy and sustenance and a site of communal caring and imagination.</t>
  </si>
  <si>
    <t>[Roelofs, Monique] Univ Amsterdam, Amsterdam, Netherlands; [Holland, Norman S.] Hampshire Coll, Hispano Literatures, Amherst, MA USA</t>
  </si>
  <si>
    <t>Roelofs, M (corresponding author), Univ Amsterdam, Amsterdam, Netherlands.</t>
  </si>
  <si>
    <t>SUNY-STATE UNIV NEW YORK PRESS</t>
  </si>
  <si>
    <t>ALBANY</t>
  </si>
  <si>
    <t>STATE UNIVERSITY PLAZA, ALBANY, NY 12246 USA</t>
  </si>
  <si>
    <t>2155-0891</t>
  </si>
  <si>
    <t>2155-0905</t>
  </si>
  <si>
    <t>PHILOSOPHIA-J CONT F</t>
  </si>
  <si>
    <t>PhiloSOPHIA-J. Cont. Fem.</t>
  </si>
  <si>
    <t>10.1353/phi.2024.a922824</t>
  </si>
  <si>
    <t>MP6J8</t>
  </si>
  <si>
    <t>WOS:001194864500004</t>
  </si>
  <si>
    <t>Mallard, G; Sun, J</t>
  </si>
  <si>
    <t>Mallard, Gregoire; Sun, Jin</t>
  </si>
  <si>
    <t>International Law, Security, and Sanctions: A Decolonial Perspective on the Transnational Legal Order of Sanctions</t>
  </si>
  <si>
    <t>ANNUAL REVIEW OF LAW AND SOCIAL SCIENCE</t>
  </si>
  <si>
    <t>sanctions; hegemony; colonialism; global legal pluralism; financial governance; humanitarian impact</t>
  </si>
  <si>
    <t>ECONOMIC SANCTIONS; UNITED-NATIONS; EUROPEAN-UNION; IRAN; POLITICS; GLOBALIZATION; BONDHOLDERS; REGIME; MARKET; RIGHTS</t>
  </si>
  <si>
    <t>This article reviews recent literature on sanctions from international law,political science, sociology, anthropology, and history. It shows how the liter-ature during the comprehensive sanctions decade (the 1990s), with a largelycritical view on sanctions in the age of globalization, was co-opted by the tar-getization of sanctions in the sanctions miniaturization decade (the 2000s). Itthen reviews the sanctions literature in sociology and anthropology duringthe sanctions enforcement decade (the 2010s), addressing the transnationalcharacteristics of sanctions, their infrastructural materiality in the digitaleconomy, and the deputization of private actors to police their implemen-tation. Last, the article reviews the literature in colonial governmentality toencourage sanctions specialists to take a longer-term view of transnationalorders of sanctions. This section ends with a call to decolonize sanctionsresearch-or rather,to question the colonial origins of sanctions as an instru-ment of world making so that a properly decolonial perspective on sanctionscan be elaborated.</t>
  </si>
  <si>
    <t>[Mallard, Gregoire] Geneva Grad Inst, Dept Anthropol &amp; Sociol, Geneva, Switzerland; [Sun, Jin] Chinese Univ Hong Kong, Dept Sociol, Hong Kong, Peoples R China</t>
  </si>
  <si>
    <t>Mallard, G (corresponding author), Geneva Grad Inst, Dept Anthropol &amp; Sociol, Geneva, Switzerland.</t>
  </si>
  <si>
    <t>gregoire.mallard@graduateinstitute.ch; jinsun@cuhk.edu.hk</t>
  </si>
  <si>
    <t>Sun, Jin/0000-0002-1975-4983</t>
  </si>
  <si>
    <t>ANNUAL REVIEWS</t>
  </si>
  <si>
    <t>PALO ALTO</t>
  </si>
  <si>
    <t>4139 EL CAMINO WAY, PO BOX 10139, PALO ALTO, CA 94303-0139 USA</t>
  </si>
  <si>
    <t>1550-3585</t>
  </si>
  <si>
    <t>1550-3631</t>
  </si>
  <si>
    <t>ANNU REV LAW SOC SCI</t>
  </si>
  <si>
    <t>Annu. Rev. Law. Soc. Sci.</t>
  </si>
  <si>
    <t>10.1146/annurev-lawsocsci-042022-111630</t>
  </si>
  <si>
    <t>Law; Sociology</t>
  </si>
  <si>
    <t>Government &amp; Law; Sociology</t>
  </si>
  <si>
    <t>K5H4A</t>
  </si>
  <si>
    <t>WOS:001344177800006</t>
  </si>
  <si>
    <t>Núñez-Pardo, A; Téllez-Téllez, MF</t>
  </si>
  <si>
    <t>Nunez-Pardo, Astrid; Tellez-Tellez, Maria Fernanda</t>
  </si>
  <si>
    <t>From a colonial research tension to decolonial research trends: Analysing 100 Colombian MEd theses and reports</t>
  </si>
  <si>
    <t>ISSUES IN EDUCATIONAL RESEARCH</t>
  </si>
  <si>
    <t>This qualitative documentary research reports a comprehensive analysis that unveils a colonial research tension and emergent decolonial research trends found in the Masters Program in Education at a Colombian private university, Universidad Externado de Colombia, during the period 2015-2023. The dataset comprised 81 theses and 19 research reports produced by in-service teachers as a graduation requirement for the program. Our study included two core moments: first, a heuristic one centred on systemising from the theses and research reports, and second, a hermeneutic moment focused on our critical analysis of data gathered from the theses and research reports. Findings brought to light the current state of in-service teachers' research practices, revealing a colonial research tension that entails a hegemony of action research. Also, results unveiled emergent decolonial research trends that are casting doubt on pervasive instrumental language skills-oriented research, illustrating an ongoing transition from descriptive to critical emancipatory research objectives, and subverting instrumental and decontextualised pedagogical interventions that reproduce and naturalise dominant cultures and knowledge. Results compel teachers to conduct research from a critical standpoint by inquiring into English language teaching (ELT) ideology, mechanisation of grammar and foreign teaching methods, instrumentalisation of research, and subordination of participants.</t>
  </si>
  <si>
    <t>[Nunez-Pardo, Astrid; Tellez-Tellez, Maria Fernanda] Univ Externado Colombia, Program Educ, Bogota, Colombia</t>
  </si>
  <si>
    <t>University Externado Colombia</t>
  </si>
  <si>
    <t>Núñez-Pardo, A (corresponding author), Univ Externado Colombia, Program Educ, Bogota, Colombia.</t>
  </si>
  <si>
    <t>astrid.nunez@uexternado.edu.co; maria.tellez@uexternado.edu.co</t>
  </si>
  <si>
    <t>A preliminary summary of our work appeared in Nunez-Pardo, A. &amp; Tellez-Tellez, M. F. (2023) . Moving from colonial research tensions to decolonial research trends. Cuestiones Educativas , 29 August. https://cuestioneseducativas.uexternado.edu.co/moving-from-colonial-research-tensions-to-decolonial-research-trends/</t>
  </si>
  <si>
    <t>WESTERN AUSTRALIAN INST EDUCATIONAL RESEARCH INC</t>
  </si>
  <si>
    <t>ROCKINGHAM</t>
  </si>
  <si>
    <t>C/O BRAD GOBBY, SCH EDUC, ROCKINGHAM CAMPUS, MURDOCH UNIV, ROCKINGHAM, W A 6168, AUSTRALIA</t>
  </si>
  <si>
    <t>1837-6290</t>
  </si>
  <si>
    <t>ISS EDUC RES</t>
  </si>
  <si>
    <t>Iss. Educ. Res.</t>
  </si>
  <si>
    <t>ZX5M9</t>
  </si>
  <si>
    <t>WOS:001278598400001</t>
  </si>
  <si>
    <t>de Souza, NMF; Barbosa, MR</t>
  </si>
  <si>
    <t>de Souza, Natalia Maria Felix; Barbosa, Marina Rongo</t>
  </si>
  <si>
    <t>Embodying global gender norms: A decolonial and diasporic reading of domestic workers' activism in Brazil</t>
  </si>
  <si>
    <t>WOMENS STUDIES INTERNATIONAL FORUM</t>
  </si>
  <si>
    <t>Coloniality; Global gender norms; Domestic workers; Labor rights; Brazil</t>
  </si>
  <si>
    <t>The article offers a decolonial and diasporic reading of global gender norms as sites of power where nested hierarchies - of gender, race, class, among others - are constantly being contested, refused, and negotiated by and within bodies that resist. It departs from a Latin American/Ladin Amefrican perspective, which assumes an alternative genealogy of human rights that begins with the embodied experience and struggles of people, instead of assuming the existence of an international normative framework. It looks particularly at the struggle of domestic workers for labor rights in Brazil as a case of embodied human rights activism. By evidencing their agency in the formulation of global and local norms, the article claims that domestic workers' struggles were central not only for negotiating, disrupting and (re)creating spaces of power and agenda-setting, but also for confronting the structures of coloniality that sustain the modern matrix of power.</t>
  </si>
  <si>
    <t>[de Souza, Natalia Maria Felix] Pontif Catholic Univ Sao Paulo PUC SP Brazil, Dept Int Relat, Rua Monte Alegre 984, BR-05014901 Sao Paulo, SP, Brazil; [Barbosa, Marina Rongo] Global Governance &amp; Formulat Int Pol PUC SP, Ave Parada Pinto1680,Apt 33, BR-02611001 Sao Paulo, SP, Brazil</t>
  </si>
  <si>
    <t>de Souza, NMF (corresponding author), Pontif Catholic Univ Sao Paulo PUC SP Brazil, Dept Int Relat, Rua Monte Alegre 984, BR-05014901 Sao Paulo, SP, Brazil.;de Souza, NMF (corresponding author), Rua Barao Bananal 305,Apt 131, BR-05024000 Sao Paulo, SP, Brazil.</t>
  </si>
  <si>
    <t>nmfsouza@pucsp.br</t>
  </si>
  <si>
    <t>Félix de Souza, Natália/AFM-8188-2022</t>
  </si>
  <si>
    <t>0277-5395</t>
  </si>
  <si>
    <t>1879-243X</t>
  </si>
  <si>
    <t>WOMEN STUD INT FORUM</t>
  </si>
  <si>
    <t>Women Stud. Int. Forum</t>
  </si>
  <si>
    <t>10.1016/j.wsif.2024.102935</t>
  </si>
  <si>
    <t>XL7X3</t>
  </si>
  <si>
    <t>WOS:001261915400001</t>
  </si>
  <si>
    <t>Banati, P</t>
  </si>
  <si>
    <t>Banati, Prerna</t>
  </si>
  <si>
    <t>Toward a decolonial developmental science in Asia: Exploring adolescent development in communities from the majority world</t>
  </si>
  <si>
    <t>adolescents; Asia; development science</t>
  </si>
  <si>
    <t>The field of developmental science explores the rich interplay between individuals and their contexts, which dynamically shift across time and place. In Asia, context-specific research and practice are essential for promoting culturally relevant program and policy approaches to improving adolescent well-being. This involves critically examining how localized social structures and power dynamics shape individual experiences and outcomes. The landscape for Asian adolescents today differs significantly from that of previous generations due to rapid changes in these structures, and societal transformation has created the opportunity for traditional and modern values to coexist. This commentary draws across articles from this special issue to describe the dynamics of adolescent-context relations across diverse Asian contexts using developmental science methods. This includes interrogating risk factors, opportunities, and trajectories for adolescents growing up in non-Western settings while also questioning the application of Western, adult-centric discourses on adolescent well-being globally.</t>
  </si>
  <si>
    <t>[Banati, Prerna] WHO, Dept Maternal Newborn Child &amp; Adolescent Hlth &amp; Ag, Geneva, Switzerland</t>
  </si>
  <si>
    <t>World Health Organization</t>
  </si>
  <si>
    <t>Banati, P (corresponding author), WHO, Dept Maternal Newborn Child &amp; Adolescent Hlth &amp; Ag, Geneva, Switzerland.</t>
  </si>
  <si>
    <t>banatip@who.int</t>
  </si>
  <si>
    <t>10.1111/jora.12972</t>
  </si>
  <si>
    <t>WOS:001265146600001</t>
  </si>
  <si>
    <t>Diefenbach, K</t>
  </si>
  <si>
    <t>Diefenbach, Katja</t>
  </si>
  <si>
    <t>Plural Dialectics after the Decolonial Turn of Marxism. Louis Althusser as a Reader of Thomas Hobbes</t>
  </si>
  <si>
    <t>ALLGEMEINE ZEITSCHRIFT FUR PHILOSOPHIE</t>
  </si>
  <si>
    <t>decolonial dialectics; plural temporality; colonial capitalism; Thomas Hobbes; Louis Althusser</t>
  </si>
  <si>
    <t>Drawing on Louis Althusser's reflections on the relative autonomy of superstructures and the reality-constituting power of the imaginary, the article discusses what can be understood by a differential or plural dialectic thatallows us to think a form of Marxism liberated from historical and essential principles of unity and progress. Although Althusser wasn't able to overcome Marx's Eurocentrism, the text seeks conceptual resources for a decolonial model of differential dialectics in a strategic counter-reading of Althusser's barely received lectures on Thomas Hobbes.</t>
  </si>
  <si>
    <t>[Diefenbach, Katja] Europa Univ Viadrina Frankfurt Oder, Kulturphilosophie Philosophie Kulturen, Frankfurt, Germany</t>
  </si>
  <si>
    <t>European University Viadrina Frankfurt Oder</t>
  </si>
  <si>
    <t>Diefenbach, K (corresponding author), Europa Univ Viadrina Frankfurt Oder, Kulturphilosophie Philosophie Kulturen, Frankfurt, Germany.</t>
  </si>
  <si>
    <t>diefenbach@europa-uni.de</t>
  </si>
  <si>
    <t>FROMMANN-HOLZBOOG</t>
  </si>
  <si>
    <t>STUTTGART</t>
  </si>
  <si>
    <t>KOENIG-KARL-STR 27, STUTTGART, 70372, GERMANY</t>
  </si>
  <si>
    <t>0340-7969</t>
  </si>
  <si>
    <t>ALLG Z PHILOS</t>
  </si>
  <si>
    <t>Allg. Z. Philos.</t>
  </si>
  <si>
    <t>O1D0C</t>
  </si>
  <si>
    <t>WOS:001368603400002</t>
  </si>
  <si>
    <t>Fernandes, FL; Melino, H; Silva, JDE</t>
  </si>
  <si>
    <t>Fernandes, Fernando Lannes; Melino, Heloisa; Silva, Jailson De Souza e</t>
  </si>
  <si>
    <t>In Defense of a Peripheral Epistemology: Exploring Decolonial Cognitive Triggers for Epistemic Disobedience in Urban Peripheries</t>
  </si>
  <si>
    <t>SOCIAL SCIENCES-BASEL</t>
  </si>
  <si>
    <t>Peripheral Epistemology; urban peripheries; Global South; epistemic disobedience</t>
  </si>
  <si>
    <t>This paper presents an approach to decolonial thinking and epistemological disobedience through what we call decolonial cognitive triggers. It is based on the struggles of urban peripheral communities in Brazil and explores eight triggers in the making of a Peripheral Epistemology. The unique points of our reflection are the sociocultural practices emerging from urban peripheral communities in Brazil and their responses to structural racism. As a part of this, we will explore the concepts of pot &amp; ecirc;ncia and conviv &amp; ecirc;ncia as core components of the decolonial debate, as well as their role in enabling epistemic disobedience in urban peripheries. We conclude by suggesting shifts in policy-making directed towards urban peripheries through the recognition and incorporation of such concepts and triggers.</t>
  </si>
  <si>
    <t>[Fernandes, Fernando Lannes] Univ Dundee, Sch Humanities Social Sci &amp; Law, Dundee DD1 4HN, Scotland; [Fernandes, Fernando Lannes; Silva, Jailson De Souza e] UNIPeriferias, BR-21044262 Rio De Janeiro, Brazil; [Melino, Heloisa] Human Rights Law Gender Race &amp; Decolonial Studies, BR-22040002 Rio De Janeiro, Brazil</t>
  </si>
  <si>
    <t>University of Dundee</t>
  </si>
  <si>
    <t>Fernandes, FL (corresponding author), Univ Dundee, Sch Humanities Social Sci &amp; Law, Dundee DD1 4HN, Scotland.;Fernandes, FL (corresponding author), UNIPeriferias, BR-21044262 Rio De Janeiro, Brazil.;Melino, H (corresponding author), Human Rights Law Gender Race &amp; Decolonial Studies, BR-22040002 Rio De Janeiro, Brazil.</t>
  </si>
  <si>
    <t>f.l.fernandes@dundee.ac.uk; heloisamelino@gmail.com; jailson@imja.org.br</t>
  </si>
  <si>
    <t>dos Santos Silva, Jailson/JGL-6031-2023</t>
  </si>
  <si>
    <t>Melino, Heloisa/0000-0002-0165-5012; Fernandes, Fernando/0000-0002-4377-4597</t>
  </si>
  <si>
    <t>2076-0760</t>
  </si>
  <si>
    <t>SOC SCI-BASEL</t>
  </si>
  <si>
    <t>Soc. Sci.-Basel</t>
  </si>
  <si>
    <t>10.3390/socsci13050240</t>
  </si>
  <si>
    <t>RZ3T1</t>
  </si>
  <si>
    <t>WOS:001231447200001</t>
  </si>
  <si>
    <t>Silva, DF</t>
  </si>
  <si>
    <t>Silva, Daniel F.</t>
  </si>
  <si>
    <t>Decolonial Embodiments: Materiality, Disability, and Black Being in Djaimilia Pereira de Almeida's Luanda, Lisboa, Paraíso</t>
  </si>
  <si>
    <t>Djaimilia Pereira de Almeida; Black being; decolonial; disability; embodiment</t>
  </si>
  <si>
    <t>Grounded in, and in dialogue with, Djaimilia Pereira de Almeida's Luanda, Lisboa, Para &amp; iacute;so of 2018, this paper interrogates a particular time and place of coloniality and racial capital's reproduction of Black fungibility in late twentieth-century Portugal, after formal decolonization in Africa and in the wake of Black migratory waves from the post/neo-colony (Angola in this case) to the former metropolis. Almeida's novel provides a literary intervention in grappling with the economic and institutional reinvention of anti-Blackness in Europe after settler colonialism, while also imagining and inscribing modes of Black being within and beyond the materialities of white supremacy. Towards this end and against the racial, gendered, and ableist logics of capital, the Black body in Almeida's novel becomes a site through which the relationships between humans and matter as well as mind and body are decolonially revised.</t>
  </si>
  <si>
    <t>[Silva, Daniel F.] Middlebury Coll, Dept Luso Hispan Studies, Middlebury, VT 05753 USA; [Silva, Daniel F.] Middlebury Coll, Program Black Studies, Middlebury, VT 05753 USA</t>
  </si>
  <si>
    <t>Silva, DF (corresponding author), Middlebury Coll, Dept Luso Hispan Studies, Middlebury, VT 05753 USA.;Silva, DF (corresponding author), Middlebury Coll, Program Black Studies, Middlebury, VT 05753 USA.</t>
  </si>
  <si>
    <t>dfsilva@middlebury.edu</t>
  </si>
  <si>
    <t>Silva, Daniel/N-7754-2015</t>
  </si>
  <si>
    <t>10.3390/h13030083</t>
  </si>
  <si>
    <t>WT2S6</t>
  </si>
  <si>
    <t>WOS:001257065600001</t>
  </si>
  <si>
    <t>de Gois, MR; Novelli, D</t>
  </si>
  <si>
    <t>de Gois, Miruna Raimundi; Novelli, Daniela</t>
  </si>
  <si>
    <t>Slow Design in collaborative fashion design practice with Kaingang women artists: tensions from the decolonial perspective</t>
  </si>
  <si>
    <t>Collaborative design; Kaingang Art; Slow Design; Decoloniality</t>
  </si>
  <si>
    <t>[abstract] The aim of this research is to identify tensions present in collaborative practice of fashion design with women artists of the Kaingang ethnic group from the Kame Kanhru Association and the principles of slow design by decolonial perspective. To this end, a bibliographical research was carried out with application of a semi -structured interview to a Kaingang focus group and the subsequent workshop experience, with the use of photographic and textual records in a field diary. The data collected was analyzed in a descriptive and qualitative -inductive way. As for the results, it was possible on the Evolve stage to relativize both the guiding principles of slow design and the structuring pairs of the subjects involved, as well as to verify both the good receptivity of the visual references by the indigenous artists and the interference of external influences in the social dynamics, habits and cultural customs of this community.</t>
  </si>
  <si>
    <t>[de Gois, Miruna Raimundi] Univ Estado Santa Catarina UDESC, Design Vestuario &amp; Moda, Florianopolis, Brazil; [Novelli, Daniela] Univ Estado Santa Catarina UDESC, Ciencias Humanas, Florianopolis, Brazil</t>
  </si>
  <si>
    <t>Universidade do Estado de Santa Catarina; Universidade do Estado de Santa Catarina</t>
  </si>
  <si>
    <t>de Gois, MR (corresponding author), Univ Estado Santa Catarina UDESC, Design Vestuario &amp; Moda, Florianopolis, Brazil.</t>
  </si>
  <si>
    <t>mirunaraimundi@gmail.com; daniela.novelli@udesc.br</t>
  </si>
  <si>
    <t>WOS:001196346600019</t>
  </si>
  <si>
    <t>Kaunda, CJ</t>
  </si>
  <si>
    <t>Kaunda, Chammah J.</t>
  </si>
  <si>
    <t>Kwame Bediako: A Decolonial Quest to Recover Spirituality of the Wholeness of Life in Theological Education</t>
  </si>
  <si>
    <t>RELIGIOUS EDUCATION</t>
  </si>
  <si>
    <t>Kwame Bediako; decoloniality; relationality; wholeness of life; theological education</t>
  </si>
  <si>
    <t>This article contends that Kwame Bediako's theology promotes a decolonial approach to theological education, aimed at restoring an African sense of life's wholeness. This perspective emphasizes integrating a transformative spirituality centered on the fullness of life by fostering global networks of decolonial friendships and empowering local communities to embrace their cultural identities within the Christian faith. Consequently, Bediako provides a decolonial vision and pathway for renewing and transforming theological education in African contexts.</t>
  </si>
  <si>
    <t>[Kaunda, Chammah J.] Oxford Ctr Mission Studies OCMS, Oxford, England; [Kaunda, Chammah J.] Univ South Africa, Dept Christian Spiritual Church Hist &amp; Missiol, Pretoria, South Africa</t>
  </si>
  <si>
    <t>Kaunda, CJ (corresponding author), Oxford Ctr Mission Studies OCMS, Oxford, England.;Kaunda, CJ (corresponding author), Univ South Africa, Dept Christian Spiritual Church Hist &amp; Missiol, Pretoria, South Africa.</t>
  </si>
  <si>
    <t>Kaunda, Chammah Judex/0000-0001-6879-6330</t>
  </si>
  <si>
    <t>TAYLOR &amp; FRANCIS INC</t>
  </si>
  <si>
    <t>PHILADELPHIA</t>
  </si>
  <si>
    <t>530 WALNUT STREET, STE 850, PHILADELPHIA, PA 19106 USA</t>
  </si>
  <si>
    <t>0034-4087</t>
  </si>
  <si>
    <t>1547-3201</t>
  </si>
  <si>
    <t>RELIGIOUS EDUC</t>
  </si>
  <si>
    <t>Relig. Educ.</t>
  </si>
  <si>
    <t>2024 DEC 30</t>
  </si>
  <si>
    <t>10.1080/00344087.2024.2448645</t>
  </si>
  <si>
    <t>S8F0M</t>
  </si>
  <si>
    <t>WOS:001400502400001</t>
  </si>
  <si>
    <t>Lettau, M; Canyürek,Ö</t>
  </si>
  <si>
    <t>Lettau, Meike; Canyurek, Ozlem</t>
  </si>
  <si>
    <t>Epistemological shifts, power imbalances and conflicts at documenta fifteen: decolonial cultural policy conceptions beyond Eurocentric universalism</t>
  </si>
  <si>
    <t>INTERNATIONAL JOURNAL OF CULTURAL POLICY</t>
  </si>
  <si>
    <t>Collectivity; conflict; cultural policy; documenta; pluralisation of knowledge production; decolonial conceptions of cultural policymaking; epistemic inequality</t>
  </si>
  <si>
    <t>MODERNITY</t>
  </si>
  <si>
    <t>Focusing on the epistemic dimension of exclusionary institutional structures in the German cultural sector in relation to cultural production, this article searches for decolonial cultural policy conceptions that are critical of knowledge-related power imbalances and their entanglements. By taking the international art exhibition documenta fifteen in Kassel in 2022 as a case study, the paper examines the community- and collectivity-based practices and methodologies introduced by the Indonesian artist collective ruangrupa. In particular, this empirically grounded inquiry focuses on ruangrupa's lumbung values as a proposition of epistemic pluriversality. In this way, it also reveals various conflicts that occurred before and during the fifteenth edition of the exhibition, arisen from epistemological differences in perspectives, narratives, aesthetics and artistic methodologies between colonial and capitalism-critical cultural practices and Western art institutions. Following the tenets of the decolonial turn and decolonial thought, the paper explores alternatives to the dominant Eurocentric universalism of knowledge through the example of documenta fifteen, transcending the binary of either/or and advocating pluriversality as a universal option, rather than Eurocentric universalism as a singular totality, as proposed by Walter Mignolo. Following Catherine Walsh, the quest for the recognition and dissemination of pluriversal perspectives is intrinsically linked to the search for other ways of knowing, thinking, theorising and being that resist totalising power. In doing so, the authors ultimately seek to outline some attributes of decolonial conceptions of cultural policymaking, aiming at reducing epistemological inequalities in accessing cultural production for marginalised and racialised artists and cultural practitioners.</t>
  </si>
  <si>
    <t>[Lettau, Meike] Zeppelin Univ, Cultural &amp; Media Policy Studies, Friedrichshafen, Germany</t>
  </si>
  <si>
    <t>Zeppelin University</t>
  </si>
  <si>
    <t>Lettau, M (corresponding author), Zeppelin Univ, Cultural &amp; Media Policy Studies, Friedrichshafen, Germany.</t>
  </si>
  <si>
    <t>meike.lettau@zu.de</t>
  </si>
  <si>
    <t>Canyurek, Dr. Ozlem/0009-0009-2712-4066; Lettau, Meike/0000-0001-6314-6750</t>
  </si>
  <si>
    <t>1028-6632</t>
  </si>
  <si>
    <t>1477-2833</t>
  </si>
  <si>
    <t>INT J CULT POLICY</t>
  </si>
  <si>
    <t>Int. J. Cult. Policy</t>
  </si>
  <si>
    <t>2024 FEB 29</t>
  </si>
  <si>
    <t>10.1080/10286632.2024.2316101</t>
  </si>
  <si>
    <t>JU1Q4</t>
  </si>
  <si>
    <t>WOS:001175588700001</t>
  </si>
  <si>
    <t>Sati, S</t>
  </si>
  <si>
    <t>Sati, Someshwar</t>
  </si>
  <si>
    <t>Deformed bodies and the decolonial turn: unthinking and rethinking the colonial episteme in animal's people</t>
  </si>
  <si>
    <t>Human; Animal; Disability; Coloniality; Decolonial</t>
  </si>
  <si>
    <t>Through a reading of Indra Sinha's Animal's People, this article draws upon disability studies to evolve a decolonial theoretical framework that would enable us to unthink and rethink the hegemonic neocolonial episteme that constitutes the human subject as able-bodied. Conceptually premised on a social model of disability that lays emphasis on the role of environmental barriers and negative attitudes in shaping the experience of disability, this article problematises the narrative of ability by first denaturalising such narratives and then goes on to underscore and advocate the need to normalise all other modes of being that an ableist archive of knowledge deems as abnormal. To achieve the above goal, Sinha, in his novel, adopts the decolonial strategy of giving voice and agency to the globally marginalised, intersectional subjects and narrates the story of the victims of the Bhopal industrial disaster of 1984. Such a strategy provides Sinha with a basis for interrogating the ableist episteme of coloniality and forging a politics of decolonisation that deconstructs the forms of identity and solidarity fostered by a neoliberal economic world order. In short, the article seeks to map the broader implications of a disability perspective on a decolonial politics of identity and vice versa.</t>
  </si>
  <si>
    <t>[Sati, Someshwar] Univ Delhi, Kirori Mal Coll, Dept English, Delhi, India</t>
  </si>
  <si>
    <t>University of Delhi</t>
  </si>
  <si>
    <t>Sati, S (corresponding author), Univ Delhi, Kirori Mal Coll, Dept English, Delhi, India.</t>
  </si>
  <si>
    <t>someshwarsati@gmail.com</t>
  </si>
  <si>
    <t>2024 DEC 7</t>
  </si>
  <si>
    <t>10.1080/09584935.2024.2436888</t>
  </si>
  <si>
    <t>O7N4C</t>
  </si>
  <si>
    <t>WOS:001372946100001</t>
  </si>
  <si>
    <t>Mudavanhu, SL</t>
  </si>
  <si>
    <t>Mudavanhu, Selina Linda</t>
  </si>
  <si>
    <t>White Masters and Black Servants: A Decolonial Analysis of Winky D's Happy Again Music Video</t>
  </si>
  <si>
    <t>MUZIKI-JOURNAL OF MUSIC RESEARCH IN AFRICA</t>
  </si>
  <si>
    <t>coloniality; Happy Again; the Gaffa; Wallace Chirumiko; Zimbabwe dancehall</t>
  </si>
  <si>
    <t>URBAN GROOVES MUSIC; SEXUAL OBJECTIFICATION; POPULAR-MUSIC; COLONIALITY; CHIMURENGA; PATRIARCHY; GENDER; LYRICS; WOMEN; RACE</t>
  </si>
  <si>
    <t>In December 2021, Zimbabwean musician Winky D (born Wallace Chirumiko) released the video to his song Happy Again. While many cheered the release, the Happy Again video was not immune to criticism. Drawing on concepts of coloniality and decoloniality as well as framing theory, this article uses thematic analysis to deconstruct the kinds of selections that perpetuate coloniality that were spotlighted and made noticeable in the Happy Again music video. Further, the article discusses the implications of such depictions as well as proposes possible representations that could have been less problematic. By focusing on race, this article contributes to scholarship on representations in Zimbabwean music which has predominantly examined portrayals of gender. Considering that Winky D's artistic creation lives on YouTube where many continue to view it, this article relies on cultivation theory to justify why contesting and rejecting the problematic depictions of Blackness and Whiteness in the video is urgent. Despite the British formally leaving Zimbabwe at the country's flag independence in 1980, the framing of Blackness and Whiteness in the video shows a continuation of imperialist ideas that anchored the colonial project. White people are framed as affluent masters while Black individuals are portrayed as poor servants. These representations have potentially deleterious consequences when embraced by credulous and unwary audiences. The article concludes by highlighting its contributions to nuancing theories used to scaffold the analysis.</t>
  </si>
  <si>
    <t>[Mudavanhu, Selina Linda] McMaster Univ, Commun Studies &amp; Media Arts Dept, Hamilton, ON, Canada</t>
  </si>
  <si>
    <t>McMaster University</t>
  </si>
  <si>
    <t>Mudavanhu, SL (corresponding author), McMaster Univ, Commun Studies &amp; Media Arts Dept, Hamilton, ON, Canada.</t>
  </si>
  <si>
    <t>mudavans@mcmaster.ca</t>
  </si>
  <si>
    <t>Mudavanhu, Selina/0000-0003-4431-547X</t>
  </si>
  <si>
    <t>1812-5980</t>
  </si>
  <si>
    <t>1753-593X</t>
  </si>
  <si>
    <t>MUZIKI</t>
  </si>
  <si>
    <t>Muziki</t>
  </si>
  <si>
    <t>2024 OCT 11</t>
  </si>
  <si>
    <t>10.1080/18125980.2024.2354178</t>
  </si>
  <si>
    <t>Music</t>
  </si>
  <si>
    <t>K9J2B</t>
  </si>
  <si>
    <t>WOS:001346979600001</t>
  </si>
  <si>
    <t>Mignolo, WD</t>
  </si>
  <si>
    <t>Mignolo, Walter D.</t>
  </si>
  <si>
    <t>Interview with Walter D. Mignolo: The Decolonial Option introducing the geography of knowledge, sensing and desire</t>
  </si>
  <si>
    <t>REVISTA DE FILOSOFIA LA PLATA</t>
  </si>
  <si>
    <t>Decoloniality; Geopolitics of knowledge; Modernity</t>
  </si>
  <si>
    <t>In t his first part of the interview, Mignolo places the intellectual coordinates where his first work, The Darker Side of the Renaissance (1995), was published, along with the need to develop the concept of colonial semiosis and the reception of his theses at that time. He also describes the possibilities (or impossibilities) of dialogue between the decolonial perspective and other perspectives like the postmodern and the postcolonial ones, referring to diverse theoretical inscriptions, especially due to geopolitical differences. Hence, he proposes a pluriversal alternative to modern Western universalism that attempts to set his provincialism (first Christian, then liberal, and now neoliberal) as the truth itself (Eurocentrism or Atlanticism). Finally, the author locates his own cosmic-cultural formation concerning the rebuilding of concepts displaced by Western civilization in its process of building the modern-colonial vocabulary and subjectivities.</t>
  </si>
  <si>
    <t>[Mignolo, Walter D.] Univ Nacl La Plata, Ctr Invest Filosofia, Inst Invest Human &amp; Ciencias Sociales UNLP CONICET, La Plata, Argentina</t>
  </si>
  <si>
    <t>National University of La Plata</t>
  </si>
  <si>
    <t>Mignolo, WD (corresponding author), Univ Nacl La Plata, Ctr Invest Filosofia, Inst Invest Human &amp; Ciencias Sociales UNLP CONICET, La Plata, Argentina.</t>
  </si>
  <si>
    <t>UNIV NAC LA PLATA, FAC HUMANIDADES &amp; CIENCIAS EDUC</t>
  </si>
  <si>
    <t>LA PLATA</t>
  </si>
  <si>
    <t>CALLE 48 E-6 &amp; 7,PISO 5, OF 517, LA PLATA, BUENOS AIRES 1900, ARGENTINA</t>
  </si>
  <si>
    <t>2953-3392</t>
  </si>
  <si>
    <t>REV FILOS LA PLATA</t>
  </si>
  <si>
    <t>REV. FILOS. LA PLATA.</t>
  </si>
  <si>
    <t>JUN-NOV</t>
  </si>
  <si>
    <t>e100</t>
  </si>
  <si>
    <t>10.24215/29533392e100</t>
  </si>
  <si>
    <t>ZE9V4</t>
  </si>
  <si>
    <t>WOS:001273746800003</t>
  </si>
  <si>
    <t>Mashabela, JK</t>
  </si>
  <si>
    <t>Mashabela, James Kenokeno</t>
  </si>
  <si>
    <t>Lutheran Theological Education to Christian Education in (South) Africa: A Decolonial Conversion in the African Church</t>
  </si>
  <si>
    <t>Christian education; community development; ecumenical; Lutheran; higher education; indigenous training; doing theology</t>
  </si>
  <si>
    <t>It can be debated whether a Lutheran identity is still relevant in the midst of ecumenical development in (South) Africa, with special reference to theological education and Christian education. The Lutheran Church is a unique body within the ecumenical family as it contributes to work on the mission of God. Theological education and Christian education are educational centres which aim to promote social justice towards community development. These two educational centres are branches of the Lutheran Church. Taking into account the fact that theological education and Christian education were introduced by European and American missionaries with various church traditions in (South) Africa as part of community development, the purpose of this article is to discuss the impact of Lutheran theological education and Christian education, to demonstrate their contribution in the church, and call for their decolonisation and contextualisation.</t>
  </si>
  <si>
    <t>[Mashabela, James Kenokeno] Univ KwaZulu Natal, Sch Relig Philosophy &amp; Class, ZA-3201 Pietermaritzburg, South Africa</t>
  </si>
  <si>
    <t>University of Kwazulu Natal</t>
  </si>
  <si>
    <t>Mashabela, JK (corresponding author), Univ KwaZulu Natal, Sch Relig Philosophy &amp; Class, ZA-3201 Pietermaritzburg, South Africa.</t>
  </si>
  <si>
    <t>mashabelaj@ukzn.ac.za</t>
  </si>
  <si>
    <t>Mashabela, Kenokeno/0000-0002-8402-4960</t>
  </si>
  <si>
    <t>10.3390/rel15040479</t>
  </si>
  <si>
    <t>PM2W0</t>
  </si>
  <si>
    <t>WOS:001214440300001</t>
  </si>
  <si>
    <t>Datta, R; Kibria, A</t>
  </si>
  <si>
    <t>Datta, Ranjan; Kibria, Arifatul</t>
  </si>
  <si>
    <t>Indigenous women-led climate crisis solutions: A decolonial perspective from the Garo Indigenous community in Bangladesh</t>
  </si>
  <si>
    <t>POLITICAL GEOGRAPHY</t>
  </si>
  <si>
    <t>Gender dynamics; Decolonial perspective; Community-led research; Climate change; Land-based practices</t>
  </si>
  <si>
    <t>LAND</t>
  </si>
  <si>
    <t>This paper explores the critical impact of climate change on land-based culture and matriarchy within the Garo Indigenous Community in Bangladesh. Using a decolonial perspective, we explored how Garo Indigenous women are deeply rooted in land-based traditions and social structures and face unprecedented challenges. Through a decolonial lens, we explore intersections between climate change, land-based practices, and the matriarchal land-based practice. It shows the Garo Indigenous community's land-based adaptive strategies and resilience in climate change. This paper emphasizes the importance of centering Indigenous perspectives in climate discourse, advocating for decolonization as a crucial framework for understanding and addressing the multifaceted impacts of climate change on land-based cultures and matriarchy. By providing decolonial analysis from the Garo Indigenous land-based perspective, this research contributes to a broader understanding of the effects of climate change on Indigenous communities, creating a decolonized and traditional land-based approaches to climate adaptation and mitigation policies. The paper calls for action to recognize Indigenous land-right, traditional matriarchy family leadership to safeguard the unique cultural heritage and gender dynamics of the Garo Indigenous community while addressing the broader implications for global climate justice.</t>
  </si>
  <si>
    <t>[Datta, Ranjan] Mt Royal Univ, Dept Humanities, Indigenous Studies, Community Disaster Res, Calgary, AB, Canada; [Kibria, Arifatul] Amer Int Univ Bangladesh AIUB, Dhaka, Bangladesh</t>
  </si>
  <si>
    <t>Mount Royal University; American International University Bangladesh (AIUB)</t>
  </si>
  <si>
    <t>Datta, R (corresponding author), Mt Royal Univ, Dept Humanities, Indigenous Studies, Community Disaster Res, Calgary, AB, Canada.</t>
  </si>
  <si>
    <t>rdatta@mtroyal.ca; arifatul.kibria@aiub.edu</t>
  </si>
  <si>
    <t>Kibria, Arifatul/KLC-0237-2024</t>
  </si>
  <si>
    <t>Kibria, Arifatul/0009-0003-0690-1993; Datta, Ranjan/0000-0001-7511-6583</t>
  </si>
  <si>
    <t>0962-6298</t>
  </si>
  <si>
    <t>1873-5096</t>
  </si>
  <si>
    <t>POLIT GEOGR</t>
  </si>
  <si>
    <t>Polit. Geogr.</t>
  </si>
  <si>
    <t>10.1016/j.polgeo.2024.103258</t>
  </si>
  <si>
    <t>R8I2M</t>
  </si>
  <si>
    <t>WOS:001393810000001</t>
  </si>
  <si>
    <t>CohenMiller, A; Dikanchiyeva, L</t>
  </si>
  <si>
    <t>CohenMiller, Anna; Dikanchiyeva, Lana</t>
  </si>
  <si>
    <t>Healing Inquiry: Collaborative Practice, Artistic Interpretation, and a Decolonial Response to Living in and Through War</t>
  </si>
  <si>
    <t>arts-based inquiry; methods of inquiry; reconceptualizing collaboration; decolonizing the academy; pedagogy; writing as method of inquiry; postcolonial methodologies; methodologies; feminist qualitative research; feminist methodologies</t>
  </si>
  <si>
    <t>This article integrates arts-based research and critical self-reflective questions through embodied questions of having lived in Ukraine and Kazakhstan at the time the war broke out in 2022: What was it like to have left Kiev with a family amid the bombing with family? How has the adjustment unfolded? How can life be meaningful today, if at all? Through a collaborative artistic interpretation of a co-produced work, we highlight the unsaid feelings and thoughts, emphasizing a decolonial response to strife, pain, trauma, and war to allow for a healing inquiry of hope through thoughtful, caring spaces to learn and deeply feel the human experience.</t>
  </si>
  <si>
    <t>[CohenMiller, Anna] Nord Univ, Postboks 1490, N-8049 Bodo, Norway; [Dikanchiyeva, Lana] Zebra Montessori, Astana, Kazakhstan</t>
  </si>
  <si>
    <t>Nord University</t>
  </si>
  <si>
    <t>CohenMiller, A (corresponding author), Nord Univ, Postboks 1490, N-8049 Bodo, Norway.</t>
  </si>
  <si>
    <t>anna.cohenmiller@nord.no</t>
  </si>
  <si>
    <t>CohenMiller, Anna/AAG-1461-2020</t>
  </si>
  <si>
    <t>CohenMiller, Anna S./0000-0001-6871-6898</t>
  </si>
  <si>
    <t>2024 MAY 6</t>
  </si>
  <si>
    <t>10.1177/15327086241250075</t>
  </si>
  <si>
    <t>PS5T6</t>
  </si>
  <si>
    <t>WOS:001216093000001</t>
  </si>
  <si>
    <t>Serunkuma, YK</t>
  </si>
  <si>
    <t>Serunkuma, Yusuf K.</t>
  </si>
  <si>
    <t>Decolonial Dilemmas: The Deception of a Global Knowledge Commonwealth and the Tragedian Entrapment of an African Scholar</t>
  </si>
  <si>
    <t>AFRICA SPECTRUM</t>
  </si>
  <si>
    <t>Africa; decolonisation; tragedian dilemma; global audieces; knowledge commonwealth</t>
  </si>
  <si>
    <t>There are multiple initiatives and efforts to grant African scholars global visibility - as part of the decolonisation agenda. These efforts have included aiding and enabling African scholars to publish in journals of international renown, speaking or curating courses at Ivy League universities, and being experts on issues about Africa in international media. Other efforts include collaborations and citations in discourses about Africa. While these efforts and opportunities are intellectually and practically irresistible to a scholar from the subaltern world - as are to those offering and facilitating them - they are actually counterproductive to a decolonisation project. The positive energy they generate obscures the histories and power dynamics that govern so-called global spaces and audiences of knowledge production. Problematically presented as benign and benevolent spaces for participation in the global knowledge commonwealth, from which mutual understanding grows, and racism and exploitation could be ended, global spaces/audiences, rather grow out, and are core parts of the revolving doors and constantly mutating infrastructures of colonialist hegemony and control.</t>
  </si>
  <si>
    <t>[Serunkuma, Yusuf K.] Martin Luther Univ Halle Wittenberg, Inst Social &amp; Cultural Anthropol, Halle Wittenberg, Germany; [Serunkuma, Yusuf K.] Martin Luther Univ Halle Wittenberg, Inst Social &amp; Cultural Anthropol, Reichardtstr 11, D-06114 Halle, Saale, Germany</t>
  </si>
  <si>
    <t>Martin Luther University Halle Wittenberg; Martin Luther University Halle Wittenberg</t>
  </si>
  <si>
    <t>Serunkuma, YK (corresponding author), Martin Luther Univ Halle Wittenberg, Inst Social &amp; Cultural Anthropol, Reichardtstr 11, D-06114 Halle, Saale, Germany.</t>
  </si>
  <si>
    <t>yusufkajura@gmail.com</t>
  </si>
  <si>
    <t>0002-0397</t>
  </si>
  <si>
    <t>1868-6869</t>
  </si>
  <si>
    <t>AFR SPECTR</t>
  </si>
  <si>
    <t>Afr. Spectr.</t>
  </si>
  <si>
    <t>10.1177/00020397231225663</t>
  </si>
  <si>
    <t>NR4J1</t>
  </si>
  <si>
    <t>WOS:001202163800003</t>
  </si>
  <si>
    <t>Shingange, T</t>
  </si>
  <si>
    <t>Shingange, Themba</t>
  </si>
  <si>
    <t>Biblical discourses and the construction of genders and sexualities in contemporary South Africa: A decolonial analysis</t>
  </si>
  <si>
    <t>Biblical discourses; Christianity; African; genders; sexualities; decoloniality; delink; transformation</t>
  </si>
  <si>
    <t>COLONIALITY; POLITICS</t>
  </si>
  <si>
    <t>The constructions of genders and sexualities in different global spaces continue to be influenced by Christian and imperial ideologies. In Africa, genders and sexualities were (mis)construed by colonial and missionary enterprises, and they continue to be defined according to Eurocentric terms and perceptions. This has produced 'modern sexual repression'. The use of Biblical discourses to construct African genders and sexualities is one way that this repression is mirrored in South Africa. Because of this, African genders and sexualities are marginalised, treated as taboo and depicted as backward and uncivilised, thus, promoting hegemonic heteronormative and monogamous marriages. This article examined how Biblical discourses contributed to this narrative. It further advanced a call for transforming this dominant narrative by engaging theology, gender and sexuality studies and socio-political sciences from the premise of a multidisciplinary epoch. The decolonial motif, with a focus on delinking African genders and sexualities from the Western agenda of sexual repression, serves as the theoretical framework for this research. On the other hand, race, gender and sexuality serve as lenses used to better understand the phenomenon and to explore the use of biblical discourses in this context. Thus, the article makes use of a secondary research approach to carry out this task. Contribution: This article seeks to add to the body of knowledge that endeavours to change the way that biblical discourses are used in South Africa today to construct a narrative that represses non -normative genders and sexualities.</t>
  </si>
  <si>
    <t>[Shingange, Themba] Univ South Africa, Coll Human Sci, Dept Gender &amp; Sexual Studies, Pretoria, South Africa</t>
  </si>
  <si>
    <t>Shingange, Themba/JDD-9765-2023</t>
  </si>
  <si>
    <t>Shingange, Themba/0000-0001-5744-4268</t>
  </si>
  <si>
    <t>MAR 29</t>
  </si>
  <si>
    <t>a8898</t>
  </si>
  <si>
    <t>10.4102/hts.v80i2.8898</t>
  </si>
  <si>
    <t>OJ0Q4</t>
  </si>
  <si>
    <t>WOS:001206789600001</t>
  </si>
  <si>
    <t>Yohannes, HT</t>
  </si>
  <si>
    <t>Yohannes, Hyab Teklehaimanot</t>
  </si>
  <si>
    <t>Decolonial Mourning and the Caring Commons: Migration-Coloniality Necropolitics and Conviviality Infrastructure. By Encarnación Gutiérrez Rodríguez.</t>
  </si>
  <si>
    <t>JOURNAL OF REFUGEE STUDIES</t>
  </si>
  <si>
    <t>[Yohannes, Hyab Teklehaimanot] Univ Glasgow, Sch Educ, Glasgow G3 6NH, Scotland</t>
  </si>
  <si>
    <t>Yohannes, HT (corresponding author), Univ Glasgow, Sch Educ, Glasgow G3 6NH, Scotland.</t>
  </si>
  <si>
    <t>Hyab.Yohannes@glasgow.ac.uk</t>
  </si>
  <si>
    <t>Yohannes, Hyab/AAG-8868-2021</t>
  </si>
  <si>
    <t>0951-6328</t>
  </si>
  <si>
    <t>1471-6925</t>
  </si>
  <si>
    <t>J REFUG STUD</t>
  </si>
  <si>
    <t>J. Refug. Stud.</t>
  </si>
  <si>
    <t>2024 SEP 6</t>
  </si>
  <si>
    <t>10.1093/jrs/feae071</t>
  </si>
  <si>
    <t>Demography; Ethnic Studies</t>
  </si>
  <si>
    <t>F2D2R</t>
  </si>
  <si>
    <t>WOS:001307970100001</t>
  </si>
  <si>
    <t>Gbogi, T</t>
  </si>
  <si>
    <t>Gbogi, Tosin</t>
  </si>
  <si>
    <t>Ears to the Ground: Realness, Decolonial Meta-Rap, and the Language Debate in Nigerian Hip-Hop</t>
  </si>
  <si>
    <t>JOURNAL OF AFRICAN CULTURAL STUDIES</t>
  </si>
  <si>
    <t>Nigerian Hip-Hop; decolonial meta-rap; realness; coloniality of language; language and decolonial resistance; Naija Hip-Hop; native language; ogbonge Hip-Hop; language and coloniality</t>
  </si>
  <si>
    <t>Constantly shifting like a floating signifier, the interpretive life of realness has meant different things to global Hip-Hop adherents: staying true to oneself; reppin' one's hood; production styles such as boom bap; cadence, delivery, and flow; vivid storytelling; and underground resistance to forces of capitalist cooptation, among others. Yet to many others, realness means language - the artful capacity to rap, talk, and style oneself in ways that index one's cultural roots and identities. In this article, I consider the latter understanding of realness through the theoretical lens of decolonial meta-rap. In decolonial meta-rap, Nigerian emcees turn the reflexive apparatus of Hip-Hop back to itself, in the process raising questions about anglonormativity and colonial continuities in Nigeria. Focusing on the discourses of these emcees as well as their self-presentations in oral interviews and music videos, I argue that Nigerian emcees both popularize and continue the long decolonial struggle against cultural sites of colonial power in Africa. Di tin wey dem dey call realness for Hip-Hop dey mean different different tin to different different pipo wey dey follow Hip-Hop for everywhere. E fit mean say person no dey deceive imsef. Or e fit mean as rapper dey tell tori and how dem dey flow for dem music. E fit also mean di kain beat wey we dey hear for Hip-Hop music and how dem dey take make am. For oda pipo, realness dey mean say person dey proud to rap for im language and associate wit im culture. Dis my article dey observe dis last one. For dis article, I dey observe di way Naija rappers take dey use dem language and culture challenge colo-mentality for Nigeria. I tok say as dem dey rap, dem dey fight di kain brainwashing wey dey make person tink say oyinbo beta pass any language for Naija or Africa.</t>
  </si>
  <si>
    <t>[Gbogi, Tosin] Marquette Univ, Dept English, Milwaukee, WI 53233 USA</t>
  </si>
  <si>
    <t>Marquette University</t>
  </si>
  <si>
    <t>Gbogi, T (corresponding author), Marquette Univ, Dept English, Milwaukee, WI 53233 USA.</t>
  </si>
  <si>
    <t>tosin.gbogi@marquette.edu</t>
  </si>
  <si>
    <t>Gbogi, Tosin/0000-0002-0019-6395</t>
  </si>
  <si>
    <t>1369-6815</t>
  </si>
  <si>
    <t>1469-9346</t>
  </si>
  <si>
    <t>J AFR CULT STUD</t>
  </si>
  <si>
    <t>J. Afr. Cult. Stud.</t>
  </si>
  <si>
    <t>10.1080/13696815.2024.2340727</t>
  </si>
  <si>
    <t>D2F0P</t>
  </si>
  <si>
    <t>WOS:001229058900001</t>
  </si>
  <si>
    <t>Rocha, ARD; Nogueira, EMD</t>
  </si>
  <si>
    <t>Rocha, Angelita Rosa de Oliveira; Nogueira, Eliane Maria de Souza</t>
  </si>
  <si>
    <t>DECOLONIAL EDUCATION AND CURRICULAR GUIDELINES: AN ANALYSIS OF RESOLUTION N° 8/2012 FOR QUILOMBOLA SCHOOL EDUCATION</t>
  </si>
  <si>
    <t>Decoloniality; Quilombola Learning; Interculturality; Ethnic-racial Education</t>
  </si>
  <si>
    <t>The present article aimed to analyze how the current educational legislation regarding Quilombola School Modality relates to the strengthening of critical interculturality from a decolonial perspective and what role the State effectively assumes in the applicability of legal precepts in the practical scope of socioeducational relations in these territories. This is an investigation that seeks the possible relations of legal precepts with the perspective of decolonial studies, as a means to problematize pedagogical practices that do not recognize ethnic- racial diversity and traditional knowledge as curricular content. The intention is to enhance the teaching activity of responding to communities excluded by the selective tradition of official curricula and to foster criticism of the epistemological context of Modernity present in Brazilian Basic Education curricula.</t>
  </si>
  <si>
    <t>[Rocha, Angelita Rosa de Oliveira] Dept Tecnol &amp; Ciencias Sociais, Campus 3, Juazeiro, BA, Brazil; [Nogueira, Eliane Maria de Souza] Programa Posgrad &amp; Ecol Humana &amp; Gestao Socioambie, Dept Educ, Rio De Janeiro, Brazil</t>
  </si>
  <si>
    <t>Rocha, ARD (corresponding author), Dept Tecnol &amp; Ciencias Sociais, Campus 3, Juazeiro, BA, Brazil.</t>
  </si>
  <si>
    <t>WOS:001372958100029</t>
  </si>
  <si>
    <t>Chaudhary, N</t>
  </si>
  <si>
    <t>Chaudhary, Nabiha</t>
  </si>
  <si>
    <t>Examining meaning-making and decolonial resistance in Pakistani women's stories of navigating coloniality and gender</t>
  </si>
  <si>
    <t>FEMINISM &amp; PSYCHOLOGY</t>
  </si>
  <si>
    <t>decolonial resistance; Lahore; meaning-making; Pakistani women; Punjabi; transnational feminism</t>
  </si>
  <si>
    <t>Although Pakistan attained independence from the British colonial rule in 1947, the effects of colonial violence endure in the psychosocial realities of Pakistani people. Centering the stories about coloniality of two women leaders working in nongovernmental organizations, this article examines how psychological processes of meaning-making and decolonial resistance manifest in women's engagement with (de)coloniality in Lahore, Pakistan. I draw from transnational and decolonial feminisms and critical psychologies to highlight how two women's contextually shaped realities reflect colonial legacies interlaced with local and global inequities, and to document the ways women construe and resist coloniality-driven gender injustices. Using thematic narrative analysis, findings show that these women make sense of and resist coloniality through an intersectional approach, historical counter-narratives, and reimagination. The article discusses how context-specific decolonial strategies demonstrate women's agency and resistance within transnational feminist praxis, contributing to pluralistic and justice-enhancing approaches. The findings contribute to decolonizing psychological research by documenting Pakistani women's psychological processes and advancing non-Eurocentric knowledge and practices.</t>
  </si>
  <si>
    <t>[Chaudhary, Nabiha] Wichita State Univ, Community Psychol, Wichita, KS 67260 USA</t>
  </si>
  <si>
    <t>Wichita State University</t>
  </si>
  <si>
    <t>Chaudhary, N (corresponding author), Wichita State Univ, 1845 Fairmount St, Wichita, KS 67260 USA.</t>
  </si>
  <si>
    <t>nabiha.chaudhary@wichita.edu</t>
  </si>
  <si>
    <t>Chaudhary, Nabiha/JMP-7601-2023</t>
  </si>
  <si>
    <t>Chaudhary, Nabiha/0000-0003-3083-9985</t>
  </si>
  <si>
    <t>0959-3535</t>
  </si>
  <si>
    <t>1461-7161</t>
  </si>
  <si>
    <t>FEM PSYCHOL</t>
  </si>
  <si>
    <t>Feminism Psychol.</t>
  </si>
  <si>
    <t>10.1177/09593535241233845</t>
  </si>
  <si>
    <t>Psychology, Multidisciplinary; Women's Studies</t>
  </si>
  <si>
    <t>Psychology; Women's Studies</t>
  </si>
  <si>
    <t>PT5M7</t>
  </si>
  <si>
    <t>WOS:001196628500001</t>
  </si>
  <si>
    <t>Bouwer, A</t>
  </si>
  <si>
    <t>Bouwer, Amy</t>
  </si>
  <si>
    <t>'I sing to you / from my place with my righteous kin': Judith Wright's decolonial poetics</t>
  </si>
  <si>
    <t>POSTCOLONIAL STUDIES</t>
  </si>
  <si>
    <t>Decolonization; decolonialism; empire; Australian poetry; reparations</t>
  </si>
  <si>
    <t>Widely celebrated as one of the most influential twentieth-century Australian poets, Judith Wright occupies a central and uncontested space in the national literary canon. The political drive of her poetry, intertwined with her lifelong commitment to ecological and Indigenous rights activism, transformed the platform afforded her as a 'poet of the land' into a discursive space through which to contest the legitimacy of her own positioning - as a settler, as a poet, and perhaps most significantly as an anticolonial ally. Despite this, and despite the growing urgency of conversations about institutional decolonization, Wright's complex legacy as a decolonial agent remains largely uncontested. This article considers Wright's poetic capacity to strike at the foundation upon which she stands and to excavate the violent histories beneath it; however, it also illuminates the inherited literary traditions that stunt her disruptive efforts. Drawing her contribution as a writer-activist into broader reflections on decolonization, I demonstrate the lasting significance of Wright's reparative gestures - acknowledging and attending to active silences - as a timely model for literary canon reformation. Such (re)considerations of Wright's legacy raise pertinent questions about what constitutes decolonial literary activism and gesture towards the silences as yet unbroken by the broader decolonial project.</t>
  </si>
  <si>
    <t>[Bouwer, Amy] Univ Nottingham, Sch English, Trent Bldg,Univ Pk Campus, Nottingham NG7 2RD, England</t>
  </si>
  <si>
    <t>University of Nottingham</t>
  </si>
  <si>
    <t>Bouwer, A (corresponding author), Univ Nottingham, Sch English, Trent Bldg,Univ Pk Campus, Nottingham NG7 2RD, England.</t>
  </si>
  <si>
    <t>aexab13@exmail.nottingham.ac.uk</t>
  </si>
  <si>
    <t>1368-8790</t>
  </si>
  <si>
    <t>1466-1888</t>
  </si>
  <si>
    <t>POSTCOLONIAL STUD-UK</t>
  </si>
  <si>
    <t>Postcolonial Stud.</t>
  </si>
  <si>
    <t>10.1080/13688790.2024.2399885</t>
  </si>
  <si>
    <t>F8L3G</t>
  </si>
  <si>
    <t>WOS:001312261500001</t>
  </si>
  <si>
    <t>Krauss, JE</t>
  </si>
  <si>
    <t>Krauss, Judith E.</t>
  </si>
  <si>
    <t>Sowing seeds in decolonial cracks for pluriversity: reflections from arts-research co-productions on sustainability themes</t>
  </si>
  <si>
    <t>pluriversity; arts-research co-production; decolonial cracks; sustainability</t>
  </si>
  <si>
    <t>KNOWLEDGE TRANSLATION; COLONIALITY; GOVERNANCE; UNIVERSITY; AGENCY</t>
  </si>
  <si>
    <t>This article shares the author's reflections on what decolonial cracks for recreating UK universities as sustainable pluriversities emerge from encounters and engagement in three arts-research co-productions relating to sustainability and justice: a training process led by a professional storyteller on converting political-ecology research into short, spoken ten-minute stories, the co-production of visual summaries and a role-playing game on sustainable value chains, and the collaboration producing an immersive audiovisual exhibition on 'Can we fly-less?'. This article makes an empirically based case that engaging in co-production on arts-research knowledge translation can help identify decolonial cracks to sow the seeds of pluriversity, that is, epistemically diverse institutions for public good that recognise present patterns of colonially rooted injustices and unsustainability, in UK academia. Drawing on relational, deep-listening conversations with six collaborators on the projects, three artists and three researchers, the article highlights benefits arising from the creative collaborations, such as social, transformative learning and critical introspection, and research acquiring a life beyond the page and becoming accessible to a broader audience. However, they also emphasised institutional barriers such as perverse incentives in current academic conventions, such as little or no recognition for knowledge translation, unequal starting points among permanent/precarious or salaried/ non-salaried staff, and uncooperative monitoring and application systems, which render identifying these decolonial cracks and seeds necessary. With a methodology rooted in its conceptual, relational approach, the article highlights decolonial cracks in current academia, and transformative seeds to reimagine it in a more decolonial and sustainable image befitting of a pluriversity.</t>
  </si>
  <si>
    <t>[Krauss, Judith E.] Univ York, York, England</t>
  </si>
  <si>
    <t>University of York - UK</t>
  </si>
  <si>
    <t>Krauss, JE (corresponding author), Univ York, York, England.</t>
  </si>
  <si>
    <t>Judith.krauss@york.ac.uk</t>
  </si>
  <si>
    <t>University ofYork's ESRC Impact Acceleration Account [23-28 (ES/X00435X/1)]; University of Sheffield's Festival of the Mind; SIID; BIOSEC</t>
  </si>
  <si>
    <t>University ofYork's ESRC Impact Acceleration Account; University of Sheffield's Festival of the Mind; SIID; BIOSEC</t>
  </si>
  <si>
    <t>Many thanks to all institutions who have supported these arts-research co-productions, for example the University ofYork's ESRC Impact Acceleration Account 23-28 (ES/X00435X/1) , the University of Sheffield's Festival of the Mind, SIID and BIOSEC.</t>
  </si>
  <si>
    <t>10.1332/27523349Y2024D000000014</t>
  </si>
  <si>
    <t>Green Accepted, gold</t>
  </si>
  <si>
    <t>WOS:001390471700005</t>
  </si>
  <si>
    <t>Teixeira, BM</t>
  </si>
  <si>
    <t>Teixeira, Barbara Magalhaes</t>
  </si>
  <si>
    <t>The Global South as a theoretical and methodological marker for scientific inquiry: researching and teaching decolonial peace</t>
  </si>
  <si>
    <t>INTERNATIONAL JOURNAL OF QUALITATIVE STUDIES IN EDUCATION</t>
  </si>
  <si>
    <t>Global South; decolonial; peace studies; critical pedagogy; feminist methodology</t>
  </si>
  <si>
    <t>COLONIALITY; CONFLICT; CULTURE</t>
  </si>
  <si>
    <t>How do we know, theorize, and teach the possibilities of peace in the Global South? For most of Eurocentric literature on the topic, peace in the Global South seems like an impossible utopia. Building on Freire's pedagogy, I argue for a decolonial approach to peace studies centered on the agency of Global South peoples and their power to transform the world. This means that the construction of knowledge around the possibilities for peace are situated in concrete and real struggles of marginalized groups that have been resisting the expansion of violent and oppressive systems, and whose existence and struggles for alternative worlds are an example of building peace beyond the neoliberal-Western constraints. The aim of theorizing and learning peace from such perspective is to rescue the liberatory power of the idea of peace away from an imperialist agenda of control and oppression, and towards a liberatory strategy for people and planet.</t>
  </si>
  <si>
    <t>[Teixeira, Barbara Magalhaes] Lund Univ, Dept Polit Sci, Lund, Sweden</t>
  </si>
  <si>
    <t>Lund University</t>
  </si>
  <si>
    <t>Teixeira, BM (corresponding author), Lund Univ, Dept Polit Sci, Lund, Sweden.</t>
  </si>
  <si>
    <t>barbara.magalhaes_teixeira@svet.lu.se</t>
  </si>
  <si>
    <t>MagalhaesTeixeira, Barbara/KIL-0249-2024</t>
  </si>
  <si>
    <t>Magalhaes Teixeira, Barbara/0000-0002-7798-9051</t>
  </si>
  <si>
    <t>Helge Ax:son Johnsons Stiftelse</t>
  </si>
  <si>
    <t>Part of this study was supported by Helge Ax:son Johnsons Stiftelse.</t>
  </si>
  <si>
    <t>0951-8398</t>
  </si>
  <si>
    <t>1366-5898</t>
  </si>
  <si>
    <t>INT J QUAL STUD EDUC</t>
  </si>
  <si>
    <t>Int. J. Qual. Stud. Educ.</t>
  </si>
  <si>
    <t>2024 MAY 7</t>
  </si>
  <si>
    <t>10.1080/09518398.2024.2348784</t>
  </si>
  <si>
    <t>PP8Z4</t>
  </si>
  <si>
    <t>WOS:001215387600001</t>
  </si>
  <si>
    <t>Eaghll, T</t>
  </si>
  <si>
    <t>Eaghll, Tenzan</t>
  </si>
  <si>
    <t>Curators of Global Buddhism: A Critical Genealogy and Decolonial Reading of Contemporary Curatorial Practices in Buddhist Studies</t>
  </si>
  <si>
    <t>global; Buddhism; religion; genealogy; coloniality- governmentality; governmentality</t>
  </si>
  <si>
    <t>RELIGION</t>
  </si>
  <si>
    <t>This article offers the first critical genealogy of scholarship on the category of global Buddhis m and its related literatur e. The category was first theorized around the turn of the millennium and has since been used in multiple publications, yet in all this scholarship, there is no clear definition, classification, or critical evaluation of the term. This article, therefore, details the different histories, taxonomies, and examples associated with global Buddhism, the relationship between power and knowledge in such representations, and clarifies what, if anything, any of this has to do with the category of  religion, a question whose critical dimensions have been ignored by scholars on the topic thus fa r. Since the category rose to prominence alongside a series of others like Buddhist Modernism,  postmodern Buddhism, and global religion, the article also draws attention to the curatorial practices that inform the academic study of Buddhism and religion and critiques the remnants of colonialism, orientalism, and universalism still operative in late capitalist scholarshi p. Theoretically, the article is informed by critical theory from the study of religion and Decolonial though t. Overall, it suggests deep ties between global Buddhism and what Anibal Quijano calls the coloniality of power but also suggests critical ways to employ the category going forwar d.</t>
  </si>
  <si>
    <t>[Eaghll, Tenzan] Rajamangala Univ Technol Krungthep, Inst Sci Innovat &amp; Culture, Dept Global Buddhism, Bangkok, Thailand</t>
  </si>
  <si>
    <t>Rajamangala University of Technology Krungthep</t>
  </si>
  <si>
    <t>Eaghll, T (corresponding author), Rajamangala Univ Technol Krungthep, Inst Sci Innovat &amp; Culture, Dept Global Buddhism, Bangkok, Thailand.</t>
  </si>
  <si>
    <t>tenzan.e@mail.rmutk.ac.th</t>
  </si>
  <si>
    <t>Eaghll, Tenzan/J-1866-2019</t>
  </si>
  <si>
    <t>10.1163/15700682-BJA10125</t>
  </si>
  <si>
    <t>QT2D0</t>
  </si>
  <si>
    <t>WOS:001223046100002</t>
  </si>
  <si>
    <t>Omodan, BI</t>
  </si>
  <si>
    <t>Omodan, Bunmi Isaiah</t>
  </si>
  <si>
    <t>The Dialectics of Modernity and Tradition: A Decolonial Critique of University's Role in Shaping Social Consciousness</t>
  </si>
  <si>
    <t>JOURNAL OF DEVELOPING SOCIETIES</t>
  </si>
  <si>
    <t>Dialectical analysis; decolonial transformation; hegemonic narratives; indigenous epistemologies; university system</t>
  </si>
  <si>
    <t>Positioned at the intersection of reason and practical life, the study dissected the university system's dual role in upholding and contesting the hegemonic narratives of modernity. Through a dialectical analysis, the paper argued how universities have unconsciously perpetuated modern Western concepts of progress and rationality, often overshadowing traditional and indigenous ways of understanding. The article highlighted the imperative for universities to undergo a decolonial transformation, integrating contemporary and traditional epistemologies in a dynamic synergy fostering a more encompassing and inclusive societal awareness. The article recommends that academic institutions actively integrate and value diverse epistemologies, challenging long-held Western-centric pedagogies for a more inclusive educational environment. Therefore, dissecting the nuanced interplay between modernity and tradition within universities, this argument contributes to a deeper understanding of decolonial processes in shaping more holistic and representative knowledge systems in academia.</t>
  </si>
  <si>
    <t>[Omodan, Bunmi Isaiah] Walter Sisulu Univ, Fac Educ, Komani Campus, Komani, Eastern Cape, South Africa</t>
  </si>
  <si>
    <t>Walter Sisulu University</t>
  </si>
  <si>
    <t>Omodan, BI (corresponding author), Walter Sisulu Univ, Fac Educ, Komani Campus, Komani, Eastern Cape, South Africa.</t>
  </si>
  <si>
    <t>bomodan@wsu.ac.za</t>
  </si>
  <si>
    <t>Omodan, Bunmi/JFS-1786-2023</t>
  </si>
  <si>
    <t>SAGE PUBLICATIONS INDIA PVT LTD</t>
  </si>
  <si>
    <t>NEW DELHI</t>
  </si>
  <si>
    <t>B-1-I-1 MOHAN CO-OPERATIVE INDUSTRIAL AREA, MATHURA RD, POST BAG NO 7, NEW DELHI 110 044, INDIA</t>
  </si>
  <si>
    <t>0169-796X</t>
  </si>
  <si>
    <t>1745-2546</t>
  </si>
  <si>
    <t>J DEV SOC</t>
  </si>
  <si>
    <t>J. Dev. Soc.</t>
  </si>
  <si>
    <t>10.1177/0169796X241254199</t>
  </si>
  <si>
    <t>ZI9N3</t>
  </si>
  <si>
    <t>WOS:001227453400001</t>
  </si>
  <si>
    <t>Pérez-Chamorro, V; Casasola-Balsells, A; Gutiérrez-Hidalgo, F</t>
  </si>
  <si>
    <t>Perez-Chamorro, Vicente; Casasola-Balsells, Araceli; Gutierrez-Hidalgo, Fernando</t>
  </si>
  <si>
    <t>A decolonial view of the role of accounting in the US management of the Spanish telephone monopoly</t>
  </si>
  <si>
    <t>Coloniality; Decolonial thinking; Privatisation; Monopoly</t>
  </si>
  <si>
    <t>COLONIALITY; ITT</t>
  </si>
  <si>
    <t>Latin American decolonial thinking offers an alternative perspective to modern Western thought for the analysis of the role of accounting in relations of power, economic domination, knowledge and subjectivity in corporate capitalism. By applying a decolonial perspective, this paper contributes to previous literature on how conflicting public and private economic interests shape and are shaped by accounting practices. In particular, it analyses the role of accounting in the web of domination and power relations of a foreign company involved in the private management of a monopoly. To that end, it examines the historical case of the private management of the Spanish telephone monopoly at a time when the Spanish concessionary company was a subsidiary of the US multinational, International Telephone and Telegraph Corporation. The analysis of the case shows that the accounting was embedded within a geopolitical system of knowledge that strengthened a colonial matrix of power resulting in the domination of US capital over the Spanish state. This research contributes to a better understanding of how the colonial matrix of power operates through the subalternisation of the population not only in the Global South but also in Europe, imposing the rhetoric of modernity (conversion, progress and development) and exporting it to other latitudes by claiming its universality.</t>
  </si>
  <si>
    <t>[Perez-Chamorro, Vicente; Casasola-Balsells, Araceli; Gutierrez-Hidalgo, Fernando] Univ Pablo Olavide Sevilla, EspanaCtra De Utrera Km1, Seville 41013, Spain</t>
  </si>
  <si>
    <t>Universidad Pablo de Olavide</t>
  </si>
  <si>
    <t>Pérez-Chamorro, V (corresponding author), Univ Pablo Olavide Sevilla, EspanaCtra De Utrera Km1, Seville 41013, Spain.</t>
  </si>
  <si>
    <t>vapercha@upo.es</t>
  </si>
  <si>
    <t>Perez-Chamorro, Vicente/J-6479-2016</t>
  </si>
  <si>
    <t>FEDER Funds (Spain) [UPO-1380724]; Universidad Pablo de Olavide/CBUA</t>
  </si>
  <si>
    <t>FEDER Funds (Spain)(European Union (EU)Spanish Government); Universidad Pablo de Olavide/CBUA</t>
  </si>
  <si>
    <t>We wish to thank the two anonymous referees and the guest editors Javier Husillos and Carlos Larrinaga for their insightful suggestions and their invaluable support in advancing this paper. We also gratefully acknowledge the financial support granted by the FEDER Funds (UPO-1380724, Spain) and funding for open access publishing: Universidad Pablo de Olavide/CBUA.</t>
  </si>
  <si>
    <t>10.1016/j.cpa.2024.102734</t>
  </si>
  <si>
    <t>TF7Q2</t>
  </si>
  <si>
    <t>WOS:001239918000001</t>
  </si>
  <si>
    <t>Ellamy, L; Vazquez, M</t>
  </si>
  <si>
    <t>Ellamy, Lara; Vazquez, Michelle</t>
  </si>
  <si>
    <t>AFRICAN LITERATURE IN RESISTANCE : A FEMINIST AND DECOLONIAL A NALYSIS OF KEN BUGUL'S EL BAOBAB LOCO</t>
  </si>
  <si>
    <t>IMPOSSIBILIA-REVISTA INTERNACIONAL DE ESTUDIOS LITERARIOS</t>
  </si>
  <si>
    <t>African Literature; Colonialism; Cultural Identity; Senegal; Resistance to Oppression; Women's Liberation Movement</t>
  </si>
  <si>
    <t>El baobab loco by Ken Bugul is an autobiographical novel that stands out for its introspective approach and exploration of fundamental themes within African literature. Through her experience, the author highlights the importance of telling her own story by using writing as a means to preserve and transmit narratives that have been excluded from official ones. Hegemonic literature as a colonial device has contributed to the creation of unequal imaginaries by validating certain points of view to the detriment of others. Bugul, then, appropriates writing as a tool to redefine the collective understanding of history through identity, thus challenging the narratives imposed by colonialism. Her first novel invites us to a deep reflection on the importance of writing, literature, orality, and resistance in the construction of a more inclusive and authentic collective memory.</t>
  </si>
  <si>
    <t>[Ellamy, Lara] Univ Nacl Autonoma Mexico, Mexico City, Mexico</t>
  </si>
  <si>
    <t>Universidad Nacional Autonoma de Mexico</t>
  </si>
  <si>
    <t>Ellamy, L (corresponding author), Univ Nacl Autonoma Mexico, Mexico City, Mexico.</t>
  </si>
  <si>
    <t>clara.bellamy.ortiz@facmed.unam.mx; michelle.vazquez.gutierrez7@gmail.com</t>
  </si>
  <si>
    <t>ASSOC CULTURAL IMPOSSIBILIA</t>
  </si>
  <si>
    <t>GRANADA</t>
  </si>
  <si>
    <t>ASSOC CULTURAL IMPOSSIBILIA, GRANADA, 00000, SPAIN</t>
  </si>
  <si>
    <t>2174-2464</t>
  </si>
  <si>
    <t>IMPOSSIBILIA</t>
  </si>
  <si>
    <t>IMPOSSIBILIA-Rev. Int. Estudios Literarios</t>
  </si>
  <si>
    <t>10.30827/impossibilia.272024.29747</t>
  </si>
  <si>
    <t>WL5I9</t>
  </si>
  <si>
    <t>WOS:001255033200014</t>
  </si>
  <si>
    <t>Velez, ED</t>
  </si>
  <si>
    <t>Velez, Emma D.</t>
  </si>
  <si>
    <t>The Colonial Contract and the Coloniality of Gender: Decolonial Feminist Reflections on Charles Mills's Racia-Sexual Contract</t>
  </si>
  <si>
    <t>CRITICAL PHILOSOPHY OF RACE</t>
  </si>
  <si>
    <t>decolonial feminism; social contract theory; coloniality of gender; intersectionality</t>
  </si>
  <si>
    <t>The social uprisings in the United States during the summer of 2020 renewed public discussion of forms of domination embed- ded into the social contracts of Western democracies. These discus- sions echo insights from within political philosophy regarding the domination contract. Despite numerous attempts to shed light on myriad aspects of the domination contract, an analysis of the role of colonialism and coloniality has yet to be sufficiently engaged by political philosophers, particularly within social contract theory. Drawing on the frameworks of intersectionality and decolonial feminism, this article examines the interweavings between two prominent domination contracts, the racia-sexual contract and the colonial contract, to better account for the systematic exclusion of Black, Indigenous, and other women of color (BIWOC) from lib- eral social contracts that are foundationally predicated on forms of gendered, racialized, colonial domination.</t>
  </si>
  <si>
    <t>[Velez, Emma D.] Univ Illinois, Champaign, IL 61820 USA</t>
  </si>
  <si>
    <t>University of Illinois System; University of Illinois Urbana-Champaign</t>
  </si>
  <si>
    <t>Velez, ED (corresponding author), Univ Illinois, Champaign, IL 61820 USA.</t>
  </si>
  <si>
    <t>PENN STATE UNIV PRESS</t>
  </si>
  <si>
    <t>UNIVERSITY PK</t>
  </si>
  <si>
    <t>820 NORTH UNIV DRIVE, U S B 1, STE C, UNIVERSITY PK, PA 16802 USA</t>
  </si>
  <si>
    <t>2165-8684</t>
  </si>
  <si>
    <t>2165-8692</t>
  </si>
  <si>
    <t>CRIT PHILOS RACE</t>
  </si>
  <si>
    <t>Crit. Philos. Race</t>
  </si>
  <si>
    <t>10.5325/critphilrace.12.2.0366</t>
  </si>
  <si>
    <t>Ethnic Studies</t>
  </si>
  <si>
    <t>C8V3K</t>
  </si>
  <si>
    <t>WOS:001292083900008</t>
  </si>
  <si>
    <t>Lewis, D</t>
  </si>
  <si>
    <t>Lewis, David</t>
  </si>
  <si>
    <t>Problematising Hierarchy and Dualism for Ecological Concern: Johnsen's Decolonial Methodology in Defence of Non-Hierarchical Worldmaking</t>
  </si>
  <si>
    <t>STUDIES IN WORLD CHRISTIANITY</t>
  </si>
  <si>
    <t>hierarchy; dualism; theology; ecology; eco-theology; cosmology; worldview; decolonial</t>
  </si>
  <si>
    <t>The climate crisis presents an urgent problem for World Christianity. Since Lynn White, Jr., argued that 'Christianity is the most anthropocentric religion the world has seen' (White 1967), theologians have debated to what extent Christianity is responsible for ecological crisis. In this article, I will focus on two related problems for Christian thought that Majority World theologians have highlighted - hierarchy and dualism - in order to postulate what a nonhierarchical Christian worldview might entail, drawing on the work of recently published book S &amp; aacute;mi Nature-Centered Christianity in the European Arctic (2022). This article utilises a multidisciplinary, World Christianity approach to theology that draws upon Johnsen's work to examine the two themes of hierarchy and dualism, critically questioning these concepts and examining theological implications for the climate crisis. Johnsen's research amongst the S &amp; aacute;mi demonstrates their expression of 'naturecentred' Christianity that exhibits a non-hierarchical cosmology. He contrasts this with Western Christian expressions, in particular that of the Church of Norway. Johnsen's decolonial approach questions aspects of the Western worldview critically and helpfully with reference to the climate crisis. This article therefore problematises two related concepts of hierarchy and dualism, notions which have become embedded within Christian tradition. In questioning these underlying concepts, it draws upon Johnsen ' s work to consider whether and to what extent a non-hierarchical expression of Christianity might serve as a viable alternative.</t>
  </si>
  <si>
    <t>[Lewis, David] Univ Edinburgh, Ctr Study World Christianity, Edinburgh, Scotland</t>
  </si>
  <si>
    <t>University of Edinburgh</t>
  </si>
  <si>
    <t>Lewis, D (corresponding author), Univ Edinburgh, Ctr Study World Christianity, Edinburgh, Scotland.</t>
  </si>
  <si>
    <t>1354-9901</t>
  </si>
  <si>
    <t>1750-0230</t>
  </si>
  <si>
    <t>STUD WORLD CHRIST</t>
  </si>
  <si>
    <t>Stud. World Christ.</t>
  </si>
  <si>
    <t>10.3366/swc.2024.0458</t>
  </si>
  <si>
    <t>QU2C1</t>
  </si>
  <si>
    <t>WOS:001223305900003</t>
  </si>
  <si>
    <t>Karmakar, G; Byrne, DC</t>
  </si>
  <si>
    <t>Karmakar, Goutam; Byrne, Deirdre C.</t>
  </si>
  <si>
    <t>Knowledge Born in the Struggle: Activism, Decolonial Ecology, and Sustainability in Wangari Maathai's Unbowed: A Memoir</t>
  </si>
  <si>
    <t>activism; African literature; decolonial ecology; environment; epistemology; memoir; Wangari Maathai</t>
  </si>
  <si>
    <t>Wangari Muta Maathai's autobiographical account Unbowed: A Memoir (2006) is a captivating depiction of Maathai's strenuous efforts in environmental activism. The memoir begins with Maathai's recollection of her childhood years as a Kikuyu tribe member in Kenya, her exposure to Western education, and eventually her establishment of the Green Belt Movement, among several other philanthropic endeavours. This article examines the cultural and epistemological significance of Maathai's memoir. We focus on Maathai's portrayals of the pre-colonial, colonial, and postcolonial phases in Africa and her depiction of how Indigenous communities have experienced political, cultural, and epistemological exclusion under the Western-oriented neocolonial authorities. We contend that in Maathai's narrative, ecological violence in Africa is inescapably related to and resonates with the epistemic violence that Western powers have perpetrated. Maathai's ideological stance and her memoir testify to the alternative decolonial epistemology that legitimises the worldview, perceptions, and experiences of the masses of the Global South, endorsing the restoration of voices that colonial powers have nullified. In so doing, the article argues that Maathai's memoir exemplifies what Bouventura de Sousa Santos and Maria Paula Meneses term knowledge born in the struggle of the Global South-which disrupts the epistemic hegemony of the West and valorises pluriversal and multifaceted epistemologies necessary for a sustainable and equitable future.</t>
  </si>
  <si>
    <t>[Karmakar, Goutam] Durban Univ Technol, Durban, South Africa; [Byrne, Deirdre C.] Univ South Africa, Pretoria, South Africa</t>
  </si>
  <si>
    <t>Durban University of Technology; University of South Africa</t>
  </si>
  <si>
    <t>Karmakar, G (corresponding author), Durban Univ Technol, Durban, South Africa.</t>
  </si>
  <si>
    <t>Byrne, Deirdre C./T-4211-2018; Karmakar, Goutam/ISU-8949-2023</t>
  </si>
  <si>
    <t>Byrne, Deirdre C./0000-0002-4436-6632; Karmakar, Goutam/0000-0002-9119-9486</t>
  </si>
  <si>
    <t>10.1080/18125441.2024.2391414</t>
  </si>
  <si>
    <t>N2H4M</t>
  </si>
  <si>
    <t>WOS:001362606900001</t>
  </si>
  <si>
    <t>Eggert, JP; Chamoun, Z; Chundung, SA</t>
  </si>
  <si>
    <t>Eggert, Jennifer Philippa; Chamoun, Zainab; Chundung, Sheku Anna</t>
  </si>
  <si>
    <t>All were gaining knowledge from each other: decolonial participatory research capacity-sharing for and by non-academics</t>
  </si>
  <si>
    <t>DEVELOPMENT IN PRACTICE</t>
  </si>
  <si>
    <t>Autoethnography; collaborative research; decolonisation; knowledge production; NGO research; practice-focused research; research capacity-building; research capacity-sharing</t>
  </si>
  <si>
    <t>AUTOETHNOGRAPHY</t>
  </si>
  <si>
    <t>This article contributes to the emerging literature on decolonial research capacity-sharing (the process of strengthening individual/organisational capacity to shape research agendas, assess, design, produce, disseminate, and apply evidence). It provides a discussion of a participatory research capacity-sharing initiative led by Joint Learning Initiative on Faith and Local Communities (JLI), which was aimed at practitioners, activists, and researchers, with valuable experience as professionals and activists but little to no prior research experience, from various parts of Africa, Asia, Europe, and the Middle East. While existing literature (including publications on decolonial research capacity-sharing) often assumes that research capacity-sharing is led by and aimed at academics, our article reflects on the question of how decolonial research capacity-sharing can be implemented in interventions led by and aimed at non-academics. It therefore makes an important contribution to existing literature on research capacity-sharing, pointing to the important role practitioners, activists, and community members can play, especially in interventions informed by decolonial principles.</t>
  </si>
  <si>
    <t>[Eggert, Jennifer Philippa] Joint Learning Initiat Faith &amp; Local Communities, London, England</t>
  </si>
  <si>
    <t>Eggert, JP (corresponding author), Joint Learning Initiat Faith &amp; Local Communities, 1220 St NW,Suite 100-514, Washington, DC 20005 USA.</t>
  </si>
  <si>
    <t>jennifer@jliflc.com</t>
  </si>
  <si>
    <t>0961-4524</t>
  </si>
  <si>
    <t>1364-9213</t>
  </si>
  <si>
    <t>DEV PRACT</t>
  </si>
  <si>
    <t>Dev. Pract.</t>
  </si>
  <si>
    <t>NOV 16</t>
  </si>
  <si>
    <t>10.1080/09614524.2024.2381031</t>
  </si>
  <si>
    <t>L1F6W</t>
  </si>
  <si>
    <t>WOS:001274209500001</t>
  </si>
  <si>
    <t>Iyanaga, M</t>
  </si>
  <si>
    <t>Iyanaga, Michael</t>
  </si>
  <si>
    <t>On the Decolonial Otherwise of Translation: Alexander J. Ellis, Mario de Andrade, and the Contingency of Form</t>
  </si>
  <si>
    <t>ETHNOMUSICOLOGY</t>
  </si>
  <si>
    <t>translation; polydiscursivity; decoloniality; Alexander J. Ellis; Mario de Andrade</t>
  </si>
  <si>
    <t>ETHNOMUSICOLOGY; CHALLENGES</t>
  </si>
  <si>
    <t>In this article, I analyze the whys of ethnomusicological translation before arguing for a reframing of translation as both polyvocal and polydiscursive. To do this, I analyze aspects of A. J. Ellis's translation of Hermann von far die Theorie der Musik as well as the early twentieth-century oeuvre of famed Brazilian writer and musicologist Mario de Andrade. I conclude by discussing briefly how these different issues and considerations can allow us to rethink translation as a decolonial praxis and a decolonial otherwise that may help us challenge some of the perennial Western logical structures that continue to plague ethnomusicology and the academy more generally.</t>
  </si>
  <si>
    <t>[Iyanaga, Michael] William &amp; Mary, Williamsburg, VA 23185 USA</t>
  </si>
  <si>
    <t>Iyanaga, M (corresponding author), William &amp; Mary, Williamsburg, VA 23185 USA.</t>
  </si>
  <si>
    <t>SOC ETHNOMUSICOLOGY INC</t>
  </si>
  <si>
    <t>BLOOMINGTON</t>
  </si>
  <si>
    <t>MORRISON HALL, ROOM 005 INDIANA UNIVERSITY, BLOOMINGTON, IN 47405 USA</t>
  </si>
  <si>
    <t>0014-1836</t>
  </si>
  <si>
    <t>2156-7417</t>
  </si>
  <si>
    <t>Ethnomusicology</t>
  </si>
  <si>
    <t>A5Y0Z</t>
  </si>
  <si>
    <t>WOS:001283276300001</t>
  </si>
  <si>
    <t>Camfield, L</t>
  </si>
  <si>
    <t>Camfield, Laura</t>
  </si>
  <si>
    <t>What Challenges for Global Development Research are Posed by a More Decolonial Approach? Colonial Genealogies and Responses</t>
  </si>
  <si>
    <t>EUROPEAN JOURNAL OF DEVELOPMENT RESEARCH</t>
  </si>
  <si>
    <t>Decolonial research; Colonialism; Surveys; Big data; Indigenous knowledge systems; Participatory methodologies</t>
  </si>
  <si>
    <t>ETHICS</t>
  </si>
  <si>
    <t>The increasing appetite for decolonial approaches in development research challenges conventional methodologies rooted in colonial legacies. While the relationship between colonialism and development is well documented, the colonial underpinnings of key research methods, such as surveys and big data, have received less attention. This paper critically examines how these methods, as tools of colonial governance, continue to predominate in development research and reduce the space for decolonial alternatives. It highlights the continuities between colonial-era data practices, such as population censuses, and contemporary methods like big data, arguing that they can perpetuate power asymmetries and data colonialism. In contrast, decolonial methodologies emphasise reflexivity, relationality, and the active participation of indigenous communities. However, there is potential for these methods to be co-opted or instrumentalized within the global development research ecosystem, if they are adopted without a critical understanding of the relationship between power and knowledge. This paper evaluates emerging decolonial alternatives, including methodologies grounded in indigenous knowledge systems and ethical frameworks such as Ubuntu and relationality, assessing their potential to resist such co-option. The paper concludes by arguing that while decolonial research offers a more holistic and ethically grounded alternative to conventional methods, its influence is limited by the persistence of deeper structural inequities. These include the dominance of Northern epistemologies and the commodification of research methods and expertise within academia. Future development research must not only adopt decolonial approaches but also actively deconstruct the existing power dynamics within the field to create equitable and inclusive knowledge systems. L'app &amp; eacute;tit croissant pour les approches d &amp; eacute;coloniales dans la recherche sur le d &amp; eacute;veloppement d &amp; eacute;fie les m &amp; eacute;thodologies conventionnelles enracin &amp; eacute;es dans les h &amp; eacute;ritages coloniaux. Alors que la relation entre le colonialisme et le d &amp; eacute;veloppement est bien document &amp; eacute;e, les fondements coloniaux des principales m &amp; eacute;thodes de recherche, comme les enqu &amp; ecirc;tes et les big data, ont re &amp; ccedil;u moins d'attention. Ce document examine de mani &amp; egrave;re critique comment ces m &amp; eacute;thodes, en tant qu'outils de gouvernance coloniale, continuent de pr &amp; eacute;dominer dans la recherche sur le d &amp; eacute;veloppement et r &amp; eacute;duisent l'espace pour des alternatives d &amp; eacute;coloniales. Il souligne les continuit &amp; eacute;s entre les pratiques de donn &amp; eacute;es de l'&amp; eacute;poque coloniale, comme les recensements de la population, et les m &amp; eacute;thodes contemporaines comme les big data, arguant qu'elles peuvent perp &amp; eacute;tuer les asym &amp; eacute;tries de pouvoir et le colonialisme des data. En revanche, les m &amp; eacute;thodologies d &amp; eacute;coloniales mettent l'accent sur la r &amp; eacute;flexivit &amp; eacute;, la relationnalit &amp; eacute;, et la participation active des communaut &amp; eacute;s indig &amp; egrave;nes. Cependant, il existe un potentiel pour ces m &amp; eacute;thodes d'&amp; ecirc;tre r &amp; eacute;cup &amp; eacute;r &amp; eacute;es ou instrumentalis &amp; eacute;es au sein de l'&amp; eacute;cosyst &amp; egrave;me de la recherche sur le d &amp; eacute;veloppement mondial, si elles sont adopt &amp; eacute;es sans une compr &amp; eacute;hension critique de la relation entre le pouvoir et la connaissance. Ce document &amp; eacute;value les alternatives d &amp; eacute;coloniales &amp; eacute;mergentes, y compris les m &amp; eacute;thodologies bas &amp; eacute;es sur les syst &amp; egrave;mes de connaissances indig &amp; egrave;nes et les cadres &amp; eacute;thiques tels que Ubuntu et la relationnalit &amp; eacute;, &amp; eacute;valuant leur potentiel pour r &amp; eacute;sister &amp; agrave; une telle r &amp; eacute;cup &amp; eacute;ration. Le document conclut en arguant que bien que la recherche d &amp; eacute;coloniale offre une alternative plus holistique et &amp; eacute;thiquement fond &amp; eacute;e aux m &amp; eacute;thodes conventionnelles, son influence est limit &amp; eacute;e par la persistance d'in &amp; eacute;galit &amp; eacute;s structurelles profondes. Celles-ci incluent la dominance des &amp; eacute;pist &amp; eacute;mologies du Nord et la marchandisation des m &amp; eacute;thodes de recherche et de l'expertise au sein de l'acad &amp; eacute;mie. La recherche future sur le d &amp; eacute;veloppement doit non seulement adopter des approches d &amp; eacute;coloniales mais aussi activement d &amp; eacute;construire les dynamiques de pouvoir existantes au sein du domaine pour cr &amp; eacute;er des syst &amp; egrave;mes de connaissances &amp; eacute;quitables et inclusifs. El creciente inter &amp; eacute;s por los enfoques decoloniales en la investigaci &amp; oacute;n del desarrollo desaf &amp; iacute;a las metodolog &amp; iacute;as convencionales arraigadas en las herencias coloniales. Si bien la relaci &amp; oacute;n entre colonialismo y desarrollo est &amp; aacute; bien documentada, los fundamentos coloniales de los principales m &amp; eacute;todos de investigaci &amp; oacute;n, como las encuestas y los big data, han recibido menos atenci &amp; oacute;n. Este art &amp; iacute;culo examina cr &amp; iacute;ticamente c &amp; oacute;mo estos m &amp; eacute;todos, como herramientas de gobernanza colonial, contin &amp; uacute;an predominando en la investigaci &amp; oacute;n del desarrollo y reducen el espacio para alternativas decoloniales. Destaca las continuidades entre las pr &amp; aacute;cticas de datos de la era colonial, como los censos de poblaci &amp; oacute;n, y los m &amp; eacute;todos contempor &amp; aacute;neos como los big data, argumentando que pueden perpetuar las asimetr &amp; iacute;as de poder y el colonialismo de datos. En contraste, las metodolog &amp; iacute;as decoloniales enfatizan la reflexividad, la relacionalidad y la participaci &amp; oacute;n activa de las comunidades ind &amp; iacute;genas. Sin embargo, existe el potencial de que estos m &amp; eacute;todos sean cooptados o instrumentalizados dentro del ecosistema de investigaci &amp; oacute;n del desarrollo global, si se adoptan sin una comprensi &amp; oacute;n cr &amp; iacute;tica de la relaci &amp; oacute;n entre poder y conocimiento. Este documento eval &amp; uacute;a las alternativas decoloniales emergentes, incluyendo metodolog &amp; iacute;as basadas en sistemas de conocimiento ind &amp; iacute;gena y marcos &amp; eacute;ticos como Ubuntu y relacionalidad, evaluando su potencial para resistir dicha cooptaci &amp; oacute;n. El documento concluye argumentando que, si bien la investigaci &amp; oacute;n decolonial ofrece una alternativa m &amp; aacute;s hol &amp; iacute;stica y &amp; eacute;ticamente fundamentada a los m &amp; eacute;todos convencionales, su influencia est &amp; aacute; limitada por la persistencia de inequidades estructurales m &amp; aacute;s profundas. Estas incluyen la dominancia de las epistemolog &amp; iacute;as del Norte y la mercantilizaci &amp; oacute;n de los m &amp; eacute;todos de investigaci &amp; oacute;n y la experiencia dentro de la academia. La futura investigaci &amp; oacute;n del desarrollo no solo debe adoptar enfoques decoloniales, sino tambi &amp; eacute;n deconstruir activamente las din &amp; aacute;micas de poder existentes dentro del campo para crear sistemas de conocimiento equitativos e inclusivos.</t>
  </si>
  <si>
    <t>[Camfield, Laura] Kings Coll London, Dept Int Dev, 4-06,Bush House North East Wing,57 Aldwych,Holborn, London WC2B 4PA, England</t>
  </si>
  <si>
    <t>Camfield, L (corresponding author), Kings Coll London, Dept Int Dev, 4-06,Bush House North East Wing,57 Aldwych,Holborn, London WC2B 4PA, England.</t>
  </si>
  <si>
    <t>laura.camfield@kcl.ac.uk</t>
  </si>
  <si>
    <t>Camfield, Laura/0000-0002-0165-9857</t>
  </si>
  <si>
    <t>0957-8811</t>
  </si>
  <si>
    <t>1743-9728</t>
  </si>
  <si>
    <t>EUR J DEV RES</t>
  </si>
  <si>
    <t>Eur. J. Dev. Res.</t>
  </si>
  <si>
    <t>2024 DEC 23</t>
  </si>
  <si>
    <t>10.1057/s41287-024-00676-3</t>
  </si>
  <si>
    <t>Q0R9X</t>
  </si>
  <si>
    <t>WOS:001381879000001</t>
  </si>
  <si>
    <t>Jimenez, A; Hoefsloot, F; Sara, LM</t>
  </si>
  <si>
    <t>Jimenez, Andrea; Hoefsloot, Fenna; Miranda Sara, Liliana</t>
  </si>
  <si>
    <t>Towards decolonial IS: Insights from applying pluriverse and conviviality to analyse a co-production intervention in Peru</t>
  </si>
  <si>
    <t>conviviality; decolonial; information systems; justice; pluriverse</t>
  </si>
  <si>
    <t>INFORMATION-SYSTEMS; WATER JUSTICE; COLONIALITY; DESIGN; TECHNOLOGY; MODERNITY; KNOWLEDGE; LESSONS; THOUGHT</t>
  </si>
  <si>
    <t>While there is a growing interest in applying decolonial approaches within the field of information systems (IS), effective avenues for engagement remain largely unexplored. To this end, our paper introduces a framework focused on decolonial IS research informed by the notions of the pluriverse and conviviality. These concepts emphasise a focus on ontological, epistemological and methodological dimensions, with a strong orientation to justice. We illustrate the application of the framework through a re-analysis of our own research project, the co-production of the Metropolitan Water Observatory (MWO) in Lima, Peru. Applying the framework to learn new insights about the MWO, this paper contributes to the IS field by providing a framework from which to examine IS interventions from a decolonial perspective. In addition to advancing theoretical understanding, our framework serves as a valuable resource for scholars navigating the complex landscape of decolonial approaches in IS.</t>
  </si>
  <si>
    <t>[Jimenez, Andrea] Univ Sheffield, Informat Sch, Sheffield, England; [Hoefsloot, Fenna] UCL, Dept Geog, London, England; [Miranda Sara, Liliana] Foro Ciudades Vida, Lima, Peru</t>
  </si>
  <si>
    <t>University of Sheffield; University of London; University College London</t>
  </si>
  <si>
    <t>Jimenez, A (corresponding author), Univ Sheffield, Informat Sch, Sheffield, England.</t>
  </si>
  <si>
    <t>a.jimenez@sheffield.ac.uk</t>
  </si>
  <si>
    <t>Hoefsloot, Fenna Imara/LFS-0050-2024; Miranda Sara, Liliana Raquel/JXL-2744-2024</t>
  </si>
  <si>
    <t>Jimenez, Andrea/0000-0002-2166-8574; Hoefsloot, Fenna Imara/0000-0002-3373-3580; Miranda Sara, Liliana Raquel/0000-0001-5555-931X</t>
  </si>
  <si>
    <t>UK Research and Innovation</t>
  </si>
  <si>
    <t>UK Research and Innovation(UK Research &amp; Innovation (UKRI))</t>
  </si>
  <si>
    <t>We are deeply grateful to the participants of this initiative for generously sharing their knowledge, experiences, and insights. Various versions of this paper benefited from feedback provided by Sara Vannini and Ana Cristina Vasconcelos. We appreciate the encouraging comments from the Special Issue Editor, Hameed Chugthai, as well as the constructive input from the Associate Editor and anonymous reviewers. Their thoughtful suggestions greatly enhanced this article, though any remaining shortcomings are our own.</t>
  </si>
  <si>
    <t>2024 OCT 19</t>
  </si>
  <si>
    <t>10.1111/isj.12565</t>
  </si>
  <si>
    <t>J6J5T</t>
  </si>
  <si>
    <t>WOS:001338111400001</t>
  </si>
  <si>
    <t>Guth, A; Brahim, ACSD</t>
  </si>
  <si>
    <t>Guth, Alencar; Sambugaro de Mattos Brahim, Adriana Cristina</t>
  </si>
  <si>
    <t>Applied linguistics and the decolonial option as bases for a study in language policies and university internationalization</t>
  </si>
  <si>
    <t>REVISTA DA ANPOLL</t>
  </si>
  <si>
    <t>Applied Linguistics; Language Policy; Internationalization</t>
  </si>
  <si>
    <t>Since the release of the Coordination of Superior Level Staff Improvement's Institutional Program for Internationalization (PrInt/Capes), in 2017, the university internationalization and the language policies were given a new chapter in academic research in Brazil. In order to adhere to the program, the universities began to specify their theoretical, epistemological and ideological conceptions about these practices that, among other elements, constitute the university community. In this context, with the main objective of discussing some discourses on language policies and university internationalization, we developed a research through an analytical triangulation among some applied linguistics assumptions, the decolonial studies, and some results of a research on the project (PrInt) for a Brazilian university's internationalization. Amongst some of our concepts and considerations are the possibility to articulate the Brazilian applied linguistics with the Latin American decolonial studies, the link between daily language practices and institutional language policies and ideologies, and the comprehensive and at home internationalization. Besides our results, in this article we also present the process of researching, in other words, the way we developed the theoretical-epistemological articulation throughout the research practice. Moreover, we present how the conceptual and analytical choices belong to the researchers' epistemological and ideological orientations.</t>
  </si>
  <si>
    <t>[Guth, Alencar; Sambugaro de Mattos Brahim, Adriana Cristina] Inst Fed Parana, Curitiba, PR, Brazil; [Sambugaro de Mattos Brahim, Adriana Cristina] Univ Fed Parana, Curitiba, PR, Brazil</t>
  </si>
  <si>
    <t>Instituto Federal do Parana; Universidade Federal do Parana</t>
  </si>
  <si>
    <t>Guth, A (corresponding author), Inst Fed Parana, Curitiba, PR, Brazil.</t>
  </si>
  <si>
    <t>alencar.guth@ifpr.edu.br; adrianabrahim@ufpr.br</t>
  </si>
  <si>
    <t>ASSOC NAC POS-GRADUACAO PESQUISA LETRAS &amp; LINGUISTICA</t>
  </si>
  <si>
    <t>ASSOC NAC POS-GRADUACAO PESQUISA LETRAS &amp; LINGUISTICA, BRASILIA, 00000, BRAZIL</t>
  </si>
  <si>
    <t>1414-7564</t>
  </si>
  <si>
    <t>1982-7830</t>
  </si>
  <si>
    <t>REV ANPOLL</t>
  </si>
  <si>
    <t>Rev. Anpoll</t>
  </si>
  <si>
    <t>e1927</t>
  </si>
  <si>
    <t>10.18309/ranpoll.v55.1927</t>
  </si>
  <si>
    <t>J2N2N</t>
  </si>
  <si>
    <t>WOS:001335479200002</t>
  </si>
  <si>
    <t>Dudiak, J</t>
  </si>
  <si>
    <t>Dudiak, Jeffrey</t>
  </si>
  <si>
    <t>Wonder as a New Starting Point for Theological Anthropology, Postcolonial and Decolonial Studies in Religion and Theology</t>
  </si>
  <si>
    <t>JOURNAL OF ECUMENICAL STUDIES</t>
  </si>
  <si>
    <t>[Dudiak, Jeffrey] Kings Univ, Philosophy, Edmonton, AB, Canada</t>
  </si>
  <si>
    <t>Dudiak, J (corresponding author), Kings Univ, Philosophy, Edmonton, AB, Canada.</t>
  </si>
  <si>
    <t>JOURNAL ECUMENICAL STUDIES</t>
  </si>
  <si>
    <t>TEMPLE UNIV-062-56, 1700 N BROAD ST, STE 315, PHILADELPHIA, PA 19121-0843 USA</t>
  </si>
  <si>
    <t>0022-0558</t>
  </si>
  <si>
    <t>2162-3937</t>
  </si>
  <si>
    <t>J ECUMENICAL STUD</t>
  </si>
  <si>
    <t>J. Ecum. Stud.</t>
  </si>
  <si>
    <t>10.1353/ecu.2024.a931524</t>
  </si>
  <si>
    <t>C5O1K</t>
  </si>
  <si>
    <t>WOS:001289847900016</t>
  </si>
  <si>
    <t>Gumes, NV; Lima, TR</t>
  </si>
  <si>
    <t>Gumes, Nadja Vladi; Lima, Tatiana Rodrigues</t>
  </si>
  <si>
    <t>A performance decolonial de Rachel Reis no álbum Meu Esquema e a cena musical afrolatina de Salvador</t>
  </si>
  <si>
    <t>REVISTA VORTEX-VORTEX MUSIC JOURNAL</t>
  </si>
  <si>
    <t>Pop music; Afro-Latin music scene; Performance; Intersectionality; Decoloniality</t>
  </si>
  <si>
    <t>In this article we present the first results of an investigation that seeks to think about musical practices set in decolonial territorialities, from an intersectional perspective. Taking the visual album Meu Esquema by Rachel Reis as our research subject, we propose the articulation of the notion of musical scene based on a connection with concepts such as Performance, Afrocentricity, Decolonial Feminism and Ancestry, in order to understand urban cultural phenomena anchored in performances of gender, post-gender, race/ethnicity, sexualities, citizenship and class, which materialize in Latin American cities. To this end, we propose the concept of an Afro-Latin/diasporic music scene, which we feel is more appropriate for understanding cultural processes in places marked by colonial oppression and ethnic-racial violence.</t>
  </si>
  <si>
    <t>[Gumes, Nadja Vladi] Univ Fed Reconcavo Bahia, Cruz Das Almas, Brazil; [Lima, Tatiana Rodrigues] Univ Fed Reconcavo Bahia, Comunicacao &amp; Cultura Contemporaneas, Cruz Das Almas, Brazil</t>
  </si>
  <si>
    <t>Universidade Federal do Reconcavo da Bahia; Universidade Federal do Reconcavo da Bahia</t>
  </si>
  <si>
    <t>Gumes, NV (corresponding author), Univ Fed Reconcavo Bahia, Cruz Das Almas, Brazil.</t>
  </si>
  <si>
    <t>nadjavladi@ufrb.edu.br; tatianarodrigues@ufrb.edu.br</t>
  </si>
  <si>
    <t>Gumes, Nadja Vladi/0000-0002-9989-554X</t>
  </si>
  <si>
    <t>UNIV ESTADUAL PARANA, ESCOLA MUSICA &amp; BELAS ARTES PARANA</t>
  </si>
  <si>
    <t>CURITIBA</t>
  </si>
  <si>
    <t>RUA COMENDADOR MACEDO 254, CURITIBA, PR 80060-030, BRAZIL</t>
  </si>
  <si>
    <t>2317-9937</t>
  </si>
  <si>
    <t>REV VORTEX</t>
  </si>
  <si>
    <t>Rev. Vortex</t>
  </si>
  <si>
    <t>10.33871/vortex.2024.12.8724</t>
  </si>
  <si>
    <t>QS4Q4</t>
  </si>
  <si>
    <t>WOS:001222850700001</t>
  </si>
  <si>
    <t>de Carvalho, R; Santia, M; Ramasubramanian, S</t>
  </si>
  <si>
    <t>de Carvalho, Raiana; Santia, Martina; Ramasubramanian, Srividya</t>
  </si>
  <si>
    <t>Framing the Yanomami: decolonial analysis of U.S coverage of Indigenous people in Brazil during COVID-19</t>
  </si>
  <si>
    <t>ETHNIC AND RACIAL STUDIES</t>
  </si>
  <si>
    <t>Yanomami; news framing; COVID-19; Indigenous people; Brazil; decolonial analysis</t>
  </si>
  <si>
    <t>NEWS; MEDIA</t>
  </si>
  <si>
    <t>Mainstream news coverage in the U.S. of Indigenous people and the issues that threaten their survival has largely validated misconceptions rooted in colonial views and discourses dependent on harmful stereotypes. This study employs a qualitative thematic analysis of 32 articles from the New York Times and the Associated Press using a decolonial lens to investigate how U.S. news outlets framed the Yanomami people during the COVID-19 pandemic. Our findings focus on four main frames that we identified among the news stories: (1) victimization and vulnerability, (2) illegal mining and policing, (3) environmental impact, and (4) Indigenous sovereignty. We discuss how these frames reinforce the colonial gaze, which continue to shape public knowledge, attitudes, and policymaking about Indigenous people globally, and how these findings contribute to theorizing about the role of media in Indigenous political representation.</t>
  </si>
  <si>
    <t>[de Carvalho, Raiana; Santia, Martina; Ramasubramanian, Srividya] Syracuse Univ, SI Newhouse Sch Publ Commun, Syracuse, NY 13244 USA</t>
  </si>
  <si>
    <t>de Carvalho, R (corresponding author), Syracuse Univ, SI Newhouse Sch Publ Commun, Syracuse, NY 13244 USA.</t>
  </si>
  <si>
    <t>rdecarva@syr.edu</t>
  </si>
  <si>
    <t>Ramasubramanian, Srividya/G-1086-2019</t>
  </si>
  <si>
    <t>de Carvalho, Raiana/0000-0001-9201-3121; Ramasubramanian, Srividya/0000-0003-2140-8008; Santia, Martina/0000-0002-2097-7674</t>
  </si>
  <si>
    <t>0141-9870</t>
  </si>
  <si>
    <t>1466-4356</t>
  </si>
  <si>
    <t>ETHNIC RACIAL STUD</t>
  </si>
  <si>
    <t>Ethn. Racial Stud.</t>
  </si>
  <si>
    <t>JAN 25</t>
  </si>
  <si>
    <t>10.1080/01419870.2024.2362453</t>
  </si>
  <si>
    <t>Ethnic Studies; Sociology</t>
  </si>
  <si>
    <t>O4Y6A</t>
  </si>
  <si>
    <t>WOS:001247720800001</t>
  </si>
  <si>
    <t>C</t>
  </si>
  <si>
    <t>Arueyingho, O; Lawrence, DO; Webb, H</t>
  </si>
  <si>
    <t>ASSOC COMPUTING MACHINERY</t>
  </si>
  <si>
    <t>Arueyingho, Oritsetimeyin; Lawrence, Damiete Onyema; Webb, Helena</t>
  </si>
  <si>
    <t>Navigating Afrocentric Human-Computer Interaction Research: A Scoping Review and Proposition of Afro-Postmodernism for Decolonial Praxis</t>
  </si>
  <si>
    <t>EXTENDED ABSTRACTS OF THE 2024 CHI CONFERENCE ON HUMAN FACTORS IN COMPUTING SYSTEMS, CHI 2024</t>
  </si>
  <si>
    <t>Proceedings Paper</t>
  </si>
  <si>
    <t>CHI Conference on Human Factors in Computing Sytems (CHI)</t>
  </si>
  <si>
    <t>MAY 11-16, 2024</t>
  </si>
  <si>
    <t>Honolulu, HI</t>
  </si>
  <si>
    <t>Assoc Comp Machinery,ACM SIGCHI,Apple,Google,NSF,Tianqiao &amp; Chrissy Chen Inst</t>
  </si>
  <si>
    <t>SLAVE-TRADE; TABULA-RASA; WEST AFRICA; COLONIALISM; EDUCATION; CHRISTIANITY; PERSPECTIVE; STRATEGIES; MANAGEMENT; HISTORY</t>
  </si>
  <si>
    <t>Ongoing Human-Computer Interaction (HCI) studies in Africa have revealed the prevalence of colonial influences in current research and design practices. These colonial influences have given rise to racism and discriminatory practices in research, consequently affecting study outcomes and design implications. Responding to this, Afrocentricity which values critical thinking, cultural representation and inclusivity of African heritage has been explored. Its exclusive use, however, could increase the risk of essentialism and exclude Africans without indigenous cultural experiences. Using a keyword-based approach targeting HCI research publications, this scoping review examines 16 empirical HCI publications from 2013 to 2023. By assessing the impact of Afrocentricity on research and design practices, we identify ambiguities in the positionalities of researchers and its role in study design. To address these issues, we propose a deconstructive Afro-postmodernism framework.</t>
  </si>
  <si>
    <t>[Arueyingho, Oritsetimeyin] Univ Bristol, Bristol, Avon, England; [Lawrence, Damiete Onyema] Cinfores, Port Harcourt, Rivers State, Nigeria; [Webb, Helena] Univ Nottingham, Nottingham, England</t>
  </si>
  <si>
    <t>University of Bristol; University of Nottingham</t>
  </si>
  <si>
    <t>Arueyingho, O (corresponding author), Univ Bristol, Bristol, Avon, England.</t>
  </si>
  <si>
    <t>tim.arueyingho@bristol.ac.uk; damietelawrence@gmail.com; helena.webb@nottingham.ac.uk</t>
  </si>
  <si>
    <t>Webb, Helena/HMV-9820-2023</t>
  </si>
  <si>
    <t>Lawrence, Damiete/0009-0005-8459-062X; Webb, Helena/0000-0002-4303-7773</t>
  </si>
  <si>
    <t>Engineering and Physical Sciences Research Council through the Centre for Doctoral Training in Digital Health and Care, University of Bristol [EP/S023704/1]</t>
  </si>
  <si>
    <t>Engineering and Physical Sciences Research Council through the Centre for Doctoral Training in Digital Health and Care, University of Bristol</t>
  </si>
  <si>
    <t>This study was funded by the Engineering and Physical Sciences Research Council through the Centre for Doctoral Training in Digital Health and Care, University of Bristol (Research Grant Number: EP/S023704/1).</t>
  </si>
  <si>
    <t>1601 Broadway, 10th Floor, NEW YORK, NY, UNITED STATES</t>
  </si>
  <si>
    <t>979-8-4007-0331-7</t>
  </si>
  <si>
    <t>10.1145/3613905.3644072</t>
  </si>
  <si>
    <t>Computer Science, Cybernetics; Computer Science, Interdisciplinary Applications; Computer Science, Theory &amp; Methods</t>
  </si>
  <si>
    <t>Conference Proceedings Citation Index - Science (CPCI-S)</t>
  </si>
  <si>
    <t>Computer Science</t>
  </si>
  <si>
    <t>BX0BN</t>
  </si>
  <si>
    <t>WOS:001227587701034</t>
  </si>
  <si>
    <t>Rivera, ET; Fernandez, IT</t>
  </si>
  <si>
    <t>Rivera, Edil Torres; Fernandez, Ivelisse Torres</t>
  </si>
  <si>
    <t>Decolonization is liberation: Operationalization of decolonial model of counseling using liberation psychology principles with the Latine population(s)</t>
  </si>
  <si>
    <t>JOURNAL OF MULTICULTURAL COUNSELING AND DEVELOPMENT</t>
  </si>
  <si>
    <t>counseling; decolonization; Latine; liberation psychology</t>
  </si>
  <si>
    <t>TRAUMA</t>
  </si>
  <si>
    <t>The need for culturally affirming mental health interventions for Latine communities has been documented in the literature. Most of this literature centers around best practices, barriers to care, and Latine cultural values. Although much of this literature calls for providing services that acknowledge the specific needs of these communities and value ancestral knowledge, there is a void in the literature when exploring liberatory mental health interventions. Therefore, the present manuscript aims to offer readers a five-stage counseling model centered on the decolonization process. The model integrates the principles of liberation psychology as interventions and outcomes, beginning with the stages of decolonization presented by Enriquez and further developed by Laenui. Furthermore, the model unpacks the principles of liberation psychology, such as deideologization, and provides bases to challenge the dominant social forces that shape realities. In addition, liberation psychology approaches imply Native counseling approaches, indicating that counselors must be familiar with precolonial cultures. The manuscript ends with recommendations for practitioners and implications for the counseling field, including the need to acknowledge trauma, given that colonization was a violent event.</t>
  </si>
  <si>
    <t>[Rivera, Edil Torres] Wichita State Univ, Intervent Serv &amp; Leadership Educ ISLE, 1845 Fairmount St,Box 142, Wichita, KS 67260 USA; [Fernandez, Ivelisse Torres] Albizu Univ, Mayaguez, PR USA</t>
  </si>
  <si>
    <t>Rivera, ET (corresponding author), Wichita State Univ, Intervent Serv &amp; Leadership Educ ISLE, 1845 Fairmount St,Box 142, Wichita, KS 67260 USA.</t>
  </si>
  <si>
    <t>edil.torresrivera@wichita.edu</t>
  </si>
  <si>
    <t>Torres Rivera, Edil/P-5250-2018</t>
  </si>
  <si>
    <t>Torres Rivera, Edil/0000-0003-0233-1076; Torres Fernandez, Ivelisse/0000-0002-4573-7597</t>
  </si>
  <si>
    <t>0883-8534</t>
  </si>
  <si>
    <t>2161-1912</t>
  </si>
  <si>
    <t>J MULTICULT COUNS D</t>
  </si>
  <si>
    <t>J. Multicult. Couns. Dev.</t>
  </si>
  <si>
    <t>10.1002/jmcd.12310</t>
  </si>
  <si>
    <t>R4F0T</t>
  </si>
  <si>
    <t>WOS:001335839100001</t>
  </si>
  <si>
    <t>Avalos, E</t>
  </si>
  <si>
    <t>Avalos, Etna</t>
  </si>
  <si>
    <t>DECOLONIAL FEMINIST NARRATIVES OF DISABILITY IN THE NEW LATIN BOOM: NAIDA SAAVEDRA, JENNIFER THORNDIKE AND MELANIE MARQUEZ ADAMS</t>
  </si>
  <si>
    <t>HISPANOFILA</t>
  </si>
  <si>
    <t>COLONIALISM</t>
  </si>
  <si>
    <t>[Avalos, Etna] MacEwan Univ, Edmonton, AB, Canada</t>
  </si>
  <si>
    <t>Avalos, E (corresponding author), MacEwan Univ, Edmonton, AB, Canada.</t>
  </si>
  <si>
    <t>UNIV NORTH CAROLINA</t>
  </si>
  <si>
    <t>CHAPEL HILL</t>
  </si>
  <si>
    <t>DEPT OF ROMANCE LANGUAGES, CHAPEL HILL, NC 27514 USA</t>
  </si>
  <si>
    <t>0018-2206</t>
  </si>
  <si>
    <t>2165-6185</t>
  </si>
  <si>
    <t>Hispanofila</t>
  </si>
  <si>
    <t>10.1353/hsf.2024.a924546</t>
  </si>
  <si>
    <t>E4S0W</t>
  </si>
  <si>
    <t>WOS:001302907500005</t>
  </si>
  <si>
    <t>Naidoo, R</t>
  </si>
  <si>
    <t>Naidoo, Roshi</t>
  </si>
  <si>
    <t>Space oddity - Reading Nirmal Puwar's Space Invaders: race, gender and bodies out of place in decolonial times</t>
  </si>
  <si>
    <t>EUROPEAN JOURNAL OF CULTURAL STUDIES</t>
  </si>
  <si>
    <t>Decolonisation; gender; heritage; race; theory</t>
  </si>
  <si>
    <t>UK museums are embracing decolonisation as a discourse and an institutional cultural policy. There has been a shift in the sector whereby discussions of colonial violence and white supremacy have become more common. Do we feel optimism at this turn or should we also be wary? Just as the museum has historically helped determine the canon of knowledge, it can also determine the ways in which we unpack and critique that canon. It can seek to manage its troubling 'others' in ways which may both give voice to them, but also contain and limit those voices. It can be the means through which it manages a fear of its own engulfment and loss of power and authority. How will institutions deal with the fact that we are not coming for 'inclusion' but for power? Viewed through the prism of my own work with museums and informed by Space Invaders and Puwar's observation that black women are 'offered the floor to speak of marginality' (p. 73), this piece will give a personal analysis of my shifting spatial and somatic discomfort as structural and political.</t>
  </si>
  <si>
    <t>roshi.naidoo@yahoo.co.uk</t>
  </si>
  <si>
    <t>1367-5494</t>
  </si>
  <si>
    <t>1460-3551</t>
  </si>
  <si>
    <t>EUR J CULT STUD</t>
  </si>
  <si>
    <t>Eur. J. Cult. Stud.</t>
  </si>
  <si>
    <t>2024 FEB 13</t>
  </si>
  <si>
    <t>10.1177/13675494241229188</t>
  </si>
  <si>
    <t>HU4W7</t>
  </si>
  <si>
    <t>WOS:001162017100001</t>
  </si>
  <si>
    <t>Burgis-Kasthala, M; Sander, B</t>
  </si>
  <si>
    <t>Burgis-Kasthala, Michelle; Sander, Barrie</t>
  </si>
  <si>
    <t>Contemporary International Criminal Law After Critique Towards Decolonial and Abolitionist (Dis-)Engagement in an Era of Anti-Impunity</t>
  </si>
  <si>
    <t>JOURNAL OF INTERNATIONAL CRIMINAL JUSTICE</t>
  </si>
  <si>
    <t>HUMAN-RIGHTS; JUSTICE; REFLECTIONS; CRIMES; COURTS; SYRIA; AGE</t>
  </si>
  <si>
    <t>Contemporary international criminal law (ICL) is a well-established field of scholarship and practice that wields significant influence in framing how certain events come to be understood and acted upon. Yet, as the field has increasingly captured the public's attention and imagination, a body of critical scholarship has risen in prominence that seeks to test and challenge ICL's underlying assumptions. In such a climate, this article suggests that ICL not only has moved beyond its inception and consolidation phases, but is beginning to emerge from its critical period towards a 'post-critical' phase where critique is becoming increasingly normalized within the field, with both reformist and structurally oriented reappraisals more readily acknowledged within ICL's imaginary. Situated in this 'post-critical' moment, this article examines the extent to which the vocabulary and institutions of ICL may be productively (re-)engaged in the pursuit of emancipatory ends. After providing an overview of the strands of critique that have become increasingly prominent, we reflect on three avenues for engaging with the field of ICL 'after critique': first, critical engagement, centred on a commitment to revealing and detailing silenced and marginalized experiences and methods within the field itself; second, tactical and strategic engagement, which points to the ways in which actors choose to engage with imperfect legal frameworks for particular struggles; and finally, decolonial and abolitionist (dis-)engagement which takes as its point of departure the rejection of both colonial and carceral logics per se, especially in light of their historical and persisting patterns of patriarchal and racialized domination. Ultimately, in linking ICL with historical and contemporary anti-colonial and anti-carceral struggles, we seek not only to disrupt ICL progress narratives, but also to show how earlier, often-sidelined ways of imagining forms of harm and their repair may provide potentially more productive ways of engaging with ICL 'after critique'.</t>
  </si>
  <si>
    <t>[Burgis-Kasthala, Michelle] Univ Edinburgh, Publ Int Law, Edinburgh, Scotland; [Sander, Barrie] Leiden Univ, Fac Governance &amp; Global Affairs, Int Justice, Leiden, Netherlands</t>
  </si>
  <si>
    <t>University of Edinburgh; Leiden University; Leiden University - Excl LUMC</t>
  </si>
  <si>
    <t>Sander, B (corresponding author), Leiden Univ, Fac Governance &amp; Global Affairs, Int Justice, Leiden, Netherlands.</t>
  </si>
  <si>
    <t>b.j.sander@luc.leidenuniv.nl</t>
  </si>
  <si>
    <t>Sander, Barrie/Q-9810-2017</t>
  </si>
  <si>
    <t>Sander, Barrie/0009-0000-4162-490X</t>
  </si>
  <si>
    <t>European Society of International Law</t>
  </si>
  <si>
    <t>This article and symposium arose from a workshop, International Criminal Law and Transnational Advocacy: Problematising the International Penal Turn', convened by the European Society of International Law (ESIL) Interest Group on International Criminal Justice at the 2022 ESIL Annual Conference. We would like to thank all participants at the workshop for their inputs, as well as the reviewers for their constructive feedback. Many thanks to Matilde Placci too, for her research assistance. Any remaining errors are ours alone.</t>
  </si>
  <si>
    <t>1478-1387</t>
  </si>
  <si>
    <t>1478-1395</t>
  </si>
  <si>
    <t>J INT CRIM JUSTICE</t>
  </si>
  <si>
    <t>J. Int. Crim. Justice</t>
  </si>
  <si>
    <t>JUN 17</t>
  </si>
  <si>
    <t>10.1093/jicj/mqae012</t>
  </si>
  <si>
    <t>D3I8P</t>
  </si>
  <si>
    <t>WOS:001249273700001</t>
  </si>
  <si>
    <t>The Guanches, A Spectral Border. The Hauntological Condition of the Indigenous of the Canary Islands and Decolonial Thought</t>
  </si>
  <si>
    <t>Canary Islands; coloniality; Decolonial Thought; hauntology; Indigenism</t>
  </si>
  <si>
    <t>The Indigenous of the Canary Islands have been repeatedly excluded from decolonial genealogies. The survival of certain structures of European domination on the Islands can explain the failure of any epistemic engagement. However, it has been the recurrent absence of these populations in the African and Latin American Indigenist traditions, marked by the ambiguity of their hauntological condition, which defines the role that the Guanches have played as a spectral border of Decolonial Thought. In this essay I talk about the importance of decolonizing the image of the Ancient Canaries as repeating ghosts to demonstrate the way in which racial, gender, class, and knowledge biases in which coloniality has been historically sustained are still repeated.</t>
  </si>
  <si>
    <t>Hernández, RG (corresponding author), Univ La Laguna, Dept Sociol &amp; Anthropol, San Cristobal De La Lagun, Spain.</t>
  </si>
  <si>
    <t>10.1080/1369801X.2024.2313757</t>
  </si>
  <si>
    <t>R0Q5P</t>
  </si>
  <si>
    <t>WOS:001164988300001</t>
  </si>
  <si>
    <t>Hutchison, J</t>
  </si>
  <si>
    <t>Hutchison, Jessica</t>
  </si>
  <si>
    <t>Towards a Decolonial Abolition Feminist Methodology: A Research Project Exploring Women's Experiences of Strip Searching in Prison</t>
  </si>
  <si>
    <t>Abolition feminism,; women in prison,; decolonized research,; relational accountability,; strip searching</t>
  </si>
  <si>
    <t>Engaging in research with Indigenous and Black women as a white woman settler involves critical considerations related to white supremacy, settler colonialism, and misogynoir. This is particularly true when the participants have been imprisoned and the researcher has not. As such, this article describes my unique abolition feminist methodology rooted in a framework of relational accountability which centred experiences of Black and Indigenous women who have been strip searched in prison. It describes the specific steps I took to enact the ethics of relational accountability - reciprocity, respect, and responsibility - in each phase of the research. This includes an innovative method of meaning-making whereby I listened to the recorded conversations with women while I was on the land of a federal prison. This facilitated more wholistic and embodied meaning-making as I was able to hear and feel what the women were sharing while being in the presence of a federal prison. I also engage in abolition feminist praxis by critically reflecting on the ways in which power and practices of superiority showed up throughout the research process.</t>
  </si>
  <si>
    <t>[Hutchison, Jessica] Wilfrid Laurier Univ, Fac Social Work, Waterloo, ON, Canada</t>
  </si>
  <si>
    <t>Wilfrid Laurier University</t>
  </si>
  <si>
    <t>Hutchison, J (corresponding author), Wilfrid Laurier Univ, Fac Social Work, Waterloo, ON, Canada.</t>
  </si>
  <si>
    <t>jhutchison@wlu.ca</t>
  </si>
  <si>
    <t>Hutchison, Jessica/LWI-4814-2024</t>
  </si>
  <si>
    <t>Social Sciences and Humanities Research Council</t>
  </si>
  <si>
    <t>Social Sciences and Humanities Research Council(Social Sciences &amp; Humanities Research Council of Canada (SSHRC))</t>
  </si>
  <si>
    <t>This research was funded by the Social Sciences and Humanities Research Council.</t>
  </si>
  <si>
    <t>10.48336/IJRXOG4597</t>
  </si>
  <si>
    <t>K7Q9Q</t>
  </si>
  <si>
    <t>WOS:001345794600001</t>
  </si>
  <si>
    <t>Bernardes, MN; Fernandes, LC; Pinheiro, MS</t>
  </si>
  <si>
    <t>Bernardes, Marcia Nina; Fernandes, Luciana Costa; Pinheiro, Maisa Sampietro</t>
  </si>
  <si>
    <t>State violence as a practice of anti-blackness: rewriting the Favela Nova Brasilia decision in a decolonial perspective</t>
  </si>
  <si>
    <t>DIREITO E PRAXIS</t>
  </si>
  <si>
    <t>Colonial violence; Anti-blackness; Sexual terror; Human rights</t>
  </si>
  <si>
    <t>In this article, we rewrote, from a decolonial perspective, the decision in the case COSME ROSA GENOVEVA, EVANDRO DE OLIVEIRA E OUTROS (Favela Nova Brasilia) v. BRAZIL, issued by the Inter -American Court of Human Rights on February 16, 2017. We mobilize, theoretically-epistemologically, ideas such as anti-blackness (VARGAS, 2017; 2020); the overlap between race, class, gender and territoriality (LUGONES, 1008; CURIEL, 2019); rape as a weapon of war (SEGATO, 2018); sexual terror as genocide (VARGAS, 2021) and criticism of the human rights matrix (PIRES, 2019) to rewrite the original decision and reflect on the limits and possibilities of the IAHR Court's action in cases that undermine anti-black violence as a project state politician.</t>
  </si>
  <si>
    <t>[Bernardes, Marcia Nina; Pinheiro, Maisa Sampietro] Pontificia Univ Catolica Rio de Janeiro, Rio De Janeiro, RJ, Brazil; [Fernandes, Luciana Costa] Univ Fed Rural Rio de Janeiro, BR-23890000 Seropedica, RJ, Brazil</t>
  </si>
  <si>
    <t>Pontificia Universidade Catolica do Rio de Janeiro; Universidade Federal Rural do Rio de Janeiro (UFRRJ)</t>
  </si>
  <si>
    <t>Bernardes, MN (corresponding author), Pontificia Univ Catolica Rio de Janeiro, Rio De Janeiro, RJ, Brazil.</t>
  </si>
  <si>
    <t>marcianb@puc-rio.br; lucianafernandesppa@gmail.com; maisaspinheiro@hotmail.com</t>
  </si>
  <si>
    <t>UNIV ESTADO RIO DE JANEIRO, FAC DIREITO</t>
  </si>
  <si>
    <t>RUA SAO FRANCISCO XAVIER 524, 7O ANDAR, MARACANA, RIO DE JANEIRO, RJ 20550-900, BRAZIL</t>
  </si>
  <si>
    <t>2179-8966</t>
  </si>
  <si>
    <t>DIREITO PRAX</t>
  </si>
  <si>
    <t>Direito Prax.</t>
  </si>
  <si>
    <t>e81220</t>
  </si>
  <si>
    <t>10.1590/2179-8966/2024/81220</t>
  </si>
  <si>
    <t>LA1I1</t>
  </si>
  <si>
    <t>WOS:001183957400023</t>
  </si>
  <si>
    <t>Arango, VM</t>
  </si>
  <si>
    <t>Arango, Vladimir Montoya</t>
  </si>
  <si>
    <t>Commentary. Fals Borda and the Root/Decolonial Understanding of Regions and Provinces. Walking through Moors, Riverbanks and Wetlands</t>
  </si>
  <si>
    <t>GEOPOLITICAS-REVISTA DE ESTUDIOS SOBRE ESPACIO Y PODER</t>
  </si>
  <si>
    <t>Fals Borda; nation-state; territorial reorganization; political geography; root thought</t>
  </si>
  <si>
    <t>Orlando Fals Borda is the most distinguished Colombian sociologist, due to his status as founder of national sociology, and to his projection in global academic networks regarding Participatory Action Research (PAR). These notions about his legacy seem to cloud another (geo)political and cultural contribution to the Colombian nation and to social science, such as his understanding of the limitations of the prevailing forms of administrative organization to respond to the spatial policies produced and lived from the various territorialities subsumed in the secular idea of the centralist state. In this work the ideas discussed in the article The Territory as a social construction (2000) are analyzed against the light of the journeys through moors and wetlands that allowed Fals to establish a vision of space as variable and subject to dynamics of transformation. His sociological understanding of the territory, or other spatial categories such as the region and the province, was characterized by a decolonial stance that took issue with the republican order established since the 19th century, which led Fals Borda to controversial positions on territorial planning. The latter are still worthy of attention, both for their disruptive geopolitical positioning and for their relevance in the current transition from armed conflict to peace in Colombia.</t>
  </si>
  <si>
    <t>[Arango, Vladimir Montoya] Univ Antioquia, Inst Estudios Reg, Medellin, Colombia</t>
  </si>
  <si>
    <t>Universidad de Antioquia</t>
  </si>
  <si>
    <t>Arango, VM (corresponding author), Univ Antioquia, Inst Estudios Reg, Medellin, Colombia.</t>
  </si>
  <si>
    <t>vladimir.montoya@udea.edu.co</t>
  </si>
  <si>
    <t>UNIV COMPLUTENSE MADRID, SERVICIO PUBLICACIONES</t>
  </si>
  <si>
    <t>CIUDAD UNIV, OBISPO TREJO 3, MADRID, 28040, SPAIN</t>
  </si>
  <si>
    <t>2172-3958</t>
  </si>
  <si>
    <t>2172-7155</t>
  </si>
  <si>
    <t>GEOPOLITICAS</t>
  </si>
  <si>
    <t>Geopoliticas</t>
  </si>
  <si>
    <t>10.5209/geop.99283</t>
  </si>
  <si>
    <t>P9B2V</t>
  </si>
  <si>
    <t>WOS:001380766300006</t>
  </si>
  <si>
    <t>Fowler, MM; Wootton, AR</t>
  </si>
  <si>
    <t>Fowler, Megan M.; Wootton, Angie R.</t>
  </si>
  <si>
    <t>Beyond the Dichotomy: Toward Decolonial Eco-Queer Theories, Imaginaries, and Praxes in Clinical Social Work Education and Practice</t>
  </si>
  <si>
    <t>STUDIES IN CLINICAL SOCIAL WORK-TRANSFORMING PRACTICE EDUCATION AND RESEARCH</t>
  </si>
  <si>
    <t>Decoloniality; eco-queer theory; liberatory praxis; planetary health; critical imaginaries</t>
  </si>
  <si>
    <t>COLONIALITY; HEALTH; POWER</t>
  </si>
  <si>
    <t>At this pressing historical juncture, where escalating violence against queer and racialized bodies runs concurrently with the specter of wide-scale planetary collapse, social work is in dire need of reconceptualizing the moral parameters of its imagination. Recognizing that changes in thought both precede and extend from changes in behavior, this article advocates for a profound unlearning of supremacist modes of thinking wedded to hierarchical orderings, dichotomous and essentialist views, and categorical oppositions. By engaging de/coloniality and eco-queer feminisms, this article draws connections between the discursive violences targeting queer and racialized bodies and the parallel destruction of the animate Earth-bodies circumscribed, exploited, and rendered disposable by the power-logics of coloniality/heteropatriarchy/modernity and the untenable demands of global capitalism. With the interest of re-situating clinical social work within the broader context of planetary health, this article considers the criticality of decolonial eco-queer thought, praxis, and imaginaries as vital responses to the multidimensional power structures constraining our transformative potential. Ultimately, this paper discusses four tenets vital for a more holistic and revolutionary social work education and practice.</t>
  </si>
  <si>
    <t>[Fowler, Megan M.] SUNY Albany, Sch Social Welf, 135 Western Ave, Albany, NY 12222 USA</t>
  </si>
  <si>
    <t>State University of New York (SUNY) System; University at Albany, SUNY</t>
  </si>
  <si>
    <t>Fowler, MM (corresponding author), SUNY Albany, Sch Social Welf, 135 Western Ave, Albany, NY 12222 USA.</t>
  </si>
  <si>
    <t>mfowler@albany.edu</t>
  </si>
  <si>
    <t>Fowler, Megan/LRC-3260-2024</t>
  </si>
  <si>
    <t>2837-6811</t>
  </si>
  <si>
    <t>2837-682X</t>
  </si>
  <si>
    <t>STUD CLIN SOC WORK-T</t>
  </si>
  <si>
    <t>Stud. Clin. Soc. Work-Transform. Pract. Educ. Res.</t>
  </si>
  <si>
    <t>10.1080/28376811.2024.2402335</t>
  </si>
  <si>
    <t>N1W4Y</t>
  </si>
  <si>
    <t>WOS:001362318200004</t>
  </si>
  <si>
    <t>de la Rosa, RIL; Díaz, MP</t>
  </si>
  <si>
    <t>De La Rosa, Raquel Isamara Leon; Diaz, Marisol Perez</t>
  </si>
  <si>
    <t>Indo-Pacific a dominant narrative from the West opposed the Chinese positioning: International Relations through the decolonial approach</t>
  </si>
  <si>
    <t>RELACIONES INTERNACIONALES-MADRID</t>
  </si>
  <si>
    <t>Indo-Pacific; western narrative; USA; coloniality of power; China</t>
  </si>
  <si>
    <t>The twenty first century brings several changes to the international system, mainly in Asia. Currently, the notion of Indo-Pacific has been encouraged to move away from the concept of Asia Pacific.This responds to the confrontation between two key powers in the international system, which are China and the United States.The second decade of the twenty first century marks an important moment in the Asia Pacific, when the People's Republic of China began to position itself in the region through non Western institutional initiatives that threaten Western hegemony in this part of the world. At the same time, this evidenced the lack of power that the United States had in the Asia Pacific following the reconfiguration of the international system after the Cold War. Given this, the United States has sought to reaffirm itself in the region by inserting the concept of the Indo-Pacific; this as a review of the geographical delimitation of Asia Pacific, which no longer responds to Western interests in the face of the challenging power agent that today is China. In this context, this research aims to review the concept of the Indo-Pacific as a dominant narrative from the West, which arises in opposition to chinese positioning. To achieve this, it is proposed to incorporate the decolonial approach into International Relations.This methodological proposal seeks to diversify and go beyond eurocentrism in the discipline, which impacts how international phenomena are studied. The incorporation of non Western theories and/or approaches into the discipline, such as the decolonial approach, has made it possible to make important gaps visible that Western contributions have not been able to remedy when trying to explain issues such as: regionalisms, security, development, governance, etcetera. The result is an article with an introduction, three sections and conclusions.The first section reviews decolonial criticism within the study of International Relations. Here, authors such as Amitav Acharya (2015) are explored, who have emphasized the importance of going beyond western approaches. Likewise, the concept of the geopolitics of knowledge from Syed Wajeeh Ul Hassan and Fatima Sajjad (2022) is reviewed, to reaffirm the need for the insertion of the decolonial approach into International Relations. In this sense, the Latin American decolonial approach is taken up as a starting point.Throughout the section, the key concepts and evolution of the discussions on decoloniality are reviewed.This decolonial approach is understood as a critique that questions the way in which the project of modernity has been understood and how it has been complicit with the current system of hegemony. Among the authors, Anibal Quijano (2000) and Juliane Rodrigues Teixeira (2020) are reviewed through the three dimensions of coloniality: power (economic political oppression); of knowledge (epistemic oppression) and of being (racial oppression of other subjects). For the purposes of this investigation, we delve into the first two. One of the important points to make in the discussion about incorporating the decolonial approach in International Relations are the attempts that have been made from other regions. Before this, it is necessary to achieve a transregional, transterritorial and transcultural link that includes not only the experiences from the Americas but also from Asia and Africa. It is a complex task when many of the initiatives only remain declarations that express wills. From Serrano-Mu &amp; ntilde;oz (2021), five mistakes are identified to build a decolonial approach from Asia. Then, in a second section, the geographical space of the Indo-Pacific is analysed. Furthermore, we identify how this concept was born in the context of the confrontation between two powers, China and the United States.This section notes the Indo-Pacific as a concept that originated to limit Chinese positioning in the region.The following section delves into the perspective of Western and pro Western actors in the Indo-Pacific region, who view security as an imperative.This section reviews authors from different latitudes and how they have studied the Indo-Pacific, mainly through this concept. The findings of these authors serve to identify the narrative promoted from the United States and its evolution through the Obama,Trump and Biden administrations. In these periods the pivot to Asia strategy has reactivated the United States in this region (Dian, 2013).At the same time, through this strategy, Washington has promoted interactions with key actors such as:Japan, India and Australia.This review of interactions explains the connection of these actors with the West, the importance and scope they have in the materialization of the Indo-Pacific, as a Western narrative. The third section inserts examples of Chinese positioning, such as the Community of Shared Future for Humanity and the Belt and Road Initiative. LiuYongtao (2013) describes these Chinese initiatives based on well being based security. Therefore, the Community of Shared Future for Humanity and the Belt and Road Initiative have been institutionalized in the region, which is based on cooperation, peaceful coexistence, connectivity, etcetera. From the Chinese academy, it is highlighted that both initiatives are related and are an innovative proposal for global governance (Zhang, 2018). In addition to this, the Indo-Pacific and Chinese initiatives are contrasted with the decolonial approach.A table is presented that rescues the main concepts of the decolonial approach.At the same time, the decolonial approach is rescued to explain this geographical reconfiguration in Asia based on the actors involved and the search to reaffirm the structure of the international system based on colonial power relations, mainly through the coloniality of power and knowledge.This takes the aim of building preliminary conclusions that either affirm or not the Western narrative in the region. In the conclusions, the research emphasizes how the Indo-Pacific is an example of coloniality, mainly through power and knowledge.The evolution of the United States policy of pivot towards Asia uses the Westernization of the international system to legitimize and reaffirm itself in this part of the world. However, one of the findings when contrasting Chinese initiatives with the decolonial approach is that some of the errors that identify Serrano Mu &amp; ntilde;oz are identified.This finding leaves the door open for further research.</t>
  </si>
  <si>
    <t>[De La Rosa, Raquel Isamara Leon; Diaz, Marisol Perez] Benemerita Univ Autonoma Puebla, Zaragoza, Puebla, Mexico</t>
  </si>
  <si>
    <t>Benemerita Universidad Autonoma de Puebla</t>
  </si>
  <si>
    <t>de la Rosa, RIL (corresponding author), Benemerita Univ Autonoma Puebla, Zaragoza, Puebla, Mexico.</t>
  </si>
  <si>
    <t>raquel.leon@correo.buap.mx; marisol.perezd@correo.buap.mx</t>
  </si>
  <si>
    <t>UNIV AUTONOMA MADRID</t>
  </si>
  <si>
    <t>UNIV AUTONOMA MADRID, MADRID, 00000, SPAIN</t>
  </si>
  <si>
    <t>1699-3950</t>
  </si>
  <si>
    <t>RELAC INT-MADR</t>
  </si>
  <si>
    <t>Relac. Int.-Madr.</t>
  </si>
  <si>
    <t>OCT-JAN</t>
  </si>
  <si>
    <t>10.15366/relacionesinternacionales2024.57.004</t>
  </si>
  <si>
    <t>M8B9X</t>
  </si>
  <si>
    <t>WOS:001359744000005</t>
  </si>
  <si>
    <t>Mcgarry, D; Droomer, C</t>
  </si>
  <si>
    <t>Mcgarry, Dylan; Droomer, Cleo</t>
  </si>
  <si>
    <t>Flotation Devices Re-stor(y)ing Haunted South African Ocean Herstories through Mending as a Decolonial Love Language</t>
  </si>
  <si>
    <t>ENVIRONMENTAL COMMUNICATION-A JOURNAL OF NATURE AND CULTURE</t>
  </si>
  <si>
    <t>Social sculpture; mending methodologies; re-framing narratives; story-tailor; intangible heritage</t>
  </si>
  <si>
    <t>This paper engages in a dialogical meaning infinity making between South African Story-tailor Cleo Droomer and sociologist/artist Dylan McGarry, exploring Droomer's creation of floatation devices or Life(Jackets). Using a pedagogy of echolocation that surfaces the living archival memory of Droomer's artworks, the authors navigate the haunted entanglements implicit with our relationships with the ocean. Their tactile research, rooted in personal and intergenerational trauma, utilizes heirloom fabrics to craft social wearable sculptures. These pieces facilitate a dialogue with his ancestors, from the apartheid-induced removal of his grandparents from the ocean to his enslaved forebears. Droomer's work highlights the ocean's role in the transatlantic and Indian Ocean slave trades, underscoring the need for recognizing it as a site of remembrance and intangible heritage. This contrasts with the acknowledgment of other sites of human suffering, emphasizing the importance of acknowledging the ocean's historical significance.KEY POLICY HIGHLIGHTSOur oceans are haunted in South Africa by complex exclusions, violence's and sunken histories, and require re-configured flotation devices to surface them.The rush for Oil and Gas and other extractive rapid Blue Economy activities are not just violently excluding marginalized communities, they erase the necropolitics of our ocean.Art-making as a form of thinking, theorizing and re-membering/re-configuring our histories can offer ways to surface and work with our ocean heritage with the context of Blue Economy expansion.Global Bodies like the International Sea-bed Authority (ISA) and UNESCO overlook the seabed and ocean as sites of human suffering and cultural history, and should consider Droomer's sculptural policy briefs, i.e. (Life)Jackets.Social Sculpture and story-tailoring offers ongoing living archives or an-archives to support meaningful approaches to practicing Ubuntu and re-figuring our relational ontologies with the ocean.Mending both as a practice, and as a figurative theory is an embodied phronesis for decolonial justice, or love-language.</t>
  </si>
  <si>
    <t>[Mcgarry, Dylan] Rhodes Univ, Environm Learning Res Ctr, Grahamstown, South Africa; [Droomer, Cleo] Droomer Studios, Cape Town, South Africa</t>
  </si>
  <si>
    <t>Rhodes University</t>
  </si>
  <si>
    <t>Mcgarry, D (corresponding author), Rhodes Univ, Environm Learning Res Ctr, Grahamstown, South Africa.</t>
  </si>
  <si>
    <t>d.mcgarry@ru.ac.za</t>
  </si>
  <si>
    <t>Global Challenges Research Fund [NE/S008950/1]; UK Research and Innovation [NE/S008950/1]</t>
  </si>
  <si>
    <t>Global Challenges Research Fund; UK Research and Innovation(UK Research &amp; Innovation (UKRI))</t>
  </si>
  <si>
    <t>This work was supported by Global Challenges Research Fund [grant number NE/S008950/1]; UK Research and Innovation [grant number NE/S008950/1].</t>
  </si>
  <si>
    <t>1752-4032</t>
  </si>
  <si>
    <t>1752-4040</t>
  </si>
  <si>
    <t>ENVIRON COMMUN</t>
  </si>
  <si>
    <t>Environ. Commun.</t>
  </si>
  <si>
    <t>2024 DEC 6</t>
  </si>
  <si>
    <t>10.1080/17524032.2024.2433073</t>
  </si>
  <si>
    <t>Communication; Environmental Studies</t>
  </si>
  <si>
    <t>Communication; Environmental Sciences &amp; Ecology</t>
  </si>
  <si>
    <t>O6R9H</t>
  </si>
  <si>
    <t>WOS:001372385200001</t>
  </si>
  <si>
    <t>Rebouças, RB</t>
  </si>
  <si>
    <t>Reboucas, Renato Bolelli</t>
  </si>
  <si>
    <t>Expanding scenography from the South Toward a decolonial perspective on the language and practice of spatial-visual aesthetics</t>
  </si>
  <si>
    <t>Scenography expanded; Precariousness; Performativity; Materiality; Global South</t>
  </si>
  <si>
    <t>Among the current definitions of scenography, this study will investigate the concept of scenography in the expanded field from a perspective of the Global South, whose practice takes place outside the theater in an environmental relationship. Based on the idea of an epistemology of the South, defended by sociologist Boaventura de Souza Santos, this study will describe and analyze aspects of these practices in their multiple languages and concepts, using references and examples of researches carried out in Latin American countries (such as Brazil), South Africa, India, and Greece.</t>
  </si>
  <si>
    <t>[Reboucas, Renato Bolelli] Univ Sao Paulo ECA USP, Lab Prat Performat, Escola Comunicacao &amp; Artes, Sao Paulo, Brazil; [Reboucas, Renato Bolelli] Univ Sao Paulo, Cenog, Programa Posgrad Artes Cen PPGAC, Dept Artes Cen ECA, Sao Paulo, Brazil</t>
  </si>
  <si>
    <t>Rebouças, RB (corresponding author), Univ Sao Paulo ECA USP, Lab Prat Performat, Escola Comunicacao &amp; Artes, Sao Paulo, Brazil.;Rebouças, RB (corresponding author), Univ Sao Paulo, Cenog, Programa Posgrad Artes Cen PPGAC, Dept Artes Cen ECA, Sao Paulo, Brazil.</t>
  </si>
  <si>
    <t>10.11606/issn.2238-3867.v23i1p7-34</t>
  </si>
  <si>
    <t>WOS:001222851300002</t>
  </si>
  <si>
    <t>Ofori, M</t>
  </si>
  <si>
    <t>Ofori, Michael</t>
  </si>
  <si>
    <t>The Brunt of the Colonial Yoke Continues to Weigh on Us: Understanding Africa's Geopolitics as a Decolonial Struggle</t>
  </si>
  <si>
    <t>COMMUNICATION STUDIES</t>
  </si>
  <si>
    <t>Colonialism; African agency; Postcolonial trauma; Postcolonial theory; CDA</t>
  </si>
  <si>
    <t>COMMUNICATION; POLITICS</t>
  </si>
  <si>
    <t>The escalation of tensions in the global political arena is hardly a recent development. Presently, there's a notable shift toward acknowledging the enduring impact of historical traumas such as slavery, World Wars, and colonialism on humans and nations. Colonialism dealt a significant blow to Africa, with the effects manifesting as trauma. Despite its colonial tragedy, a substantial body of literature recognizes the increasing agency of Africa. Thus, this study examines Africa's evolving economic, political, and security tensions in light of its colonial history. It applies Postcolonial Theory and Critical Discourse Analysis (CDA) as theoretical and analytical lenses to examine the speeches of twelve (12) African leaders who participated in the 2023 Russia-Africa Summit. I explore the pattern of issues discussed by these leaders in terms of their indicative nature of postcolonial trauma and examine how the speeches demonstrate Africa's agency within the international political landscape. The findings reveal that African leaders tie their current political, economic, and security situations in their country to the remnants of colonialism and imperialism. Fueled with resentments, these leaders are more inclined to distrust the West but maintain trust in Russia and its strategic partnership. Therefore, in asserting to their agency, the analysis indicates a shift toward Africa's interdependency and desired participation in big power politics with sincere support from Russia. This study highlights a significant trend in Africa's geopolitical landscape, examining how colonialism has shaped the region's political dynamics and impacted its diplomatic aspirations in today's multipolar world.</t>
  </si>
  <si>
    <t>[Ofori, Michael] Univ Minnesota, Hubbard Sch Journalism &amp; Mass Commun, 111 Murphy Hall, 206 Church St, SE, Minneapolis, MN 55455 USA</t>
  </si>
  <si>
    <t>University of Minnesota System; University of Minnesota Twin Cities</t>
  </si>
  <si>
    <t>Ofori, M (corresponding author), Univ Minnesota, Hubbard Sch Journalism &amp; Mass Commun, 111 Murphy Hall, 206 Church St, SE, Minneapolis, MN 55455 USA.</t>
  </si>
  <si>
    <t>ofori047@umn.edu</t>
  </si>
  <si>
    <t>Ofori, Michael/JUV-5788-2023</t>
  </si>
  <si>
    <t>Ofori, Michael/0000-0002-7278-0697</t>
  </si>
  <si>
    <t>1051-0974</t>
  </si>
  <si>
    <t>1745-1035</t>
  </si>
  <si>
    <t>COMMUN STUD</t>
  </si>
  <si>
    <t>Commun. Stud.</t>
  </si>
  <si>
    <t>2024 SEP 26</t>
  </si>
  <si>
    <t>10.1080/10510974.2024.2408049</t>
  </si>
  <si>
    <t>H6R3T</t>
  </si>
  <si>
    <t>WOS:001324690100001</t>
  </si>
  <si>
    <t>Quiroga, AF</t>
  </si>
  <si>
    <t>Quiroga, Ana Fernandez</t>
  </si>
  <si>
    <t>EDUCATING FOR EQUALITY FROM A DECOLONIAL PERSPECTIVE: A PARTICIPATORY ACTION EXPERIENCE WITH EARLY CHILDHOOD EDUCATION STUDENTS IN LAMU, KENYA</t>
  </si>
  <si>
    <t>FEMINISMO-S</t>
  </si>
  <si>
    <t>Equality; Education; Childhood; Violence against Women; Participatory Action Research; Girls; Empowerment; Kenya</t>
  </si>
  <si>
    <t>The elimination of violence against women is one of the Sustainable Development Goals. Strategies to combat violence against women focus not only on its punitive correction, but also on promoting preventive measures. For this reason, the United Nations Sustainable Development Goals recognise the need to include gender education at all levels of education. Similarly, this study, supported by other recent research, considers the inclusion of a gender approach in education as a strategy to prevent violence against women to be essential. In this study, we examined the level of gender equality knowledge in the final year of early childhood education in a school integrated into a non-governmental organisation on the island of Lamu, Kenya. The study was carried out using a participatory action methodology through the design and implementation of a course on &lt;&lt; Human Rights and Gender Equality &gt;&gt; in the 2019 academic year through twenty formative and participatory workshops. The decision to carry out this intervention stems from having become aware of a sexual aggression by several pupils of the entity's nursery school against a five -year -old girl. Among the results, we observed the existing differences between the conception of equality in childhood, where there is an egalitarian community upbringing, and adulthood, where gender stereotypes are very evident. We also perceived how violence was intrinsic to children's lives in public and private spaces, which could influence the possibility of justifying violence towards women as a form of correction from a very early age. In the conclu- sions, the possibility of working on gender equality issues to give children a space of trust where they can be listened to and respected is positively valued.</t>
  </si>
  <si>
    <t>[Quiroga, Ana Fernandez] Univ Pablo de Olavide, Seville, Spain</t>
  </si>
  <si>
    <t>Quiroga, AF (corresponding author), Univ Pablo de Olavide, Seville, Spain.</t>
  </si>
  <si>
    <t>yris_895@hotmail.com</t>
  </si>
  <si>
    <t>ANA, FERNANDEZ QUIROGA/0000-0002-1164-371X</t>
  </si>
  <si>
    <t>UNIV ALICANTE, INST UNIV INVESTIGACION ESTUDIOS GENERO</t>
  </si>
  <si>
    <t>ALICANTE</t>
  </si>
  <si>
    <t>APDO 99, CARRETERA SAN VICENTE RASPEIG S-N, ALICANTE, SPAIN</t>
  </si>
  <si>
    <t>1989-9998</t>
  </si>
  <si>
    <t>Feminismo-s</t>
  </si>
  <si>
    <t>10.14198/fem.2024.43.06</t>
  </si>
  <si>
    <t>JM2Z4</t>
  </si>
  <si>
    <t>WOS:001173532500002</t>
  </si>
  <si>
    <t>de Castro, S</t>
  </si>
  <si>
    <t>de Castro, Susana</t>
  </si>
  <si>
    <t>TWO CONTRIBUTIONS BY LELIA GONZALEZ TO THE CONSOLIDATION OF A DECOLONIAL AND ANTI-RACIST FEMINISM : ANTI-RACIST FEMINISM COMMENT</t>
  </si>
  <si>
    <t>[de Castro, Susana] Univ Fed Rio Janeiro UFRJ, Filosofia, Rio De Janeiro, RJ, Brazil</t>
  </si>
  <si>
    <t>de Castro, S (corresponding author), Univ Fed Rio Janeiro UFRJ, Filosofia, Rio De Janeiro, RJ, Brazil.</t>
  </si>
  <si>
    <t>susanadec@gmail.com</t>
  </si>
  <si>
    <t>e02400220</t>
  </si>
  <si>
    <t>10.1590/0101-3173.2024.v47.n2.e02400220</t>
  </si>
  <si>
    <t>D3H5W</t>
  </si>
  <si>
    <t>WOS:001295130000004</t>
  </si>
  <si>
    <t>Jablonska-Bayro, J; Haas, B</t>
  </si>
  <si>
    <t>Jablonska-Bayro, Joanna; Haas, Benjamin</t>
  </si>
  <si>
    <t>Weaving a Dense Web: A (Decolonial) Study into the Contributions of Host Organizations of Development Volunteers in Jalisco, Mexico</t>
  </si>
  <si>
    <t>PROGRESS IN DEVELOPMENT STUDIES</t>
  </si>
  <si>
    <t>Volunteering; development; decolonial theory; coloniality of power; ethics of care</t>
  </si>
  <si>
    <t>Despite increasing interest in the role played by global South receiving organizations of development volunteers, their agency and efforts are rarely investigated in detail. Our qualitative study explores the involvement of receiving partners in international volunteering spaces, using the German Weltwarts programme in Mexico as an example. By applying decolonial theory, and politics and ethics of care lens to our data, we explore how these organizations are 'weaving' a dense assistance and safety web around the volunteers. Such assistance is usually not monetized and mainly invisible in the discussion of volunteering for development. Our findings challenge the development discourse and the positionality of northern volunteers within the development architecture.</t>
  </si>
  <si>
    <t>[Jablonska-Bayro, Joanna] Inst Tecnol &amp; Estudios Super Occidente ITESO, Dept Estudios Reg, Guadalajara, Mexico; [Haas, Benjamin] Univ Cologne, Dept Cooperat Studies, Inst Human Genet, Cologne, Germany</t>
  </si>
  <si>
    <t>University of Cologne</t>
  </si>
  <si>
    <t>Haas, B (corresponding author), Univ Cologne, Dept Cooperat Studies, Inst Human Genet, Cologne, Germany.</t>
  </si>
  <si>
    <t>benjamin.haas@uni-koeln.de</t>
  </si>
  <si>
    <t>HAAS, Benjamin/ABF-7470-2021</t>
  </si>
  <si>
    <t>1464-9934</t>
  </si>
  <si>
    <t>1477-027X</t>
  </si>
  <si>
    <t>PROG DEV STUD</t>
  </si>
  <si>
    <t>Prog. Dev. Stud.</t>
  </si>
  <si>
    <t>10.1177/14649934231202665</t>
  </si>
  <si>
    <t>EE8E9</t>
  </si>
  <si>
    <t>WOS:001137327600004</t>
  </si>
  <si>
    <t>Greenberg, Y</t>
  </si>
  <si>
    <t>Greenberg, Yvan</t>
  </si>
  <si>
    <t>The devil's picture book and tautology fetishism: A response to Sosteric et al. regarding the tarot and decolonial futures</t>
  </si>
  <si>
    <t>ANTHROPOLOGY OF CONSCIOUSNESS</t>
  </si>
  <si>
    <t>A recent Letter to the Editor in Anthropology of Consciousness, by Sosteric, Ratkovic, and Sosteric, is positioned as a critique of my article Imaginal Research for Unlearning Mastery: Divination With Tarot as a Decolonizing Methodology. The letter posits that the esoteric tarot is a repository of colonial ideological propaganda, and because of that, it cannot and should not be used as a tool for decolonial practices. However, the letter is misleading in its implications that what I have proposed in my article cannot be a methodology for decolonizing mental models, and includes statements about my position which are incorrect. This response clarifies and expands on ideas from my article-both about the tarot and also about the carceral mental models my article attempts to address-in part by highlighting the modern/colonial underpinnings of Sosteric et al.'s critique.</t>
  </si>
  <si>
    <t>[Greenberg, Yvan] 1721 Himrod St,Apt 1R, Ridgewood, NY 11385 USA</t>
  </si>
  <si>
    <t>Greenberg, Y (corresponding author), 1721 Himrod St,Apt 1R, Ridgewood, NY 11385 USA.</t>
  </si>
  <si>
    <t>whygreenberg@gmail.com</t>
  </si>
  <si>
    <t>Greenberg, Yvan/0000-0003-4058-3346</t>
  </si>
  <si>
    <t>1053-4202</t>
  </si>
  <si>
    <t>1556-3537</t>
  </si>
  <si>
    <t>ANTHROPOL CONSCIOUS</t>
  </si>
  <si>
    <t>Anthropol. Conscious.</t>
  </si>
  <si>
    <t>10.1111/anoc.12225</t>
  </si>
  <si>
    <t>KO2F9</t>
  </si>
  <si>
    <t>WOS:001155988200001</t>
  </si>
  <si>
    <t>Zhao, WL</t>
  </si>
  <si>
    <t>Zhao, Weili</t>
  </si>
  <si>
    <t>Laughing off modernity into a Daoist movement in a college classroom in China: a decolonial and feminist materialist unpacking</t>
  </si>
  <si>
    <t>GENDER AND EDUCATION</t>
  </si>
  <si>
    <t>Laughter; modernity/coloniality; feminist pedagogies of mattering; Tianrenheyi; ethico-onto-episteme</t>
  </si>
  <si>
    <t>In this paper, I revisit a spontaneous laughter event in a college classroom in China to decolonize in three steps my/our otherwise naturalized modernity/coloniality assumptions about teaching/teachers, learning/learners, gender, objects, and classroom space toward a Daoist affective ecological imaginary. First, I invoke postcritical pedagogy scholarship to theoretically recast laughter, often taken as a humorous aberrance, as a mattering pedagogy. Second, I bring in feminist 'pedagogies of mattering' to attend to the materiality of the laughter event, further decolonizing hierarchical power and gendered subjectivities into an experienced democracy of flesh and affective movement of collectivity. Lastly, I reinvoke the Chinese Daoist notion ti &amp; amacr;nr &amp; eacute;nh &amp; eacute;y &amp; imacr; (sic)(sic)(sic)(sic)as a hope-full alternative ethico-onto-episteme to reimagine education as cultivating ecologically responsible and responsive cosmic beings. I end this paper with some penultimate thoughts on theoretical-methodological challenges in decolonizing modernity-coloniality in a Chinese context, as an overseas-returning Chinese scholar, and with/beyond the Western scholarship.</t>
  </si>
  <si>
    <t>[Zhao, Weili] Hangzhou Normal Univ, Chinese Educ Modernizat Res Inst, Curriculum &amp; Instruct, Hangzhou, Peoples R China</t>
  </si>
  <si>
    <t>Hangzhou Normal University</t>
  </si>
  <si>
    <t>Zhao, WL (corresponding author), Hangzhou Normal Univ, Curriculum &amp; Instruct, Hangzhou 311121, Peoples R China.</t>
  </si>
  <si>
    <t>Zhao, Weili/0000-0002-0552-9347</t>
  </si>
  <si>
    <t>Humanities and Social Sciences Research grant, Cultural Reinvocation and Global Transfer of Chinese Education Theorizations, from China's Ministry of Education [24YJA880100]; Hangzhou Normal University</t>
  </si>
  <si>
    <t>Humanities and Social Sciences Research grant, Cultural Reinvocation and Global Transfer of Chinese Education Theorizations, from China's Ministry of Education; Hangzhou Normal University</t>
  </si>
  <si>
    <t>The author disclosed receipt of the following financial support for the research, authorship, and/or publication of this article: The paper was supported by the Humanities and Social Sciences Research grant, Cultural Reinvocation and Global Transfer of Chinese Education Theorizations (Grant number #24YJA880100), from China's Ministry of Education, and supported by undergraduate/graduate teaching projects granted by Hangzhou Normal University.</t>
  </si>
  <si>
    <t>0954-0253</t>
  </si>
  <si>
    <t>1360-0516</t>
  </si>
  <si>
    <t>GENDER EDUC</t>
  </si>
  <si>
    <t>Gend. Educ.</t>
  </si>
  <si>
    <t>10.1080/09540253.2024.2409897</t>
  </si>
  <si>
    <t>Q2J8B</t>
  </si>
  <si>
    <t>WOS:001328510900001</t>
  </si>
  <si>
    <t>Teresa, GC; Ngwenya, B</t>
  </si>
  <si>
    <t>Teresa, Geremew Chala; Ngwenya, Blessed</t>
  </si>
  <si>
    <t>Media and Politics of Representation: A Critical Decolonial Analysis of the Protests Against Addis Ababa's Integrated Master Plan</t>
  </si>
  <si>
    <t>AFRICAN JOURNALISM STUDIES</t>
  </si>
  <si>
    <t>Addis Ababa Integrated Master Plan; colonial matrices of power; EBC; Oromo; land grabbing; protest movements</t>
  </si>
  <si>
    <t>COLONIALITY; POWER; RACE</t>
  </si>
  <si>
    <t>This study explores both the coloniality of knowledge and politics of representation and the dominant political ideologies manifested within the Ethiopian Brodcasting Corporation (EBC). It also deepens media coverage of protests by interrogating how the media in Ethiopia construct knowledge and negotiate politics of representation in every aspect of the political scene. The study employed an exploratory case study research design through the lens of decolonial epistemic theory to scrutinise the mass media coverage of protests deployed in the EBC. This study mainly discusses the colonial matrix of power, dominant discourses and their ideologies in EBC regarding protest representation against Addis Ababa's Integrated Master Plan (AAIMP). The study extends its argument to how decolonisation occurs in the struggle for economic control through the land-grabbing political system of the Ethiopian People's Revolutionary Democratic Front (EPRDF) government of Ethiopia. The study's central argument regards AAIMP's goal to annex the neighbouring Oromia regions, proposed in 2014. Through this colonial matrix, as emphasised by the work of Tlostanova and Mignolo, the study elaborates on how the government imposes restrictions on the media representation of protests and how and why the media partially or fully ignore or distort the coverage of social movements.</t>
  </si>
  <si>
    <t>[Teresa, Geremew Chala] Haramaya Univ, Dept Afaan Oromo Literature &amp; Commun, Dire Dawa, Ethiopia; [Ngwenya, Blessed] North West Univ, Optentia Res Unit, Vanderbijlpark, South Africa</t>
  </si>
  <si>
    <t>Haramaya University; North West University - South Africa</t>
  </si>
  <si>
    <t>Teresa, GC (corresponding author), Haramaya Univ, Dept Afaan Oromo Literature &amp; Commun, Dire Dawa, Ethiopia.</t>
  </si>
  <si>
    <t>geremew.chala@gmail.com</t>
  </si>
  <si>
    <t>Teresa, Geremew/HGB-9400-2022</t>
  </si>
  <si>
    <t>Teresa, Geremew/0000-0002-3424-6602; Ngwenya, Blessed/0000-0002-5024-9731</t>
  </si>
  <si>
    <t>UNISA MD Bursary fund; Ethiopian Ministry of Education (MoE)</t>
  </si>
  <si>
    <t>This research is part of the PhD thesis, A Decolonial Perspective of Mass Media Representation of Protests: The Case of the Ethiopian Broadcasting Corporation at the University of South Africa (UNISA). We extend our gratitude to the UNISA M&amp;D Bursary fund and the Ethiopian Ministry of Education (MoE) for their financial support of the PhD project. The UNISA M&amp;D Bursary fund played a crucial role in supporting this research project by providing financial assistance to the PhD candidate. This support allowed the researchers to dedicate their time and resources to conducting in-depth analysis and gathering valuable data on the representation of protests in the Ethiopian Broadcasting Corporation.</t>
  </si>
  <si>
    <t>2374-3670</t>
  </si>
  <si>
    <t>2374-3689</t>
  </si>
  <si>
    <t>AFR JOURNAL STUD</t>
  </si>
  <si>
    <t>Afr. Journal. Stud.</t>
  </si>
  <si>
    <t>2024 MAY 16</t>
  </si>
  <si>
    <t>10.1080/23743670.2024.2346852</t>
  </si>
  <si>
    <t>WI5P5</t>
  </si>
  <si>
    <t>WOS:001254256800001</t>
  </si>
  <si>
    <t>Boody, L</t>
  </si>
  <si>
    <t>Boody, Lois</t>
  </si>
  <si>
    <t>Journeying Toward Decolonial Child and Youth Care A Review of Indigenous Child and Youth Care: Weaving Two Heart Stories Together</t>
  </si>
  <si>
    <t>JOURNAL OF CHILDHOOD STUDIES</t>
  </si>
  <si>
    <t>Indigenous; child and youth care; decolonial; CYC education; journeying</t>
  </si>
  <si>
    <t>Indigenous Child and Youth Care: Weaving Two Heart Stories Together by Cherylanne James is discussed in this review as a critical contribution to child and youth care education in Canada. James's Indigenous feminist orientation invites child and youth care students to unlearn colonial narratives, to instead center Indigenous approaches to care. The reviewer highlights the effectiveness of James's approach in engaging in difficult knowledge with learners to foster relational accountability, and shares how this approach models journeying, moving from deficit- centered orientations toward Indigenous-led, desire- based approaches for decolonial care. The text guides child and youth care students to reflect critically on their role in supporting Indigenous futurities.</t>
  </si>
  <si>
    <t>[Boody, Lois] Univ Toronto, OISE, Curriculum &amp; Pedag, Toronto, ON, Canada</t>
  </si>
  <si>
    <t>University of Toronto</t>
  </si>
  <si>
    <t>Boody, L (corresponding author), Ctr Indigenous Educ Res, Toronto, ON, Canada.</t>
  </si>
  <si>
    <t>lois.boody@mail.utoronto.ca</t>
  </si>
  <si>
    <t>UNIV VICTORIA</t>
  </si>
  <si>
    <t>ONTARIO</t>
  </si>
  <si>
    <t>UNIV VICTORIA, ONTARIO, 00000, CANADA</t>
  </si>
  <si>
    <t>2371-4107</t>
  </si>
  <si>
    <t>2371-4115</t>
  </si>
  <si>
    <t>J CHILD STUD</t>
  </si>
  <si>
    <t>J. Child. Stud.</t>
  </si>
  <si>
    <t>P9U1V</t>
  </si>
  <si>
    <t>WOS:001381257700003</t>
  </si>
  <si>
    <t>Jakubchik-Paloheimo, M; Esperanza, SKD</t>
  </si>
  <si>
    <t>Jakubchik-Paloheimo, Martina; Esperanza, Shuar Kakaram de Buena</t>
  </si>
  <si>
    <t>Making Space for Feminist Decolonial Geographies of Peace with the Shuar in the Ecuadorian Amazon: A Case for 'Cuerpo Territorio'</t>
  </si>
  <si>
    <t>COLONIALISM; CONFLICTS; VIOLENCE</t>
  </si>
  <si>
    <t>This article follows urgent calls from peace and conflict studies and geographies of peace to be decolonised. Our study shows that for the Shuar communities in the Ecuadorian Amazon, the concept of peace is quite different from that of the Ecuadorian state. This study demonstrates how 'Western' centric definitions of the term are rooted in colonial logic and power structures. In this article, we explore what it could mean to decolonise theories and spaces for peace. Through encounters with Indigenous Shuar understandings of peace in a community-based participatory research project, we highlight the plurality of possibilities for the term. Using a decolonial lens we conclude with a call to action for scholars in those disciplines to engage with the Feminist Indigenous Latin American and Caribbean methodology and epistemology 'cuerpo territorio' (body-territory) to understand territory from the perspective of Abya Yala, that sees women's bodies as the 'first territory'. We argue that 'cuerpo territorio' is well suited to do decolonial work and help us step outside a Westernized understanding of peace and make strides towards the pluriverse. While typically this Indigenous concept has been used to better understand violence surrounding extraction sites, we propose that engaging with the methodology will prove useful for theoretical findings in spatial understandings of peace and its praxis.</t>
  </si>
  <si>
    <t>[Jakubchik-Paloheimo, Martina] Queens Univ, Dept Geog &amp; Planning, Mackintosh Corry Hall,Room E208, Kingston, ON K7L 3BG, Canada</t>
  </si>
  <si>
    <t>Jakubchik-Paloheimo, M (corresponding author), Queens Univ, Dept Geog &amp; Planning, Mackintosh Corry Hall,Room E208, Kingston, ON K7L 3BG, Canada.</t>
  </si>
  <si>
    <t>19mjp6@queensu.ca</t>
  </si>
  <si>
    <t>Jakubchik-Paloheimo, Martina/0009-0004-4391-087X</t>
  </si>
  <si>
    <t>International Development Research Fund of Canada [109418-021]</t>
  </si>
  <si>
    <t>International Development Research Fund of Canada</t>
  </si>
  <si>
    <t>This work is only possible because of the invitation to create this partnership between the authors to do this work. As a community-based project, this research lives in both inspiration and commitment to being a relationship with Martina (the PhD researcher) and the Shuar community of Buena Esperanza, the community advisory group collectively named the 'Shuar Kakaram de Buena Esperanza.' We would also like to thank the Inisha Nunka Foundation, who first invited Martina to undertake her doctoral research in partnership with the community. Additionally, we would like to thank the support of the HEC lab, and Martina's supervisor Dr. Heather Castleden. As well as, the International Development Research Fund of Canada, who support this work under Grant 109418-021.</t>
  </si>
  <si>
    <t>10.1080/14650045.2024.2366316</t>
  </si>
  <si>
    <t>G7J5T</t>
  </si>
  <si>
    <t>WOS:001259276700001</t>
  </si>
  <si>
    <t>Korstanje, MA</t>
  </si>
  <si>
    <t>Korstanje, M. Alejandra</t>
  </si>
  <si>
    <t>Heritage companionship in the Andean high valleys: A situated experience from Argentina to engage with postcolonial/decolonial/social archaeology frameworks</t>
  </si>
  <si>
    <t>AMERICAN ANTHROPOLOGIST</t>
  </si>
  <si>
    <t>[Korstanje, M. Alejandra] UNT, Inst Arqueol &amp; Museo, Inst Super Estudios Sociales, CONICET, San Miguel De Tucuman, Argentina; [Korstanje, M. Alejandra] UNT, CONICET, Inst Super Estudios Sociales, Inst Arqueol &amp; Museo, San Martin 1545, RA-4000 San Miguel De Tucuman, Argentina</t>
  </si>
  <si>
    <t>Universidad Nacional de Tucuman; Consejo Nacional de Investigaciones Cientificas y Tecnicas (CONICET); Consejo Nacional de Investigaciones Cientificas y Tecnicas (CONICET); Universidad Nacional de Tucuman</t>
  </si>
  <si>
    <t>Korstanje, MA (corresponding author), UNT, CONICET, Inst Super Estudios Sociales, Inst Arqueol &amp; Museo, San Martin 1545, RA-4000 San Miguel De Tucuman, Argentina.</t>
  </si>
  <si>
    <t>alek@webmail.unt.edu.ar</t>
  </si>
  <si>
    <t>Consejo Nacional de Investigaciones Cientficas y Tcnicas</t>
  </si>
  <si>
    <t>To Marisa, Francesco, and Peter for encouraging me to write about our collective work. To all CIIVAC members. To the Indigenous communities (Pueblos originarios) and rural people from Catamarca Province. To all the projects that financed our research and practices.</t>
  </si>
  <si>
    <t>0002-7294</t>
  </si>
  <si>
    <t>1548-1433</t>
  </si>
  <si>
    <t>AM ANTHROPOL</t>
  </si>
  <si>
    <t>Am. Anthropol.</t>
  </si>
  <si>
    <t>10.1111/aman.13958</t>
  </si>
  <si>
    <t>NE8O2</t>
  </si>
  <si>
    <t>WOS:001176756000001</t>
  </si>
  <si>
    <t>Montoya, IL; De Jesus, J; Mendoza-Carrillo, M</t>
  </si>
  <si>
    <t>Montoya, Ignacio L.; De Jesus, Julien; Mendoza-Carrillo, Macario</t>
  </si>
  <si>
    <t>Rethinking expertise: Creating a decolonial space in a university setting by broadening (and sometimes narrowing!) who we think knows what</t>
  </si>
  <si>
    <t>LANGUAGE DOCUMENTATION &amp; CONSERVATION</t>
  </si>
  <si>
    <t>LANGUAGE RECLAMATION; LINGUISTIC FIELDWORK; INDIGENOUS LANGUAGE; CHARITY HUDLEY; COMMUNITY; COLLABORATION; MALLINSON; LENAPE</t>
  </si>
  <si>
    <t>This paper focuses on the development, planning, and implementation of Numu (Northern Paiute) language classes at the University of Nevada, Reno. The authors' engagement with the Numu classes as well as the description and analysis presented in this paper are guided by principles of decolonization, language reclamation, and community-based research. Our analysis is based on participant observation, informal discussions with the instructor and other community members, and interviews with students. The primary claims of the paper are (1) that because an Indigenous elder has the autonomy to teach the classes however he sees fit, the Numu classes have created a decolonial space at the university, and (2) that a rethinking of expertise has been critical to this creation of a decolonial space within a colonial context. The findings from our study inform a broader understanding of how universities can provide spaces for decolonization, how community-based linguistic projects can be more attuned to community needs and interests, and how broadening notions of expertise can help disrupt the replication of colonial structures.</t>
  </si>
  <si>
    <t>[Montoya, Ignacio L.; Mendoza-Carrillo, Macario] Univ Nevada, Reno, NV 89557 USA; [De Jesus, Julien] Univ Calif Santa Barbara, Santa Barbara, CA USA</t>
  </si>
  <si>
    <t>Nevada System of Higher Education (NSHE); University of Nevada Reno; University of California System; University of California Santa Barbara</t>
  </si>
  <si>
    <t>Montoya, IL (corresponding author), Univ Nevada, Reno, NV 89557 USA.</t>
  </si>
  <si>
    <t>1934-5275</t>
  </si>
  <si>
    <t>LANG DOC CONSERV</t>
  </si>
  <si>
    <t>Lang. Doc. Conserv.</t>
  </si>
  <si>
    <t>K4V5I</t>
  </si>
  <si>
    <t>WOS:001343868900002</t>
  </si>
  <si>
    <t>Nardi, MA; Krause, T; Zelli, F</t>
  </si>
  <si>
    <t>Nardi, Maria Andrea; Krause, Torsten; Zelli, Fariborz</t>
  </si>
  <si>
    <t>Diverse understandings and values of nature at the peace-environment nexus: a critical analysis and policy implications towards decolonial peace</t>
  </si>
  <si>
    <t>ECOLOGY AND SOCIETY</t>
  </si>
  <si>
    <t>decolonial peace; environmental peacebuilding; IPBES; nature valuation; post-conflict peacebuilding</t>
  </si>
  <si>
    <t>POLITICAL ECOLOGY; ARMED CONFLICT; MANAGEMENT; RESOURCES; LESSONS; FORESTS; SECTOR; REFORM; WAR</t>
  </si>
  <si>
    <t>. Scholarship in peace and conflict studies is paying increasing attention to the role of the environment for conflict transformation and peacebuilding. However, a closer analysis on how different understandings of nature implicate policy proposals and approaches to peacebuilding is lacking. In this study, we provide a critical reflection on the diverse understandings and valuations of nature at the nexus of peace and environment. We do this from a decolonial approach and with a particular focus on the concept of sustainable peace. We first discuss our theoretical approach based on a critical and pluralistic understanding of environment as nature and a decolonial stand on peace. We then construct an analytical framework based on the values framework developed by the Intergovernmental Science-Policy Platform on Biodiversity and Ecosystem Services (IPBES) that highlights different worldviews, approaches, notions, and conceptualizations of nature's contribution to human well-being and implications incorporating Indigenous and local systems of knowledge. Drawing on academic publications that provide empirical and conceptual discussions on the role of nature and environment in peace transformation from diverse regions of the world, we interpret the diverse understandings and valuations of nature in relation to peace. We find that a limited understanding and valuation of nature (and peace) limits the transitions towards a more profound re-mending of the social-ecological relationships that are needed for sustainable peace. We argue that future research should focus on overcoming the ontological bias that persists in the literature at the nexus of peace and the environment.</t>
  </si>
  <si>
    <t>[Nardi, Maria Andrea] Lund Univ, Dept Human Geog, Lund, Sweden; [Krause, Torsten] Lund Univ, Ctr Sustainabil Studies, Lund, Sweden; [Zelli, Fariborz] Lund Univ, Dept Polit Sci, Lund, Sweden</t>
  </si>
  <si>
    <t>Lund University; Lund University; Lund University</t>
  </si>
  <si>
    <t>Nardi, MA (corresponding author), Lund Univ, Dept Human Geog, Lund, Sweden.</t>
  </si>
  <si>
    <t>; Nardi, Maria Andrea/P-9374-2018</t>
  </si>
  <si>
    <t>Zelli, Fariborz/0000-0002-4348-4303; Nardi, Maria Andrea/0000-0002-9860-6347</t>
  </si>
  <si>
    <t>Swedish Research Council for Sustainable Development (FORMAS) [2018-00453]</t>
  </si>
  <si>
    <t>Swedish Research Council for Sustainable Development (FORMAS)(Swedish Research Council Formas)</t>
  </si>
  <si>
    <t>This research is supported by the Swedish Research Council for Sustainable Development (FORMAS - Grant 2018-00453). The authors would like to express their gratitude to the reviewers, Alice Kasznar Feghali and Britta Sjoestedt who have provided valuable insights in an earlier draft of the article.</t>
  </si>
  <si>
    <t>Resilience Alliance</t>
  </si>
  <si>
    <t>Dedham</t>
  </si>
  <si>
    <t>231 Bussey St., Beckwith and Brown, Dedham, Massachusetts, UNITED STATES</t>
  </si>
  <si>
    <t>1708-3087</t>
  </si>
  <si>
    <t>ECOL SOC</t>
  </si>
  <si>
    <t>Ecol. Soc.</t>
  </si>
  <si>
    <t>10.5751/ES-15198-290441</t>
  </si>
  <si>
    <t>Ecology; Environmental Studies</t>
  </si>
  <si>
    <t>Environmental Sciences &amp; Ecology</t>
  </si>
  <si>
    <t>Q1T0V</t>
  </si>
  <si>
    <t>WOS:001382583500005</t>
  </si>
  <si>
    <t>Gusarova, K</t>
  </si>
  <si>
    <t>Gusarova, Kseniya</t>
  </si>
  <si>
    <t>International Conference Life in Empire: Biographical Approaches as Decolonial Practice (University of Cologne and Rautenstrauch-Jost Museum, March 30-31, 2023)</t>
  </si>
  <si>
    <t>NOVOE LITERATURNOE OBOZRENIE</t>
  </si>
  <si>
    <t>Russian</t>
  </si>
  <si>
    <t>NOVOE LITERATURNOE OBOZRENIE-NEW LITERARY OBSERVER</t>
  </si>
  <si>
    <t>MOSCOW</t>
  </si>
  <si>
    <t>13-1 TVERSKOY BOULEVARD, MOSCOW, 123104, RUSSIA</t>
  </si>
  <si>
    <t>0869-6365</t>
  </si>
  <si>
    <t>NOV LIT OBOZR</t>
  </si>
  <si>
    <t>Nov. Lit. Obozr.</t>
  </si>
  <si>
    <t>10.53953/08696365_2024_185_1_388</t>
  </si>
  <si>
    <t>Literary Theory &amp; Criticism; Literature, Slavic</t>
  </si>
  <si>
    <t>ZE1D6</t>
  </si>
  <si>
    <t>WOS:001273519100050</t>
  </si>
  <si>
    <t>Verbuyst, R</t>
  </si>
  <si>
    <t>Verbuyst, Rafael</t>
  </si>
  <si>
    <t>The Decolonial Turn in Khoisan Studies: Opportunities, Pitfalls, and new Directions in Longstanding Debates Concerning Southern Africa's Indigenous People</t>
  </si>
  <si>
    <t>CRITICAL ARTS-SOUTH-NORTH CULTURAL AND MEDIA STUDIES</t>
  </si>
  <si>
    <t>Khoisan Studies; Bushmen Studies; decolonization; postcolonialism; decolonial turn; representation; indigenous people; indigeneity</t>
  </si>
  <si>
    <t>SAN; LAND; BUSHMEN</t>
  </si>
  <si>
    <t>A decolonial turn is arguably afoot in Khoisan Studies, an interdisciplinary field of enquiry that originated in the colonial era and focuses on the Khoisan indigenous peoples of Southern Africa. This trend is exemplified in three recent publications: [overnes, Siv. 2019. Street Khoisan: On Belonging, Recognition and Survival. Pretoria: Unisa Press, Bam, June. 2021. Ausi Told Me. Why Cape Herstoriographies Matters. Sunnyside: Jacana, and Muthien, Bernedette. 2021. Rematriation: Reclaiming Indigenous Matricentric Egalitarianism. In Rethinking Africa: Indigenous Women Re-Interpret Southern African Pasts, edited by June Bam and Bernedette Muthien, 51-84. Sunnyside: Jacana]. These texts share a great deal with scholarship in the tradition of what I refer to as postcolonial Bushmen Studies. Notwithstanding these overlapping concerns and approaches, I argue that the authors shaping this budding paradigm stand out for posing different types of research questions, centring indigenous scholars, exploring novel analytical approaches, utilizing and unearthing alternative sources, laying bare international parallels, and focusing on areas, research subjects and topics that have traditionally fallen outside of Khoisan Studies' purview. This provides new insights into the field and its diverse subject matter, as well as opportunities for further research and methodological innovations. However, it is important to note that the decolonial turn has potential pitfalls due to its positioning at the intersection of academia and activism.</t>
  </si>
  <si>
    <t>[Verbuyst, Rafael] Univ Ghent, Hist Dept, Ghent, Belgium; [Verbuyst, Rafael] Univ Johannesburg, Fac Humanities, Johannesburg, South Africa</t>
  </si>
  <si>
    <t>Ghent University; University of Johannesburg</t>
  </si>
  <si>
    <t>Verbuyst, R (corresponding author), Univ Ghent, Hist Dept, Ghent, Belgium.;Verbuyst, R (corresponding author), Univ Johannesburg, Fac Humanities, Johannesburg, South Africa.</t>
  </si>
  <si>
    <t>verbuystr@gmail.com</t>
  </si>
  <si>
    <t>Verbuyst, Rafael/0000-0003-1987-1642</t>
  </si>
  <si>
    <t>Fonds Wetenschappelijk Onderzoek [12ZT622N]</t>
  </si>
  <si>
    <t>Fonds Wetenschappelijk Onderzoek(FWO)</t>
  </si>
  <si>
    <t>Rafael Verbuyst's research is funded by Fonds Wetenschappelijk Onderzoek (grant number 12ZT622N).</t>
  </si>
  <si>
    <t>0256-0046</t>
  </si>
  <si>
    <t>1992-6049</t>
  </si>
  <si>
    <t>CRIT ARTS</t>
  </si>
  <si>
    <t>Crit. Arts</t>
  </si>
  <si>
    <t>SEP 3</t>
  </si>
  <si>
    <t>10.1080/02560046.2024.2311700</t>
  </si>
  <si>
    <t>KQ6A1</t>
  </si>
  <si>
    <t>WOS:001157743900001</t>
  </si>
  <si>
    <t>Pope, K; Reynaldo, R; Borba, J; Lana, M; Sieber, S; Bonatti, M</t>
  </si>
  <si>
    <t>Pope, Kamila; Reynaldo, Renata; Borba, Juliano; Lana, Marcos; Sieber, Stefan; Bonatti, Michelle</t>
  </si>
  <si>
    <t>Moving toward a decolonial and intersectional notion of justice for socio-ecological problems: the urban agroecology of the Buckets Revolution</t>
  </si>
  <si>
    <t>AGROECOLOGY AND SUSTAINABLE FOOD SYSTEMS</t>
  </si>
  <si>
    <t>intersectionality; agroecology; global south; environmental justice; socio-ecological justice</t>
  </si>
  <si>
    <t>FOOD; SUSTAINABILITY; CAPABILITIES</t>
  </si>
  <si>
    <t>This article analyses the Buckets Revolution, an urban agroecological movement in a Brazilian favela that emerged to address waste management issues. We aim to explore the movement's achievements in promoting socio-cological justice in a vulnerable community of the Global South through agroecology, investigating: i) what socio-ecological problems and intersected demands for justice boosted the emergence of the Buckets Revolution? and ii) what demands for justice the BR has been dealing with to overcome the socio-ecological injustices borne by the Chico Mendes community? We apply the socio-ecological justice model as our theoretical framework, with a decolonial and feminist intersectional approach to embrace the complexity of the case study. The research methods focus on embracing the local reality and the community views, encompassing bibliographical research, a focus group, and semi-structured interviews. The findings reveal that this agroecological movement has effectively addressed organic waste management, food insecurity, and other socio-ecological issues, contributing to socio-ecological justice in the Chico Mendes community. The study emphasizes the importance of considering the a) interconnections of social and ecological problems, b) intersected dimensions of justice, and c) needs and views of the community when developing environmental urban policies to achieve social justice and ecological sustainability.</t>
  </si>
  <si>
    <t>[Pope, Kamila; Borba, Juliano; Sieber, Stefan; Bonatti, Michelle] Leibniz Ctr Agr Landscape Res ZALF eV, Sustainable Land Use Developing Countries, Eberswalder Str 84, D-15374 Muncheberg, Germany; [Reynaldo, Renata] Univ Fed Rio de Janeiro, Inst Int Relat &amp; Def IRID UFRJ, Rio De Janeiro, Brazil; [Lana, Marcos] Swedish Univ Agr Sci, Dept Crop Prod Ecol, Uppsala, Sweden; [Sieber, Stefan; Bonatti, Michelle] Humboldt Univ, Dept Agr Econ, Berlin, Germany</t>
  </si>
  <si>
    <t>Leibniz Association; Leibniz Zentrum fur Agrarlandschaftsforschung (ZALF); Universidade Federal do Rio de Janeiro; Swedish University of Agricultural Sciences; Humboldt University of Berlin</t>
  </si>
  <si>
    <t>Bonatti, M (corresponding author), Leibniz Ctr Agr Landscape Res ZALF eV, Sustainable Land Use Developing Countries, Eberswalder Str 84, D-15374 Muncheberg, Germany.</t>
  </si>
  <si>
    <t>Michelle.Bonatti@zalf.de</t>
  </si>
  <si>
    <t>Chevelev-Bonatti, Michelle/JFJ-8529-2023; Reynaldo, Renata/JPA-4634-2023</t>
  </si>
  <si>
    <t>Pope, Kamila/0000-0002-0248-1288; Reynaldo, Renata/0000-0002-7193-0112; Borba, Juliano/0000-0002-3619-2740; Sieber, Stefan/0000-0002-4849-7277; BONATTI, MICHELLE/0000-0001-8511-5365</t>
  </si>
  <si>
    <t>ZALF (Leibniz-Zentrum fur Agrarlandschaftsforschung)</t>
  </si>
  <si>
    <t>This research is part of the SULCOM project (Socioecological innovations of communities in the Global South). The cooperation of the Chico Mendes Community residents, who openly shared their stories and struggles with us, was crucial for the development of this research. We thank Cepagro (Centro de Estudos e Promocao da Agricultura de Grupo), Comcap (Companhia Melhoramento da Capital) and Rede Compostagem, for their willingness to share and develop knowledge. We thank ZALF (Leibniz-Zentrum fur Agrarlandschaftsforschung) for supporting this research.</t>
  </si>
  <si>
    <t>2168-3565</t>
  </si>
  <si>
    <t>2168-3573</t>
  </si>
  <si>
    <t>AGROECOL SUST FOOD</t>
  </si>
  <si>
    <t>Agroecol. Sustain. Food Syst.</t>
  </si>
  <si>
    <t>FEB 7</t>
  </si>
  <si>
    <t>10.1080/21683565.2024.2413581</t>
  </si>
  <si>
    <t>Agriculture, Multidisciplinary; Green &amp; Sustainable Science &amp; Technology</t>
  </si>
  <si>
    <t>Agriculture; Science &amp; Technology - Other Topics</t>
  </si>
  <si>
    <t>O7Y3G</t>
  </si>
  <si>
    <t>WOS:001340745400001</t>
  </si>
  <si>
    <t>Costa-Silva, J</t>
  </si>
  <si>
    <t>Costa-Silva, Jean</t>
  </si>
  <si>
    <t>Neither Portugal nor Brazil: An Investigation of the Decolonial Efforts in Instructional Materials Adopted in Early Portuguese Courses at US Universities</t>
  </si>
  <si>
    <t>HISPANIA-A JOURNAL DEVOTED TO THE TEACHING OF SPANISH AND PORTUGUESE</t>
  </si>
  <si>
    <t>coloniality of knowledge; decoloniality; higher education; Portuguese as a foreign language; Portuguese curricula; Portuguese teaching</t>
  </si>
  <si>
    <t>This study investigates the efforts towards promoting the decolonial teaching of Portuguese as a foreign language in instructional materials adopted in early Portuguese courses at higher education institutions in the United States. A framework for qualitative analysis of course materials, textbooks, and syllabi was designed based on Zavala's (2016) model for decolonial education and Rodriguez's (2015) studies on deep and surface culture. Eleven Portuguese undergraduate language programs in the United States submitted materials for consideration. Seven of these programs use the same textbook, which splits its linguistic and cultural instruction between Brazil and Portugal, and often presents limited views of other Portuguese -speaking countries. Two programs replace Portugal for Brazil as the core linguistic and cultural content of their course, which may suggest a shift away from colonialism, but towards economic power. The remaining materials adopted by two programs, however, promote the pluricentricity of Portuguese and delve into issues beyond surfacelevel celebrations of culture or the dissemination of factual information about minority Portuguesespeaking countries. Their materials expose the power imbalances between all Portuguese -speaking countries and give learners the opportunity to hear from the subalterns. Findings show a shortage of Portuguese -oriented materials as well as resources for decolonial language teaching. To help address this shortage, intervention ideas for educators planning to promote decolonial thinking in the Portuguese classroom are proposed.</t>
  </si>
  <si>
    <t>[Costa-Silva, Jean] Univ Georgia, Athens, GA 30602 USA</t>
  </si>
  <si>
    <t>University System of Georgia; University of Georgia</t>
  </si>
  <si>
    <t>Costa-Silva, J (corresponding author), Univ Georgia, Athens, GA 30602 USA.</t>
  </si>
  <si>
    <t>0018-2133</t>
  </si>
  <si>
    <t>2153-6414</t>
  </si>
  <si>
    <t>HISPANIA-J DEV INTER</t>
  </si>
  <si>
    <t>Hispania-J. Devoted Teach. Span. Port.</t>
  </si>
  <si>
    <t>10.1353/hpn.2024.a921462</t>
  </si>
  <si>
    <t>QU0Q2</t>
  </si>
  <si>
    <t>WOS:001223267800033</t>
  </si>
  <si>
    <t>Dijkema, C; Avoine, PA; Koopman, S</t>
  </si>
  <si>
    <t>Dijkema, Claske; Anctil Avoine, Priscyll; Koopman, Sara</t>
  </si>
  <si>
    <t>Making Space for Peace in Contexts of 'Non-war' Violence: Challenging War-Peace Binaries Through Feminist, Spatio-Temporal, and Decolonial Approaches</t>
  </si>
  <si>
    <t>GEOGRAPHIES; GEOPOLITICS; TEMPORALITY; SECURITY</t>
  </si>
  <si>
    <t>Peace is often represented as a matter of time, as a political state that happens after war. This special issue contests this linear and binary view by giving an account of being and thinking between the boundaries of peace and war. It challenges mainstream ideas, political discourses, and collective imaginaries about the location of violence, peace, and peacebuilding. It does so by providing empirical and theoretical arguments as to why Peace and Conflict Studies and Geographies of Peace should widen their scope of empirical sites to include contexts of non-war violence, such as military urbanism, counterterrorism, police violence, migration, environmental struggles, and continued everyday violence and peacebuilding in different locations such as Bosnia-Herzegovina, Chile, Colombia, Ecuador, Kenya, Lebanon, and Northern Ireland. To do so, the special issue presents four theoretical lines of inquiry: 1) spatiality; 2) temporality; 3) feminist phenomenology and; 4) decolonial thought. Collectively, the articles make a strong case, epistemologically, theoretically, and methodologically, about peace as a complex embodied experience that should be analysed in time and space. The special issue concludes by calling for 'making space for peace' through in-betweenness, care, and non-violent resistance.</t>
  </si>
  <si>
    <t>[Dijkema, Claske] Bern Univ Appl Sci, Dept Social Work, Bern, Switzerland; [Anctil Avoine, Priscyll] Swedish Def Univ, Dept War Studies, Drottning Kristinas vag 37 Off 4D31,Box 278 05, S-11593 Stockholm, Sweden; [Koopman, Sara] Kent State Univ, Sch Peace &amp; Conflict Studies, Kent, OH USA</t>
  </si>
  <si>
    <t>University System of Ohio; Kent State University; Kent State University Salem; Kent State University Kent</t>
  </si>
  <si>
    <t>Avoine, PA (corresponding author), Swedish Def Univ, Dept War Studies, Drottning Kristinas vag 37 Off 4D31,Box 278 05, S-11593 Stockholm, Sweden.</t>
  </si>
  <si>
    <t>priscyll.anctilavoine@fhs.se</t>
  </si>
  <si>
    <t>Avoine, Priscyll/ABC-4075-2021; Koopman, Sara/AAD-6313-2021</t>
  </si>
  <si>
    <t>Koopman, Sara/0000-0003-4093-5567; Anctil Avoine, Priscyll/0000-0003-3622-3428; Dijkema, Claske/0000-0001-7967-2691</t>
  </si>
  <si>
    <t>European Union [894389]; Vanier Canada Graduate Scholarship [CGV-151427]; Vinnova/Marie Curie Seal of Excellence [2021-02012]; Social Sciences and Humanities Research Council [756-2021-0617]; Vinnova [2021-02012] Funding Source: Vinnova; Marie Curie Actions (MSCA) [894389] Funding Source: Marie Curie Actions (MSCA); Swedish Research Council [2021-02012] Funding Source: Swedish Research Council</t>
  </si>
  <si>
    <t>European Union(European Union (EU)); Vanier Canada Graduate Scholarship; Vinnova/Marie Curie Seal of Excellence; Social Sciences and Humanities Research Council(Social Sciences &amp; Humanities Research Council of Canada (SSHRC)); Vinnova(Vinnova); Marie Curie Actions (MSCA)(Marie Curie Actions); Swedish Research Council(Swedish Research Council)</t>
  </si>
  <si>
    <t>Claske Dijkema received funding from the European Union's Horizon 2020 research and innovation programme under the Marie Sklodowska-Curie grant agreement No. 894389 for the project URPEACE - The peace-building agency of stigmatized civilian actors in European cities dealing with the consequences of terrorist violence. Priscyll Anctil Avoine's work was supported by the Vanier Canada Graduate Scholarship under Grant number [CGV-151427]; the Vinnova/Marie Curie Seal of Excellence under Grant [2021-02012]; and the Social Sciences and Humanities Research Council under Grant [756-2021-0617].</t>
  </si>
  <si>
    <t>10.1080/14650045.2024.2379316</t>
  </si>
  <si>
    <t>WOS:001270412000001</t>
  </si>
  <si>
    <t>Karmakar, G</t>
  </si>
  <si>
    <t>Karmakar, Goutam</t>
  </si>
  <si>
    <t>Injustice and subaltern environmentalism: tribal ecosystem and decolonial practices in Bhoopal's Forest, Blood &amp; Survival: Life and Times of Komuram Bheem</t>
  </si>
  <si>
    <t>JOURNAL FOR CULTURAL RESEARCH</t>
  </si>
  <si>
    <t>Tribal; colonialism; injustice; subaltern environmentalism; decoloniality; Indian literature</t>
  </si>
  <si>
    <t>KNOWLEDGE; COMMUNITY; THOUGHT; BRITISH</t>
  </si>
  <si>
    <t>A commitment to engage with the structural and historical processes that result in discrimination and injustice in the utilisation of natural resources and landscapes is an epistemic responsibility that must be achieved in order to imagine a just society in which environmental justice is a feasible possibility. Indian author Bhoopal's Forests, Blood &amp; Survival: Life and Times of Komuram Bheem (2023), translated from Telugu by P A Kumar, is one such literary narrative that vividly portrays the injustices endured by tribal communities in India at the hands of colonial forest officers, money lenders, capitalist extractive authorities, and other oppressive authorities. In this context, the article explicates this narrative of tribal communities to demonstrate and encourage alternative viewpoints and positions of tribal cultures that may confront the dominance of colonial-capitalist logic as a monolithic framework in environmental discourse. In doing so, the first section discusses the natural environment of the tribes and their way of life, followed by an intervention on the colonial brutality and injustices that tribals have been subjected to, and finally, how their resistance is deemed to be subaltern environmentalism.</t>
  </si>
  <si>
    <t>[Karmakar, Goutam] SKB Univ, Dept English, Barabazar BTM Coll, State Highway 4, Purulia 723127, West Bengal, India</t>
  </si>
  <si>
    <t>Karmakar, G (corresponding author), SKB Univ, Dept English, Barabazar BTM Coll, State Highway 4, Purulia 723127, West Bengal, India.</t>
  </si>
  <si>
    <t>Karmakar, Goutam/ISU-8949-2023</t>
  </si>
  <si>
    <t>1479-7585</t>
  </si>
  <si>
    <t>1740-1666</t>
  </si>
  <si>
    <t>J CULT RES</t>
  </si>
  <si>
    <t>J. Cult. Res.</t>
  </si>
  <si>
    <t>10.1080/14797585.2024.2358538</t>
  </si>
  <si>
    <t>M6C5W</t>
  </si>
  <si>
    <t>WOS:001230070600001</t>
  </si>
  <si>
    <t>Gaztambide, DJ; Escobar, EVM; Hernandez-Vega, A; Purvis, T; Diaz, G; Julien, L; Chen, XQ</t>
  </si>
  <si>
    <t>Gaztambide, Daniel Jose; Escobar, Edlyane Veronica Medina; Hernandez-Vega, Andrea; Purvis, Tyce; Diaz, Gabriella; Julien, Lovelyne; Chen, Xiqiao</t>
  </si>
  <si>
    <t>¿Pa 'rriba o pa 'bajo? Upward mobility, anti-Blackness, and the independence question among Puerto Ricans in NYC: A decolonial psychoanalytic study</t>
  </si>
  <si>
    <t>INTERNATIONAL JOURNAL OF APPLIED PSYCHOANALYTIC STUDIES</t>
  </si>
  <si>
    <t>anti-Blackness; colonial mentality; psychoanalysis; Puerto Rico; racial capitalism; upward mobility</t>
  </si>
  <si>
    <t>QUALITATIVE RESEARCH</t>
  </si>
  <si>
    <t>Puerto Rico is one of the world's oldest colonies, with thousands of its people dislocated to the United States (U.S.) mainland in the wake of Hurricane Maria and the ongoing economic crisis. However, since the 2019 protests ousting then governor Rosello, Puerto Ricans across the Diaspora are imagining new emancipatory realities, including the possibility of independence. This paper draws on data from the Colonial Mentality Study in New York City (CMS-NYC, N = 19) to explore how Puerto Ricans in the Diaspora narrativize new political possibilities despite the challenges posed by post-disaster migration and racial and economic inequality. Using a decolonial psychoanalytic approach, we show how two colonial logics-moving up and out of Puerto Rico and up and in American capitalism-are textured by discourses of racial inferiority and upward mobility, and illustrate how these are experienced by Puerto Ricans who identify as Multiracial (Multiracial-Identified Puerto Rican, N = 11), and Puerto Ricans who identify as Black (BIPR, N = 8). Reading our findings in the sociogenic context of race, class, and colonialism in Puerto Rico, and race and class among Puerto Ricans in NYC, we explore how racism toward Puerto Ricans and racism among Puerto Ricans intersect with notions of upward mobility, revealing how anti-Blackness supports economic inequality in the U.S. mainland alongside with Puerto Rico's colonial situation. Complementing decolonial psychoanalytic theory with the Afro-Puerto Rican radical tradition, we outline the implications of this research for future scholarship, clinical practice, and political action.</t>
  </si>
  <si>
    <t>[Gaztambide, Daniel Jose] Queens Coll, Dept Psychol, Flushing, NY 11367 USA; [Escobar, Edlyane Veronica Medina; Purvis, Tyce; Diaz, Gabriella; Julien, Lovelyne; Chen, Xiqiao] New Sch Social Res, Dept Psychol, New York, NY USA; [Hernandez-Vega, Andrea] City Coll, Dept Psychol, New York, NY USA</t>
  </si>
  <si>
    <t>City University of New York (CUNY) System; Queens College NY (CUNY); The New School; City University of New York (CUNY) System; City College of New York (CUNY)</t>
  </si>
  <si>
    <t>Gaztambide, DJ (corresponding author), Queens Coll, Dept Psychol, Flushing, NY 11367 USA.</t>
  </si>
  <si>
    <t>daniel.gaztambide@qc.cuny.edu</t>
  </si>
  <si>
    <t>1742-3341</t>
  </si>
  <si>
    <t>1556-9187</t>
  </si>
  <si>
    <t>INT J APPL PSYCH STU</t>
  </si>
  <si>
    <t>Int. J. Appl.. Psychoanal. Stud.</t>
  </si>
  <si>
    <t>10.1002/aps.1868</t>
  </si>
  <si>
    <t>Psychology, Psychoanalysis</t>
  </si>
  <si>
    <t>WG6A1</t>
  </si>
  <si>
    <t>WOS:001216479600001</t>
  </si>
  <si>
    <t>Colomina-Molina, T</t>
  </si>
  <si>
    <t>Colomina-Molina, Teresa</t>
  </si>
  <si>
    <t>Art Education and Inclusion i n Teacher Training Degree: Decolonial Approach and Aesthetics-Other through a Process of A/R/Tography</t>
  </si>
  <si>
    <t>REVISTA INTERNACIONAL DE EDUCACION PARA LA JUSTICIA SOCIAL</t>
  </si>
  <si>
    <t>Education degree; Decolonial; A/r/tography; Artistic education; Arts based research (ABR)</t>
  </si>
  <si>
    <t>The decolonial movement denounces the prevailing western system for invisibilising and denaturalising diversity, culture, knowledge and aesthetics-other. Educational centres take in students from diverse backgrounds and subjectivities that are not reflected in the official curriculum. Visual disciplines such as performance or photography have been important in art as instruments of denunciation for a more equitable society. The main objective of this research is to discover whether the decolonial and a/r/tographic approach actively complement each other in order to broaden the intercultural and inclusive artistic practice of primary school students. From an arts-based research methodology (ABR) and an a/r/tographic approach, the students have to investigate, create and generate learning about racism, sexism and homophobia through artistic references. The results obtained, of a qualitative nature, are presented through images and collective dialogical reflections. In conclusion, this analysis shows that this type of dynamic contributes to the understanding of how artistic practices and research can converge to challenge and transform hegemonic narratives, advocating for a more equitable and reflective education.</t>
  </si>
  <si>
    <t>[Colomina-Molina, Teresa] Univ Murcia, Murcia, Spain</t>
  </si>
  <si>
    <t>University of Murcia</t>
  </si>
  <si>
    <t>Colomina-Molina, T (corresponding author), Univ Murcia, Murcia, Spain.</t>
  </si>
  <si>
    <t>colomina@um.es</t>
  </si>
  <si>
    <t>UNIV AUTONOMA MADRID, FAC FORMACION PROFESORADO &amp; EDUCACION</t>
  </si>
  <si>
    <t>MODULO III, DESPACHO 302, CAMPUS CANTOBLANCO, MADRID, 28049, SPAIN</t>
  </si>
  <si>
    <t>2254-3139</t>
  </si>
  <si>
    <t>REV INT EDUC JUSTICI</t>
  </si>
  <si>
    <t>Rev. Int. Educ. Justicia Soc.</t>
  </si>
  <si>
    <t>10.15366/riejs2024.13.2.009</t>
  </si>
  <si>
    <t>O7V5A</t>
  </si>
  <si>
    <t>WOS:001373157500009</t>
  </si>
  <si>
    <t>M'bana, FQ; Dias, AVM</t>
  </si>
  <si>
    <t>M'bana, Fidel Quessana; Dias, Anair Valenia Martins</t>
  </si>
  <si>
    <t>Decolonial pedagogy and critical interculturality for teaching portuguese as an additional language in the multilingual and multicultural context of Guinea-Bissau</t>
  </si>
  <si>
    <t>Language teaching; Decolonial pedagogy; Critical interculturality</t>
  </si>
  <si>
    <t>This article aims to present and propose reflections on the teaching of Portuguese as an additional language (PLA), in the light of decolonial pedagogy and critical interculturality, in the context of Guinea-Bissau's linguistic and cultural diversity, as a way of contributing to improving quality of Guinean education and its adaptation to the linguistic and cultural profile of the students. Theoretically, the work is supported by studies of decolonial pedagogy and critical interculturality (WALSH, 2018; OLIVEIRA; CANDAU, 2010), among others. Regarding teaching the Portuguese language (ANTUNES, 2003; MENDES, 2011), it reflects on the contextualized teaching of grammar and teacher training in the intercultural and multilingual context. The research methodology was based on a qualitative approach, using bibliographic and documentary research as procedures. In the midst of these reflections, it seems to emerge that the teaching of the additional language, from a perspective of decolonial pedagogy and critical interculturality, can contribute to the appreciation of students' cultural and linguistic reality, as well as with reflective -critical teaching that forms citizens capable of respond to the demands of a local and globalized society, whose dynamics require the development of competence and ability to speak, negotiate and make decisions appropriate to the context in which the subject is inserted.</t>
  </si>
  <si>
    <t>[M'bana, Fidel Quessana] Univ Fed Rio Grande do Sul, Linguist Aplicada, Porto Alegre, Brazil; [Dias, Anair Valenia Martins] Univ Fed Catalao, Inst Estudos Linguagem, Catalao, Brazil</t>
  </si>
  <si>
    <t>Universidade Federal do Rio Grande do Sul</t>
  </si>
  <si>
    <t>M'bana, FQ (corresponding author), Univ Fed Rio Grande do Sul, Linguist Aplicada, Porto Alegre, Brazil.</t>
  </si>
  <si>
    <t>fidelmbana10@gmail.com; anairvalenia@ufcat.edu.br</t>
  </si>
  <si>
    <t>10.12957/soletras.2024.83123</t>
  </si>
  <si>
    <t>WOS:001230060700005</t>
  </si>
  <si>
    <t>Lopes, AD</t>
  </si>
  <si>
    <t>Lopes, Arthur da Silva</t>
  </si>
  <si>
    <t>A look at the unfulfilled promises of the Brazilian Health Care Reform: reflections in light of decolonial and Black feminist theories</t>
  </si>
  <si>
    <t>SAUDE E SOCIEDADE</t>
  </si>
  <si>
    <t>Brazilian Health Care Reform; Black Feminism; Decoloniality; Interpretations of Brazil</t>
  </si>
  <si>
    <t>By an analytical-interpretative effort of rereading the historical facts regarding the idea, proposal, movement, and process of the Brazilian Health Care Reform (HCR) in light of decolonial and Black Feminist theories and critics, this study aims to propose an epistemological and political turn toward a decolonial health praxis. In a first moment, it reflects about some points of incoherence of certain dimensions in the HCR proposal. The second part of this studyd (re) positions this analysis concerning the coloniality situation in Brazil regarding what lies at stake in the attempt of life redemocratization in this country. Finally, it highlights that despite much progress to be made, the Brazilian Health Reform is assuredly not a denatured movement. Keywords: Brazilian Health Care Reform; Black Feminism; Decoloniality; Interpretations of Brazil.</t>
  </si>
  <si>
    <t>[Lopes, Arthur da Silva] Univ Fed Bahia, Inst Saude Colet, Salvador, BA, Brazil</t>
  </si>
  <si>
    <t>Universidade Federal da Bahia</t>
  </si>
  <si>
    <t>Lopes, AD (corresponding author), Rua Basilio da Gama S-N, BR-40110040 Salvador, BA, Brazil.</t>
  </si>
  <si>
    <t>arthur.lopes@ufba.br</t>
  </si>
  <si>
    <t>Lopes, Arthur/HLQ-1590-2023</t>
  </si>
  <si>
    <t>Lopes, Arthur/0000-0001-9137-3184</t>
  </si>
  <si>
    <t>UNIV SAO PAULO, FAC SAUDE PUBLICA</t>
  </si>
  <si>
    <t>AV DR ARNALDO 715, PREDIO DA BIBLIOTECA 2 ANDAR SALA 2, SAO PAULO, SP 01246 904, BRAZIL</t>
  </si>
  <si>
    <t>0104-1290</t>
  </si>
  <si>
    <t>1984-0470</t>
  </si>
  <si>
    <t>SAUDE SOC-SAO PAULO</t>
  </si>
  <si>
    <t>Saude Soc.</t>
  </si>
  <si>
    <t>e230531pt</t>
  </si>
  <si>
    <t>10.1590/S0104-12902024230531pt</t>
  </si>
  <si>
    <t>F1P0N</t>
  </si>
  <si>
    <t>WOS:001307594800001</t>
  </si>
  <si>
    <t>Ibrisim, DG</t>
  </si>
  <si>
    <t>Ibrisim, Deniz Gundogan</t>
  </si>
  <si>
    <t>An Eco-Decolonial Narrative: Toward a Dividual Self and Slow Wit(h)nessing in Yvonne Adhiambo Owuor's The Dragonfly Sea</t>
  </si>
  <si>
    <t>eco-decolonial; dividuality; human-nature dualism; slowness; wit(h)nessing; Yvonne Adhiambo Owuor; The Dragonfly Sea</t>
  </si>
  <si>
    <t>This article focuses on the Kenyan novelist Yvonne Adhiambo Owuor's The Dragonfly Sea (2019) and examines how dividuality as an eco-decolonial move is manifested in the novel. Dividuality, as I argue, derives from an ecodecolonial approach and challenges the human-nature dualism, and at the same time extends the Western-oriented, enlightened image of a firmly insular person into a less bounded and porous presence comprised of both human and nonhuman forces. From this vantage point, this article claims that the notion of the dividual in Owuor's text helps us imagine the act of witnessing beyond European and Western thought with regard to being in the world, history, memory, and environment at large. Witnessing, as perceived in this article, is recognised as a mode of being in the world from an everyday perspective, be it individual, political, social, or environmental. In this way, The Dragonfly Sea, gestures toward what I call slow wit(h)nessing in this study as an open-ended and permeable act which is significantly constituted by slow and entangled interactions and exchanges among humans, animals, plants, seascapes, landscapes, matter, and spirits through transoceanic experiences in Kenya, China, and Turkey. This article draws from and builds on the theories of dividual personhood from McKim Marriott's seminal work on Indian cultural material analysis to Marylin Strathern's innovative Melanesian ethnography as well as Bracha Ettinger's inspiring study on the collapse of boundaries between the I and the Other.</t>
  </si>
  <si>
    <t>[Ibrisim, Deniz Gundogan] Kadir Has Univ, Istanbul, Turkiye</t>
  </si>
  <si>
    <t>Kadir Has University</t>
  </si>
  <si>
    <t>Ibrisim, DG (corresponding author), Kadir Has Univ, Istanbul, Turkiye.</t>
  </si>
  <si>
    <t>deniz.gundogan@khas.edu.tr</t>
  </si>
  <si>
    <t>Gündoğan İbrişim, Deniz/JRX-9053-2023</t>
  </si>
  <si>
    <t>Gundogan Ibrisim, Deniz/0000-0003-4063-0173</t>
  </si>
  <si>
    <t>2024 NOV 9</t>
  </si>
  <si>
    <t>10.1080/18125441.2024.2377573</t>
  </si>
  <si>
    <t>M4T9Q</t>
  </si>
  <si>
    <t>WOS:001357493300001</t>
  </si>
  <si>
    <t>K'Akumu, OA</t>
  </si>
  <si>
    <t>K'Akumu, Owiti A.</t>
  </si>
  <si>
    <t>The Konza proposal as corporate storytelling in thesavannah? A decolonial reflection on the developmental ideology and governance of Africa's silicon city</t>
  </si>
  <si>
    <t>GEOJOURNAL</t>
  </si>
  <si>
    <t>Corporate urbanism; Decolonial discourse; Economic city; ICT business district; Innovation district; Master plan city; New town concept; Smart city; State-led urbanism; Urban Eurocentrism; Urban governance</t>
  </si>
  <si>
    <t>SMART CITY; ECONOMIC-GROWTH; CITIES; URBANIZATION; INDIA; CHALLENGES; BANGALORE; STRATEGY; URBANISM; FUTURE</t>
  </si>
  <si>
    <t>This article presents a critical analysis of the Konza proposal as a smart (silicon) city being built in Kenya. This covers its developmental ideologies including the concept of economic city, urban innovation, and corporate state control. It finds out that the ideology of smart city as economic city where the developers had promised to generate about 17,000 jobs in BPO-ITES and contribute 1% to the national GDP by 2018 did not materialize and remains a storytelling exercise. In terms of innovation district, its smart city governance proposals are yet to be applied on the ground since the city is not yet built over a decade after it was proposed. Its proposals as corporate tool for state control of urban development (Master-plan) are also found not to be socially inclusive. Nevertheless, the Konza proposal tells us lessons on the emergence of corporate urbanism that involves branding (marketing), corporate management infrastructure, corporate citizenship and corporate demonstration effect. The analysis concludes that the ideology is mere political rhetoric or branding exercise that may not lead to the achievement of its proposed development goals.</t>
  </si>
  <si>
    <t>[K'Akumu, Owiti A.] Univ Nairobi, Dept Real Estate, POB 30197, Nairobi, Kenya</t>
  </si>
  <si>
    <t>University of Nairobi</t>
  </si>
  <si>
    <t>K'Akumu, OA (corresponding author), Univ Nairobi, Dept Real Estate, POB 30197, Nairobi, Kenya.</t>
  </si>
  <si>
    <t>Owiti.kakumu@uonbi.ac.ke</t>
  </si>
  <si>
    <t>K'Akumu, Owiti A/AFD-0279-2022</t>
  </si>
  <si>
    <t>K'Akumu, Owiti A/0000-0002-0419-5437</t>
  </si>
  <si>
    <t>0343-2521</t>
  </si>
  <si>
    <t>1572-9893</t>
  </si>
  <si>
    <t>GeoJournal</t>
  </si>
  <si>
    <t>NOV 20</t>
  </si>
  <si>
    <t>10.1007/s10708-024-11241-0</t>
  </si>
  <si>
    <t>M6W3A</t>
  </si>
  <si>
    <t>WOS:001358912700001</t>
  </si>
  <si>
    <t>Polastri, V</t>
  </si>
  <si>
    <t>Polastri, Vanesa</t>
  </si>
  <si>
    <t>40 years of democracy in Argentina: A decolonial didactic sequence about our last dictatorship in the English class at Social Work College</t>
  </si>
  <si>
    <t>ARGENTINIAN JOURNAL OF APPLIED LINGUISTICS</t>
  </si>
  <si>
    <t>Social Work; Argentinian history; human rights; active citizenship; identity; situated knowledge</t>
  </si>
  <si>
    <t>This classroom account delves into a decolonial didactic sequence carried out in 2023 within the subject English II, corresponding to the fourth and final year of Social Work College. The sequence was developed in answer to a call made by the Direccion General de Cultura y Educacion (DGCyE) to address the 40 th anniversary of the restoration of democracy in Argentina with the purpose of remembering the victims from the illegal repression of the last coup d'etat and celebrating democratic values through active citizenship. The article also discusses the difficulty educators find when intending to deal with Argentinian matters in English, with regards to identity construction and the selection of materials in the target language.</t>
  </si>
  <si>
    <t>[Polastri, Vanesa] Inst Super Formac Docente ISFD 41, Almirante Brown, Argentina; [Polastri, Vanesa] Inst Super Formac Docente &amp; Tecn ISFDyT 53, Glew, Argentina</t>
  </si>
  <si>
    <t>Polastri, V (corresponding author), Inst Super Formac Docente ISFD 41, Almirante Brown, Argentina.;Polastri, V (corresponding author), Inst Super Formac Docente &amp; Tecn ISFDyT 53, Glew, Argentina.</t>
  </si>
  <si>
    <t>vanepolastri@gmail.com</t>
  </si>
  <si>
    <t>FEDERACION ARGENTINA ASOC PROFESORES INGLES-FAAP</t>
  </si>
  <si>
    <t>ARTURO M BAS 22, CORDOBA, X5000KLB, ARGENTINA</t>
  </si>
  <si>
    <t>2314-3576</t>
  </si>
  <si>
    <t>ARGENT J APPL LINGUI</t>
  </si>
  <si>
    <t>Argent. J. Appl. Linguist.</t>
  </si>
  <si>
    <t>US8S2</t>
  </si>
  <si>
    <t>WOS:001250144400006</t>
  </si>
  <si>
    <t>Francis, JNP; Mugabo, L</t>
  </si>
  <si>
    <t>Francis, June N. P.; Mugabo, Lama</t>
  </si>
  <si>
    <t>A Call for Afrocentric Decolonial Endogenous Marketing and Public Policy Research and Practice: Toward Sustainable Peace and Well-Being in African Societies</t>
  </si>
  <si>
    <t>JOURNAL OF PUBLIC POLICY &amp; MARKETING</t>
  </si>
  <si>
    <t>marketing and public policy; African marketing system; conflict studies; peace building; Afrocentric; decolonization; postcolonial; slavery</t>
  </si>
  <si>
    <t>SLAVE-TRADE; CONFLICT; ETHNOGRAPHY; ECONOMICS; WESTERN</t>
  </si>
  <si>
    <t>Africa experiences one-third of all conflicts globally, resulting in the diminishment of human, social, and economic well-being; high levels of insecurity; poverty; and disrupted marketing systems. Drawing on the experiences of African countries, the article illuminates the ways in which the slave trade and, later, the colonization of the African continent fomented the social and economic convulsions that continue to erupt into continuing cycles of social conflict. Today these are manifested in the neocolonial influence of public policy on the continent by international organizations, funding bodies, and local and international institutions that control the public policy discourse and resources. The authors argue that if marketing systems are to enhance well-being and reduce social conflict, marketing policy makers need to contest failed external to Africa policy frameworks and look to endogenous policies better suited to contemporary African challenges. A case study of Rwanda illuminates how endogenous, home-grown decolonial and Afrocentric policy can create enduring peace and improve marketing systems and well-being. The authors call for research at the nexus of public policy and African marketing systems that adopts decolonized, endogenous, and Afrocentric perspectives to address this lacuna in marketing and public policy research and practice.</t>
  </si>
  <si>
    <t>[Francis, June N. P.] Beedie Sch Business, Vancouver, BC, Canada; [Francis, June N. P.] Inst Black &amp; African Diaspora Res &amp; Engagement, Burnaby, BC, Canada; [Francis, June N. P.] Simon Fraser Univ, Burnaby, BC, Canada; [Mugabo, Lama] Bldg Bridges Rwanda, Vancouver, BC, Canada</t>
  </si>
  <si>
    <t>Simon Fraser University</t>
  </si>
  <si>
    <t>Francis, JNP (corresponding author), Beedie Sch Business, Vancouver, BC, Canada.;Francis, JNP (corresponding author), Inst Black &amp; African Diaspora Res &amp; Engagement, Burnaby, BC, Canada.;Francis, JNP (corresponding author), Simon Fraser Univ, Burnaby, BC, Canada.</t>
  </si>
  <si>
    <t>francis@sfu.ca; lmugabo75@gmail.com</t>
  </si>
  <si>
    <t>Francis, June/AAT-2778-2021</t>
  </si>
  <si>
    <t>Francis, June/0000-0003-3136-6817</t>
  </si>
  <si>
    <t>0743-9156</t>
  </si>
  <si>
    <t>1547-7207</t>
  </si>
  <si>
    <t>J PUBLIC POLICY MARK</t>
  </si>
  <si>
    <t>J. Public Policy Mark.</t>
  </si>
  <si>
    <t>10.1177/07439156241288820</t>
  </si>
  <si>
    <t>Business</t>
  </si>
  <si>
    <t>O7P2D</t>
  </si>
  <si>
    <t>WOS:001351879500001</t>
  </si>
  <si>
    <t>Stanhope, C</t>
  </si>
  <si>
    <t>Stanhope, Clare</t>
  </si>
  <si>
    <t>PhEminist skins of resistance: creative activism as a decolonial tool for the empowerment of young people within the neo-liberal educational setting</t>
  </si>
  <si>
    <t>Phematerialism; decolonization; life drawing; skin; creative practice</t>
  </si>
  <si>
    <t>MATTER</t>
  </si>
  <si>
    <t>In this article, I discuss the legacy of the art historical trope of the female nude in perpetuating colonial narratives that inform young women's understanding not only of the idealized female body, but also what is perceived as 'good' drawing in the contemporary art classroom. Theoretically informed by phEmaterialism (feminist new materialism and post-humanism in education), I review the skin as a post-human assemblage to diffract heteronormative and raced colonial imaginings of the female skin. I discuss the PhEminist Skins project, a collaboration with six young women artists (the YWAs), where critical engagement with creative methods, such as life drawing, mobilized the agency of the skin and created opportunity for creative activism. I further share how the methods developed by the YWAs instigated the creation of The Centre for Creative Explorations, a creative research centre that explores alternative pedagogical approaches to the decolonial endeavour in secondary education.</t>
  </si>
  <si>
    <t>[Stanhope, Clare] Goldsmiths Univ London, Dept Educ Studies Educ, London, England</t>
  </si>
  <si>
    <t>University of London; Goldsmiths University London</t>
  </si>
  <si>
    <t>Stanhope, C (corresponding author), Goldsmiths Univ London, Dept Educ Studies Educ, London, England.</t>
  </si>
  <si>
    <t>centreforcreativeexplorations@gmail.com</t>
  </si>
  <si>
    <t>10.1080/09540253.2024.2409896</t>
  </si>
  <si>
    <t>WOS:001325986100001</t>
  </si>
  <si>
    <t>Chambers, C; Gilmour, R</t>
  </si>
  <si>
    <t>Chambers, Claire; Gilmour, Rachael</t>
  </si>
  <si>
    <t>The evolution of Commonwealth, postcolonial, and decolonial scholarship: Tracing the impact of field transformation on the Journal of Commonwealth Literature and vice versa</t>
  </si>
  <si>
    <t>LITERATURE CRITIQUE AND EMPIRE TODAY</t>
  </si>
  <si>
    <t>Commonwealth; decolonial; empire; JCL; literary studies; postcolonial</t>
  </si>
  <si>
    <t>This article explores the title change from the Journal of Commonwealth Literature (JCL) to Literature, Critique, and Empire Today using a tripartite structure. We are the journal's most recent ex-editors, and so the article is the culmination of about 15 years of thinking on these and related matters. In the essay's first part, we interrogate the limitations of the term Commonwealth across the axes of global geopolitics as well as literature, in order to draw out some common threads within and beyond postcolonial studies. The second section thinks through the journal's role in shaping postcolonial studies over time. Changes have been wrought in response to literary-critical and political concerns, as well as amid the self-transformation the journal has undergone over the past decade so as to open itself up to more diverse perspectives. Finally, we analyse the likely impact of the journal's altered title for both registering and challenging understandings in its field. We hope that the article constitutes a thought-provoking exploration of the journal's present and future avenues, and the knock-on effects this will have for postcolonial, world, and decolonial literary studies more broadly.</t>
  </si>
  <si>
    <t>[Chambers, Claire] Univ York, York YO10 5DD, England; [Gilmour, Rachael] Queen Mary Univ London, London, England</t>
  </si>
  <si>
    <t>University of York - UK; University of London; Queen Mary University London</t>
  </si>
  <si>
    <t>Chambers, C (corresponding author), Univ York, York YO10 5DD, England.</t>
  </si>
  <si>
    <t>claire.chambers@york.ac.uk</t>
  </si>
  <si>
    <t>3033-3962</t>
  </si>
  <si>
    <t>3033-3970</t>
  </si>
  <si>
    <t>LIT CRIT EMPIR TODAY</t>
  </si>
  <si>
    <t>Lit. CEmpire Today</t>
  </si>
  <si>
    <t>10.1177/30333962231226043</t>
  </si>
  <si>
    <t>Literature, African, Australian, Canadian</t>
  </si>
  <si>
    <t>E6Q0K</t>
  </si>
  <si>
    <t>WOS:001304220000010</t>
  </si>
  <si>
    <t>Grandón-Zerega, P</t>
  </si>
  <si>
    <t>Grandon-Zerega, Paola</t>
  </si>
  <si>
    <t>Latin American Critical Clinical Social Work: A proposal for incorporating anti oppressive decolonial perspectives and local knowledge in justice-focused clinical practice</t>
  </si>
  <si>
    <t>CLINICAL SOCIAL WORK JOURNAL</t>
  </si>
  <si>
    <t>Latin American clinical social work; Critical perspectives; Critical clinical social work; Latin American clinical practice; Narrative practices</t>
  </si>
  <si>
    <t>Clinical social work (CSW) has been primarily developed by social workers in the United States, Canada, Australia, and other western societies with dominant neoliberal-based perspectives. Given the recent recognition of CSW practice in several Latin American countries, the need for a culture-specific, clinical, decolonial practice that not only includes theoretical frameworks from western dominant clinical social work, but that also incorporates relevant and culturally sound practices rooted in history, culture and local knowledge become necessary to engage in clinical practice that is social justice focused. The following article proposes a theoretical framework and practice perspective for a culture specific Latin American CSW that considers the historical oppression and colonization of Latin America. A brief overview of dominant western perspectives of CSW will be presented which will be followed by a general proposal of Latin American Critical Clinical Social Work (LACCSW) that includes theoretical underpinnings from critical perspectives such as anti-oppressive practice, feminist theory, decolonial theories, and critical race theory, as well as Liberation Psychology and Popular Pedagogy. In addition, an argument is made for the importance of incorporating local knowledge, history, and cultural differences which are particular to the region of Latin America. Although the proposal is theoretical, possibilities for direct practice will be considered throughout the article.</t>
  </si>
  <si>
    <t>[Grandon-Zerega, Paola] Chilean Inst Clin Social Work, Inst Chileno Trabajo Social Clin, Vina Del Mar, Chile</t>
  </si>
  <si>
    <t>Grandón-Zerega, P (corresponding author), Chilean Inst Clin Social Work, Inst Chileno Trabajo Social Clin, Vina Del Mar, Chile.</t>
  </si>
  <si>
    <t>paola.grandon@ichtsc.com</t>
  </si>
  <si>
    <t>Grandon-Zerega, E. Paola/0009-0009-4231-997X</t>
  </si>
  <si>
    <t>0091-1674</t>
  </si>
  <si>
    <t>1573-3343</t>
  </si>
  <si>
    <t>CLIN SOC WORK J</t>
  </si>
  <si>
    <t>Clin. Soc. Work J.</t>
  </si>
  <si>
    <t>2024 JUN 1</t>
  </si>
  <si>
    <t>10.1007/s10615-024-00944-z</t>
  </si>
  <si>
    <t>SS7U7</t>
  </si>
  <si>
    <t>WOS:001236511400001</t>
  </si>
  <si>
    <t>Barría-Madrid, M; Flores-Fuentes, S; Garín-Varela, S; Gutiérrez-Lagos, F; Grandón-Valenzuela, D</t>
  </si>
  <si>
    <t>Barria-Madrid, Martina; Flores-Fuentes, Sylvia; Garin-Varela, Sofia; Gutierrez-Lagos, Fernanda; Grandon-Valenzuela, Debora</t>
  </si>
  <si>
    <t>Repercussions of the water advocacy on the collective well-being of MODATIMA Santiago: ethnographic approaches from a decolonial ecofeminist perspective of collective occupations</t>
  </si>
  <si>
    <t>CADERNOS BRASILEIROS DE TERAPIA OCUPACIONAL-BRAZILIAN JOURNAL OF OCCUPATIONAL THERAPY</t>
  </si>
  <si>
    <t>Occupational Therapy; Feminism; Human Rights; Policy; Water Insecurity</t>
  </si>
  <si>
    <t>THERAPY; HEALTH</t>
  </si>
  <si>
    <t>Introduction: The article discusses the relationship between ecology and human occupations from occupational therapy and occupational science, recognizing the role played by organizations defending the human right to water in the socioenvironmental advocacy. Objective: Analyzing the motivations and repercussions of the water advocacy on the personal health and well-being of the MODATIMA Santiago, Chile, collectivity, as well as characterize their collective actions and strategies in the face of the water conflict from a decolonial ecofeminist perspective, and collective occupations. Method: Qualitative, critical, and feminist research, of exploratory type, which included two group interviews and a process of participant observation of the group's activities in Santiago de Chile, during the year 2022. Results: The MODATIMA Santiago socio-environmental advocacy collectivity has various motivations to organize, for which they have created public, educational, institutional, and organizational action strategies to face the current and future repercussions of the water crisis on their territories, which has had a negative impact on their health and well-being. Conclusions: The socioenvironmental advocacy can be understood as a collective occupation articulated toward the demand for human rights, stressing the anthropocentric and individualist understandings of human occupation.</t>
  </si>
  <si>
    <t>[Barria-Madrid, Martina; Flores-Fuentes, Sylvia; Garin-Varela, Sofia; Gutierrez-Lagos, Fernanda; Grandon-Valenzuela, Debora] Univ Chile, Santiago, Chile; [Grandon-Valenzuela, Debora] Univ Austral Chile, Valdivia, Chile</t>
  </si>
  <si>
    <t>Universidad de Chile; Universidad Austral de Chile</t>
  </si>
  <si>
    <t>Grandón-Valenzuela, D (corresponding author), Univ Chile, Santiago, Chile.;Grandón-Valenzuela, D (corresponding author), Univ Austral Chile, Valdivia, Chile.</t>
  </si>
  <si>
    <t>dlunagrandon@gmail.com</t>
  </si>
  <si>
    <t>CUBA EDITORA</t>
  </si>
  <si>
    <t>SAO CARLOS</t>
  </si>
  <si>
    <t>CUBA EDITORA, SAO CARLOS, 00000, BRAZIL</t>
  </si>
  <si>
    <t>2526-8910</t>
  </si>
  <si>
    <t>CAD BRAS TER OCUP</t>
  </si>
  <si>
    <t>Cad. Bras. Ter. Ocup.</t>
  </si>
  <si>
    <t>e3835</t>
  </si>
  <si>
    <t>10.1590/25268910.ctoAO395238352</t>
  </si>
  <si>
    <t>P3I6X</t>
  </si>
  <si>
    <t>WOS:001376893200002</t>
  </si>
  <si>
    <t>de Oliveira, IA</t>
  </si>
  <si>
    <t>de Oliveira, Irina Alencar</t>
  </si>
  <si>
    <t>Decolonial reflexions on social representations of Santana's Cathedral in the town of Goiás by European visitors in the 18th and 19th centuries</t>
  </si>
  <si>
    <t>Town of Goi &amp; aacute;s; Cathedral of Santana; Decoloniality; Eurocentrism; Social representations</t>
  </si>
  <si>
    <t>This paper proposes the exercise of a decolonial gaze on the social representations concerning the Cathedral of Santana in the Town of Goi &amp; aacute;s (and metonymically on the city itself), based on the accounts and visual records of European visitors throughout the 18th and 19th centuries. The intention is to bring forth alternative perspectives on the research subject, aiming to think about it from a local and non-Eurocentric standpoint. So, although in a colonialist manner, the concepts of social representations derived from New Cultural History and decolonization are employed, in an attempt to achieve a critical balance. Thus, various accounts and images about the church during this time are analyzed, always seeking different, questioning, broadened, non-hegemonic, and empathetic approaches.</t>
  </si>
  <si>
    <t>[de Oliveira, Irina Alencar] Univ Brasilia UnB, Arquitetura &amp; Urbanismo, Brasilia, DF, Brazil; [de Oliveira, Irina Alencar] Bolsista Fdn Coordenacao Aperfeicoamento Pessoal N, Brasilia, Brazil</t>
  </si>
  <si>
    <t>Universidade de Brasilia</t>
  </si>
  <si>
    <t>de Oliveira, IA (corresponding author), Univ Brasilia UnB, Arquitetura &amp; Urbanismo, Brasilia, DF, Brazil.</t>
  </si>
  <si>
    <t>irinaoliveira@gmail.com</t>
  </si>
  <si>
    <t>WOS:001350334400003</t>
  </si>
  <si>
    <t>Ornelas, E</t>
  </si>
  <si>
    <t>Ornelas, E.</t>
  </si>
  <si>
    <t>If We Wait, It Is We That Will Be Burned: Exploring Decolonial Violence in Ursula Le Guin's The Word for World Is Forest</t>
  </si>
  <si>
    <t>CONTEMPORARY WOMENS WRITING</t>
  </si>
  <si>
    <t>IS-FOREST; AMERICAN; 'WORD-FOR-WORLD-IS-FOREST'</t>
  </si>
  <si>
    <t>What does speculative fiction from the 1970s have to do with contemporary Indigenous and decolonial feminisms? This essay explores what such literature imagines as possible options for and limits to Indigenous resistance to gendered, racialized, and colonial violence. I offer an interpretation of Ursula Le Guin's novella The Word for World Is Forest (1972) that uses the Indigenous feminist concept of spatial in/justice. Many scholars who have critically engaged with the text, throughout the last five decades, have not meaningfully included interconnected violence within their analyses, thus ignoring Indigenous and decolonial feminist considerations. I attempt to rethink violence, resistance, and the problematics of how decolonial violence is constructed through a politics of respectability in The Word for World Is Forest and beyond.</t>
  </si>
  <si>
    <t>[Ornelas, E.] Dartmouth Coll, New Hampshire, OH 03755 USA</t>
  </si>
  <si>
    <t>Ornelas, E (corresponding author), Dartmouth Coll, New Hampshire, OH 03755 USA.</t>
  </si>
  <si>
    <t>e.ornelas@dartmouth.edu</t>
  </si>
  <si>
    <t>ornelas, emanuel/A-7413-2014</t>
  </si>
  <si>
    <t>1754-1476</t>
  </si>
  <si>
    <t>1754-1484</t>
  </si>
  <si>
    <t>CONTEMP WOMENS WRIT</t>
  </si>
  <si>
    <t>Contemp. Womens Writ.</t>
  </si>
  <si>
    <t>OCT 7</t>
  </si>
  <si>
    <t>vpae021</t>
  </si>
  <si>
    <t>10.1093/cww/vpae021</t>
  </si>
  <si>
    <t>I0I6G</t>
  </si>
  <si>
    <t>WOS:001327183900001</t>
  </si>
  <si>
    <t>Decolonial reflexions on social representations of Santana's Cathedral in the town of Goias by European visitors in the 18th and 19th centuries</t>
  </si>
  <si>
    <t>Town of Goias; Cathedral of Santana; Decoloniality; Eurocentrism; Social representations</t>
  </si>
  <si>
    <t>This paper proposes the exercise of a decolonial gaze on the social representations concerning the Cathedral of Santana in the Town of Goias (and metonymically on the city itself), based on the accounts and visual records of European visitors throughout the 18th and 19th centuries. The intention is to bring forth alternative perspectives on the research subject, aiming to think about it from a local and non-Eurocentric standpoint. So, although in a colonialist manner, the concepts of social representations derived from New Cultural History and decolonization are employed, in an attempt to achieve a critical balance. Thus, various accounts and images about the church during this time are analyzed, always seeking different, questioning, broadened, non-hegemonic, and empathetic approaches.</t>
  </si>
  <si>
    <t>[de Oliveira, Irina Alencar] Univ Brasilia UnB, Arquitetura &amp; Urbanismo, Brasilia, DF, Brazil; [de Oliveira, Irina Alencar] Fundacao Coordenacao Aperfeicoamento Pessoal Nive, Brasilia, DF, Brazil</t>
  </si>
  <si>
    <t>de Oliveira, IA (corresponding author), Univ Brasilia UnB, Arquitetura &amp; Urbanismo, Brasilia, DF, Brazil.;de Oliveira, IA (corresponding author), Fundacao Coordenacao Aperfeicoamento Pessoal Nive, Brasilia, DF, Brazil.</t>
  </si>
  <si>
    <t>WOS:001338082700002</t>
  </si>
  <si>
    <t>Sahraoui, N</t>
  </si>
  <si>
    <t>Sahraoui, Nina</t>
  </si>
  <si>
    <t>From shared experiences of gendered racism to converging interpretations? Exploring the formation of a decolonial standpoint by women of Moroccan descent in postcolonial France</t>
  </si>
  <si>
    <t>COMPARATIVE MIGRATION STUDIES</t>
  </si>
  <si>
    <t>Racism; Gender; France; Postcolonial; Decolonial; Diaspora; Standpoint theory; Feminism</t>
  </si>
  <si>
    <t>THEORY REVISITED WHERES; TRUTH; ISLAMOPHOBIA; POWER</t>
  </si>
  <si>
    <t>This article invites a dialogue between decolonial perspectives on diasporas and feminist standpoint theories by exploring processes of standpoint formation by women of Moroccan descent who grew up in postcolonial France. The article draws on 18 interviews with women aged in their 20s to their 40s, as well as a long-term engagement with these questions through 'patchwork ethnography'. While emphasising that these women were neither exposed to identical experiences nor have the same worldviews, the article shows that they have navigated a set of shared experiences that pertain to their social position and that they are thus aware of the manifestations in their everyday lives and of the workings of gendered and racialised social hierarchies that affect them. The article explores participants' experiences of racism and of its gendered inflections; the formation of 'shared angles of visions' (Hill Collins, 1997) around specific issues as a result; and finally, participants' assessments of the different terms used to describe them in public and in everyday discourses. The article seeks to contribute to thinking through empirically the formation of an epistemological standpoint at the crossroads of feminist and decolonial approaches.</t>
  </si>
  <si>
    <t>[Sahraoui, Nina] Paris Saclay Univ, PRINTEMPS, CNRS, Guyancourt, France</t>
  </si>
  <si>
    <t>Universite Paris Saclay; Centre National de la Recherche Scientifique (CNRS)</t>
  </si>
  <si>
    <t>Sahraoui, N (corresponding author), Paris Saclay Univ, PRINTEMPS, CNRS, Guyancourt, France.</t>
  </si>
  <si>
    <t>nina.sahraoui@cnrs.fr</t>
  </si>
  <si>
    <t>HORIZON EUROPE Marie Sklodowska-Curie Actions; Postcolonial And Digital Approaches To Researching</t>
  </si>
  <si>
    <t>I would like to thank all participants to the workshop 'Intersectional, Postcolonial And Digital Approaches To Researching Racialised Minorities In Postmigration Contexts In Europe' we organised at CRESPPA in Paris with Shirin Shahrokni for the collective discussion. My gratitude also goes to Shirin Shahrokni for her precious comments on earlier versions of this article and to Jane Freedman for her kind proof-reading of the article.</t>
  </si>
  <si>
    <t>2214-594X</t>
  </si>
  <si>
    <t>COMP MIGR STUD</t>
  </si>
  <si>
    <t>Comp. Migr. Stud.</t>
  </si>
  <si>
    <t>DEC 18</t>
  </si>
  <si>
    <t>10.1186/s40878-024-00416-w</t>
  </si>
  <si>
    <t>P7O9T</t>
  </si>
  <si>
    <t>WOS:001379767800001</t>
  </si>
  <si>
    <t>Provitola, BA</t>
  </si>
  <si>
    <t>Provitola, Blase A.</t>
  </si>
  <si>
    <t>Notre solidarité n'est pas une solidarité de salon: The Lesbiennes of Color Collective's Decolonial Political Lesbianism in the Face of Sexual Nationalisms</t>
  </si>
  <si>
    <t>feminisms; Lesbiennes of Color; lesbianism; nationalism; queer theory</t>
  </si>
  <si>
    <t>QUEER</t>
  </si>
  <si>
    <t>American queer theory, including queer of color critique, is often evoked in France to analyze the growing inclusion of certain so-called progressive sexual values within the nation. Yet more and more activists, as well as some academics, are calling for greater attention to local genealogies of decolonial and anti-heteronormative resistance in the struggle against sexual nationalisms. This article responds to this call by examining the writings and organizing strategies of the contemporary collective known as the Lesbiennes of Color (LOCs) since its creation in 2009. The LOCs' activism provides strategies of resistance to sexual nationalisms, helps to expand queer of color critique beyond anglophone sources, and combats Western epistemic imperialism while highlighting the importance of political lesbianism.</t>
  </si>
  <si>
    <t>[Provitola, Blase A.] Trinity Coll, Language &amp; Culture Studies &amp; Women Gender &amp; Sexual, Hartford, CT 06106 USA</t>
  </si>
  <si>
    <t>Trinity College</t>
  </si>
  <si>
    <t>Provitola, BA (corresponding author), Trinity Coll, Language &amp; Culture Studies &amp; Women Gender &amp; Sexual, Hartford, CT 06106 USA.</t>
  </si>
  <si>
    <t>blase.provitola@trincoll.edu</t>
  </si>
  <si>
    <t>10.4000/122t8</t>
  </si>
  <si>
    <t>WOS:001297107300005</t>
  </si>
  <si>
    <t>Ovodova, SN; Moiseeva, DV; Porshunova, LS</t>
  </si>
  <si>
    <t>Ovodova, Svetlana N.; Moiseeva, Darya V.; Porshunova, Larisa S.</t>
  </si>
  <si>
    <t>REPRESENTATION OF THE CULTURE OF FINNO-UGRIC PEOPLES OF UGRA IN MUSEUM EXHIBITIONS: TRANSITION FROM THE DISCOURSE OF SOVIET MODERNITY TO THE DECOLONIAL TURN</t>
  </si>
  <si>
    <t>VESTNIK TOMSKOGO GOSUDARSTVENNOGO UNIVERSITETA-KULTUROLOGIYA I ISKUSSTVOVEDENIE-TOMSK STATE UNIVERSITY JOURNAL OF CULTURAL STUDIES AND ART HISTORY</t>
  </si>
  <si>
    <t>museum expositions; Finno-Ugric peoples; local; decolonization; culture; postcolonial studies; discourse</t>
  </si>
  <si>
    <t>The article presents the analysis of changes in the logic of representation of the culture of indigenous peoples living on the territory of Khanty-Mansi Autonomous Okrug (Khanty-Mansiysk) in ethnographic expositions of the Museum of Nature and Man (Khanty Mansiysk). Contemporary researchers fix the crisis of ethnographic museums, which consists in the inconsistency of the narratives broadcast by the museum with contemporary discourse and is based on such processes as globalization and urbanization. Museums are facing questions about the need to reconsider their approaches to exhibiting. Using postcolonial methodology in the analysis of the experience of creating ethnographic exhibition projects allowed to distinguish colonial and postcolonial narratives, the authors based on the decolonial lens problematized the postcolonial narrative and identified in it the subjects, which could become possible scenarios for the development of future exhibitions. The ethnographic collection of the Museum of Nature and Man (Khanty-Mansiysk) consists of more than 5000 unique artifacts of Khanty, Mansi, Forest Nenets, Komi-Zyrian, as well as a great number of related photographs, film and video footage, documents and DPI objects. From the moment of its creation and up to the end of the 1990s the ethnographic expositions of the museum were a reflection of the Soviet modernist discourse exoticizing the culture of the indigenous peoples. In the early 2000s the museum underwent a complete change in its ethnographic exposition. Created under the leadership of A.V. Golovnev, the innovative exposition Mythological Time, based on the mythology of the indigenous peoples of the North, was a breakthrough in the museum business in Russia. The new exhibition, which is available to visitors today, marked a transition to the postcolonial logic of exhibiting. The creative approach to creating ethnographic exhibitions was preserved and developed by the museum staff in the following exhibition projects: Cape of the Sacred Dog (2014-2019, curator L.V. Porshunova) and Ringing of the Dancing Fate (2017-2018, curator I.Yu. Kopyltsova). These two projects already contained elements of decolonial discourse. In modern conditions, the development of new ethnographic exhibition projects should be based on close interaction with the local community of bearers of national culture.</t>
  </si>
  <si>
    <t>[Ovodova, Svetlana N.] Dostoevsky Omsk State Univ, Omsk, Russia; [Moiseeva, Darya V.] Higher Sch Econ, Moscow, Russia; [Porshunova, Larisa S.] Museum Nat &amp; Man, Khanty Mansiysk, Russia</t>
  </si>
  <si>
    <t>Dostoevsky Omsk State University; HSE University (National Research University Higher School of Economics)</t>
  </si>
  <si>
    <t>Ovodova, SN (corresponding author), Dostoevsky Omsk State Univ, Omsk, Russia.</t>
  </si>
  <si>
    <t>snovodova@mail.ru; dmoiseeva@hse.ru; etnografika@mail.ru</t>
  </si>
  <si>
    <t>Ovodova, Svetlana/O-1384-2016</t>
  </si>
  <si>
    <t>Russian Federation [MK-1512.2020.6]</t>
  </si>
  <si>
    <t>Russian Federation(Russian Federation)</t>
  </si>
  <si>
    <t>The study was conducted with the support of a grant from the President of the Russian Federation, project MK-1512.2020.6.</t>
  </si>
  <si>
    <t>TOMSK STATE UNIV</t>
  </si>
  <si>
    <t>TOMSK</t>
  </si>
  <si>
    <t>LENIN AVE, 36, TOMSK, 634050, RUSSIA</t>
  </si>
  <si>
    <t>2222-0836</t>
  </si>
  <si>
    <t>2311-3685</t>
  </si>
  <si>
    <t>VESTN TOMSK GOS U KU</t>
  </si>
  <si>
    <t>Vestn. Tomsk. Gos. Univ.-Kulturologiya Iskusstvovedenie</t>
  </si>
  <si>
    <t>10.17223/22220836/53/22</t>
  </si>
  <si>
    <t>XF6G2</t>
  </si>
  <si>
    <t>WOS:001260301100022</t>
  </si>
  <si>
    <t>Garcia-Arias, J; Cuestas-Caza, J</t>
  </si>
  <si>
    <t>Garcia-Arias, Jorge; Cuestas-Caza, Javier</t>
  </si>
  <si>
    <t>Pluriversal Autonomies Beyond Development: Towards an Intercultural, Decolonial and Ecological Buen Vivir as an Alternative to the 2030 Agenda in Abya Yala/Latin America</t>
  </si>
  <si>
    <t>Indigenous autonomy; Pluriverse; Buen vivir; Global tapestry of alternatives; PPOCS (Ecuador); CONCIP (Colombia); CICA (Central America)</t>
  </si>
  <si>
    <t>2 DEGREES-C; SYSTEMIC APPROACH; POLITICS</t>
  </si>
  <si>
    <t>This article employs Critical Development Studies to analyze the international political economy of the 2030 Agenda for Sustainable Development and address how the main elements that sustain and characterize it turn it into another brick in the wall of the hegemonic development paradigm (neoliberal, neo-developmentalist, neocolonial, privatized, inequitable, and environmentally predatory). It further analyzes how this 2030 Agenda contributed to the process of 'enclosure of development' in Abya Yala/Latin America (AY/LA). We then employ decolonial thought and pluriversal perspectives to contest this hegemonic vision and imagine an intercultural, decolonial and ecological buen vivir or good living (BV-IDE) as an autonomist alternative to the 2030A model for AY/LA, and address three contemporary experiences in Colombia, Ecuador, and Central America.En este trabajo, partiendo de una perspectiva de Estudios Cr &amp; iacute;ticos del Desarrollo y tras un an &amp; aacute;lisis de econom &amp; iacute;a pol &amp; iacute;tica internacional cr &amp; iacute;tica de la Agenda 2030 de Desarrollo Sostenible, mostramos c &amp; oacute;mo los ejes principales que la sostienen y atraviesan la convierten en 'otro ladrillo en el muro' del paradigma de desarrollo hegem &amp; oacute;nico (neoliberal, neodesarrollista, neocolonial, privatizado, inequitativo, y ecol &amp; oacute;gicamente depredador), y c &amp; oacute;mo dicha Agenda 2030 ha contribuido al proceso de 'cercamiento del desarrollo', tambi &amp; eacute;n en Abya Yala/Am &amp; eacute;rica Latina (AY/AL).Como respuesta a esta visi &amp; oacute;n hegem &amp; oacute;nica proponemos, desde los aportes del pensamiento decolonial y las perspectivas pluriversales, imaginar un buen vivir intercultural, decolonial y ecologista (BV-IDE) como alternativa autonomista al modelo de la 2030A para AY/AL, y presentamos tres experiencias contempor &amp; aacute;neas, en Colombia, Ecuador y Centroam &amp; eacute;rica, conectadas con nuestra propuesta.</t>
  </si>
  <si>
    <t>[Garcia-Arias, Jorge] Univ Leon, Int Polit Econ &amp; Global Dev Studies, Leon, Spain; [Cuestas-Caza, Javier] Escuela Politec Nacl, Dept Org Studies &amp; Human Dev, Quito, Ecuador</t>
  </si>
  <si>
    <t>Universidad de Leon; Escuela Politecnica Nacional Ecuador</t>
  </si>
  <si>
    <t>Garcia-Arias, J (corresponding author), Univ Leon, Int Polit Econ &amp; Global Dev Studies, Leon, Spain.</t>
  </si>
  <si>
    <t>10.1177/0094582X241292327</t>
  </si>
  <si>
    <t>O4Q5J</t>
  </si>
  <si>
    <t>WOS:001350088500001</t>
  </si>
  <si>
    <t>Pfeiffer, G</t>
  </si>
  <si>
    <t>Pfeiffer, Genevieve</t>
  </si>
  <si>
    <t>Regenerative Futures within E. Cram's Violent Inheritance: Queer Decolonial Rhetorics in Environmental Communication Violent inheritance: sexuality, land, and energy in making the North American West</t>
  </si>
  <si>
    <t>[Pfeiffer, Genevieve] Univ Oregon, Coll Arts &amp; Sci, Eugene, OR 97403 USA</t>
  </si>
  <si>
    <t>Pfeiffer, G (corresponding author), Univ Oregon, Coll Arts &amp; Sci, Eugene, OR 97403 USA.</t>
  </si>
  <si>
    <t>gpfeiffe@uoregon.edu</t>
  </si>
  <si>
    <t>10.1080/17524032.2024.2393350</t>
  </si>
  <si>
    <t>E4I0X</t>
  </si>
  <si>
    <t>WOS:001294855900001</t>
  </si>
  <si>
    <t>Silva, J; Massarani, L; Araujo, J; Ribeiro, A</t>
  </si>
  <si>
    <t>Silva, Juliane; Massarani, Luisa; Araujo, Juliana; Ribeiro, Alice</t>
  </si>
  <si>
    <t>A decolonial look at the past, present and future based on the rescue of memories of visitors to the National History Museum (Rio de Janeiro, Brazil)</t>
  </si>
  <si>
    <t>ARTE INDIVIDUO Y SOCIEDAD</t>
  </si>
  <si>
    <t>Science communication; Decoloniality; Long term memories; History museums; Adult visitors.</t>
  </si>
  <si>
    <t>History museums can foster discussions about historical contexts and encourage critical reflections on power relations and values that permeate society, helping to overcome historically constructed prejudices. Knowing the audiences, their perceptions, readings and interpretations, allows the adoption of more efficient communication actions between museums and visitors. Thus, in this qualitative research, we aimed to investigate the memories of the experience of five adult visitors at the National Historical Museum, in Rio de Janeiro, Brazil, eight months after the visit with their families. The methodology involved the use of a semi -structured interview, with the adoption of the stimulated memory method. The results showed that the exhibition was able to promote long-term impacts, enabling the formation of memorable experiences that favored critical reflections on the part of visitors, mainly on the enslavement of black African populations, slave trade and themes related to the period of the Empire, which still reflect its problems today. It is important for museums to approach historical processes, carrying out adequate contextualization, from a decolonial perspective, which serve to raise awareness, educate and promote a movement to repair and correct the narratives in</t>
  </si>
  <si>
    <t>[Silva, Juliane; Massarani, Luisa; Araujo, Juliana; Ribeiro, Alice] INCT CPCT, Inst Nacl Comunicac Publ Ciencia &amp; Tecnol, COC, Fiocruz, Rio De Janeiro, Brazil</t>
  </si>
  <si>
    <t>Silva, J (corresponding author), INCT CPCT, Inst Nacl Comunicac Publ Ciencia &amp; Tecnol, COC, Fiocruz, Rio De Janeiro, Brazil.</t>
  </si>
  <si>
    <t>Massarani, Luisa/AAS-8261-2021</t>
  </si>
  <si>
    <t>Ribeiro, Alice/0000-0001-8012-6970; Barros da Silva, Juliane/0000-0002-9267-9676</t>
  </si>
  <si>
    <t>1131-5598</t>
  </si>
  <si>
    <t>1988-2408</t>
  </si>
  <si>
    <t>ARTE INDIVIDUO SOC</t>
  </si>
  <si>
    <t>Arte Individuo Soc.</t>
  </si>
  <si>
    <t>JAN-MAR</t>
  </si>
  <si>
    <t>10.5209/aris.90801</t>
  </si>
  <si>
    <t>HM4P5</t>
  </si>
  <si>
    <t>WOS:001159912800004</t>
  </si>
  <si>
    <t>Cárdenas, AM; de Landa, D</t>
  </si>
  <si>
    <t>Cardenas, Alexander M.; de Landa, Diego</t>
  </si>
  <si>
    <t>Rites of Passage, Religion, and Cosmology: A Decolonial Approach to Maya Indigeneity in Diego de Landa's Relación de las cosas de Yucatán (c. 1566)</t>
  </si>
  <si>
    <t>CONFLUENCIA-REVISTA HISPANICA DE CULTURA Y LITERATURA</t>
  </si>
  <si>
    <t>[Cardenas, Alexander M.] Colorado Coll, Colorado Springs, CO 80903 USA</t>
  </si>
  <si>
    <t>Colorado College</t>
  </si>
  <si>
    <t>Cárdenas, AM (corresponding author), Colorado Coll, Colorado Springs, CO 80903 USA.</t>
  </si>
  <si>
    <t>COLORADO STATE UNIV</t>
  </si>
  <si>
    <t>FT COLLINS</t>
  </si>
  <si>
    <t>EXPERIMENT STATION, FT COLLINS, CO 80523 USA</t>
  </si>
  <si>
    <t>0888-6091</t>
  </si>
  <si>
    <t>2328-6962</t>
  </si>
  <si>
    <t>CONFLUENCIA</t>
  </si>
  <si>
    <t>Confluencia-Rev Hisp. Cult. Lit.</t>
  </si>
  <si>
    <t>FAL</t>
  </si>
  <si>
    <t>10.1353/cnf.2024.a944293</t>
  </si>
  <si>
    <t>Literary Theory &amp; Criticism; Literature, Romance</t>
  </si>
  <si>
    <t>Q9Q9B</t>
  </si>
  <si>
    <t>WOS:001387941300003</t>
  </si>
  <si>
    <t>da Silva, IJ; Campos, VTB</t>
  </si>
  <si>
    <t>da Silva, Ishangly Juana; Campos, Vanessa Therezinha Bueno</t>
  </si>
  <si>
    <t>DECOLONIAL INCIDENTS IN THE TEACHER(S) TRAINING: PERSPECTIVES ON THE CURRICULUM OF THE PEDAGOGY COURSE OF FEDERAL UNIVERSITY OF UBERLAcirc;NDIA (UFU) AND ITS EPISTEMIC TEXTURES</t>
  </si>
  <si>
    <t>ETD EDUCACAO TEMATICA DIGITAL</t>
  </si>
  <si>
    <t>Curriculum; Decoloniality; University Pedagogy</t>
  </si>
  <si>
    <t>In this article, we present reflections arising from academic master's research in education carried out within the scope of the Postgraduate Program in Education at the Faculty of Education of Federal University of Uberlandia (PPGED/FACED/UFU). The study aimed to problematize the higher education curriculum, specifically the training of teachers, based on the assumptions elucidated by decoloniality. We established dialogues with University Pedagogy and sought to understand how education for ethnic -racial relations is placed in the curricular context of the Pedagogy degree at that institution. The methodological option adopted was exploratory, with a qualitative approach. In this case, we carried out a bibliographical review and a critical analysis of the Political -Pedagogical Projects (PPPs) and the course records of two undergraduate courses in Pedagogy at UFU on the Campi Pontal, in Ituiutaba, Minas Gerais, Brazil, and Santa Monica, in Uberlandia/MG. The analysis of the curricula allowed us to consider that ethnic -racial issue is inserted on the scope of specific disciplines. Aspects relating to the workload of the subjects, their mandatory or optional nature, as well as the bibliographical references indicated indicate important points of discussion, with regard to an educational construction of antirracist training. Thus, we emphasize that decoloniality, as a theoretical perspective within the scope of the higher education curriculum, can contribute to the process of teacher training, by highlighting the discussions concerning anti -racist education and its possible dialogues with students in training process for the teaching profession.</t>
  </si>
  <si>
    <t>[da Silva, Ishangly Juana] Univ Fed Uberlandia UFU, Educ, Uberlandia, MG, Brazil; [da Silva, Ishangly Juana] Rede Municipal Educ Uberlandia, Fac Educ, Uberlandia, MG, Brazil; [da Silva, Ishangly Juana] Univ Fed Uberlandia UFU, Fac Educ, Uberlandia, MG, Brazil; [Campos, Vanessa Therezinha Bueno] Univ Sao Paulo, Sao Paulo, SP, Brazil; [Campos, Vanessa Therezinha Bueno] Univ Sao Paulo, Sao Paulo, SP, Brazil</t>
  </si>
  <si>
    <t>Universidade Federal de Uberlandia; Universidade Federal de Uberlandia; Universidade de Sao Paulo; Universidade de Sao Paulo</t>
  </si>
  <si>
    <t>da Silva, IJ (corresponding author), Univ Fed Uberlandia UFU, Educ, Uberlandia, MG, Brazil.;da Silva, IJ (corresponding author), Rede Municipal Educ Uberlandia, Fac Educ, Uberlandia, MG, Brazil.;da Silva, IJ (corresponding author), Univ Fed Uberlandia UFU, Fac Educ, Uberlandia, MG, Brazil.</t>
  </si>
  <si>
    <t>ishanglypetg@gmail.com; vbcampos@ufu.br</t>
  </si>
  <si>
    <t>UNIV ESTADUAL CAMPINAS, FAC EDUCACAO</t>
  </si>
  <si>
    <t>AVE BERTRAND RUSSELL 801, CIDADE UNIV ZEFERINO VAZ, CAMPINAS, SP 13083-86, BRAZIL</t>
  </si>
  <si>
    <t>1676-2592</t>
  </si>
  <si>
    <t>ETD EDUC TEMAT DIGIT</t>
  </si>
  <si>
    <t>ETD Educ. Temat. Digit.</t>
  </si>
  <si>
    <t>e024022</t>
  </si>
  <si>
    <t>10.20396/etd.v26i00.8671453</t>
  </si>
  <si>
    <t>NQ1K0</t>
  </si>
  <si>
    <t>WOS:001201824200006</t>
  </si>
  <si>
    <t>Staphorst, L</t>
  </si>
  <si>
    <t>Staphorst, Luan</t>
  </si>
  <si>
    <t>On the Seeable Limits of Decolonial and Indigenous Scholarship: Conceptualising Ondeursigbaarheid as Critical Analytic Through Reference to the |xam, the Bleek and Lloyd Archive, and Bushman Studies</t>
  </si>
  <si>
    <t>Decolonial scholarship; critique; archive; interdisciplinarity; indigeneity; visual sovereignty; Bushman studies; |xam</t>
  </si>
  <si>
    <t>In this article, I offer a critique of the notions of decolonial and indigenous scholarship by conceptualising ondeursigbaarheid as analytic through which to think the complexity of the visual as a source. Ondeursigbaarheid emphasises both the untransparent nature of much of the visual on the one hand, and simultaneously sheds light on possibilities of certainty in spite of a lack of transparency on the other hand. The concept is scaffolded by four others, namely oorsprong, visual sovereignty, nousig, and toe-sig. After conceptualisation, I analyse a number of images of ||kabbo, a nineteenth century |xam man, from the Bleek and Lloyd archive in relation to ondeursigbaarheid - illustrating the pitfalls of reading the visual as a transparent source. Finally, I critique the decolonial and indigenous scholarship of Sylvia Vollenhoven on ||kabbo through reference both to my earlier analysis and the concept of ondeursigbaarheid. I conclude by highlighting the importance of intellectual scepticism and rigour in relation to the study of indigenous questions - particularly if those questions are primarily historical in nature.</t>
  </si>
  <si>
    <t>[Staphorst, Luan] Nelson Mandela Univ, Gqeberha, South Africa; [Staphorst, Luan] Univ Oxford, Oxford, England</t>
  </si>
  <si>
    <t>Nelson Mandela University; University of Oxford</t>
  </si>
  <si>
    <t>Staphorst, L (corresponding author), Nelson Mandela Univ, Gqeberha, South Africa.;Staphorst, L (corresponding author), Univ Oxford, Oxford, England.</t>
  </si>
  <si>
    <t>luan.staphorst@lincoln.ox.ac.uk</t>
  </si>
  <si>
    <t>2024 NOV 28</t>
  </si>
  <si>
    <t>10.1080/02560046.2024.2430473</t>
  </si>
  <si>
    <t>O0Z9F</t>
  </si>
  <si>
    <t>WOS:001368523100001</t>
  </si>
  <si>
    <t>Lim, DCL</t>
  </si>
  <si>
    <t>Lim, David C. L.</t>
  </si>
  <si>
    <t>Southeast Asia as a decolonial method of storytelling and epistemic intervention: A reading of Joshua Kam's How the Man in Green Saved Pahang, and Possibly the World (2020)</t>
  </si>
  <si>
    <t>JOURNAL OF POSTCOLONIAL WRITING</t>
  </si>
  <si>
    <t>Southeast Asia; Malaysia; Joshua Kam; decoloniality; coloniality/modernity; spicepunk</t>
  </si>
  <si>
    <t>This article examines Joshua Kam's award-winning novel, How the Man in Green Saved Pahang, and Possibly the World, against a conceptual reimagining of Southeast Asia. Drawing inspiration from Kuan-Hsing Chen's model of Asia as method, it argues that, in the novel, Southeast Asia functions both as the setting and as a method of storytelling and epistemic intervention. Southeast Asia as method, it proposes, points to a Southeast Asia-centric methodological framework that, firstly, narrates a non-Eurocentric story about the region for a readership from the region and, secondly, contests, via fiction, the knowledge produced within the framework of western modernity that casts Southeast Asia and its people in deficit terms. The novel's use of Southeast Asia as method is framed as a decolonial one, with a west-decentring grounding and strategy, and the article unpacks this method by drawing on three movements - delinking-linking, reconstitution, and re-existence - as conceptualized by Walter Mignolo.</t>
  </si>
  <si>
    <t>[Lim, David C. L.] Open Univ Malaysia, Fac Social Sci &amp; Humanities, Petaling Jaya, Malaysia</t>
  </si>
  <si>
    <t>Lim, DCL (corresponding author), Open Univ Malaysia, Fac Social Sci &amp; Humanities, Petaling Jaya, Malaysia.</t>
  </si>
  <si>
    <t>david@oum.edu.my</t>
  </si>
  <si>
    <t>Lim, David/AAK-1674-2021</t>
  </si>
  <si>
    <t>Lim, David CL/0000-0003-3566-5486</t>
  </si>
  <si>
    <t>1744-9855</t>
  </si>
  <si>
    <t>1744-9863</t>
  </si>
  <si>
    <t>J POSTCOLONIAL WRIT</t>
  </si>
  <si>
    <t>J. Postcolonial Writ.</t>
  </si>
  <si>
    <t>2024 OCT 23</t>
  </si>
  <si>
    <t>10.1080/17449855.2024.2408665</t>
  </si>
  <si>
    <t>J8W7W</t>
  </si>
  <si>
    <t>WOS:001339816600001</t>
  </si>
  <si>
    <t>Bautista, LL</t>
  </si>
  <si>
    <t>Bautista, Lorena Luengas</t>
  </si>
  <si>
    <t>The spaces of memory in Colombia and their contribution to the definition of decolonial aesthesis as alternative aesthetics. Review of two cases: El Salón del Nunca Más y Voces para Transformar a Colombia</t>
  </si>
  <si>
    <t>CALLE 14-REVISTA DE INVESTIGACION EN EL CAMPO DEL ARTE</t>
  </si>
  <si>
    <t>aesthesis; armed conflict; memory; memory spaces; peace processes</t>
  </si>
  <si>
    <t>In this article, I present a comprehensive review of the Colombian political context surrounding the peace agreements and the recognition of an armed conflict in the country during the mandate of former President Juan Manuel Santos in 2011. From this standpoint, I reflect on memorial spaces in Colombia, focusing on two specific cases in which I personally participated as a museology advisor, providing guidance and support for different community processes within the memorial spaces: The Never Again Hall (2009) and Voices to Transform Colombia (2019). The analysis encompasses various contributions that these spaces have provided to the communities and institutions involved, as well as their impact on social and peace processes, and the definition of decolonial aesthesis as alternative aesthetics.</t>
  </si>
  <si>
    <t>[Bautista, Lorena Luengas] Museo Nacl Colombia, Asesora Museol Museo Afro, Bogota, Colombia</t>
  </si>
  <si>
    <t>Bautista, LL (corresponding author), Museo Nacl Colombia, Asesora Museol Museo Afro, Bogota, Colombia.</t>
  </si>
  <si>
    <t>loreluengas@gmail.com</t>
  </si>
  <si>
    <t>UNIV DISTRITAL FRANCISCO JOSE DE CALDAS, FAC ARTES ASAB</t>
  </si>
  <si>
    <t>BOGOTA</t>
  </si>
  <si>
    <t>CRA 13 NO 14-69, BOGOTA, 00000, COLOMBIA</t>
  </si>
  <si>
    <t>2011-3757</t>
  </si>
  <si>
    <t>2145-0706</t>
  </si>
  <si>
    <t>CALLE 14</t>
  </si>
  <si>
    <t>Calle 14</t>
  </si>
  <si>
    <t>10.14483/21450706.20433</t>
  </si>
  <si>
    <t>IH8A3</t>
  </si>
  <si>
    <t>WOS:001165515700005</t>
  </si>
  <si>
    <t>Olivas-Blanco, JM</t>
  </si>
  <si>
    <t>Olivas-Blanco, J. M.</t>
  </si>
  <si>
    <t>QUALITATIVE HISTORICAL ANALYSIS ON DECOLONIAL AND ANTI-OPPRESSIVE FORMS OF PRACTICING PSYCHIATRY IN NORTH AND WEST AFRICA DURING POSTCOLONIAL TRANSITIONS (1950S) WITH CASE STUDIES COMPOSED OF THE CLINICAL PRACTICE OF DR. FRANTZ FANON AND DR. THOMAS ADEOYE LAMBO</t>
  </si>
  <si>
    <t>JOURNAL OF INVESTIGATIVE MEDICINE</t>
  </si>
  <si>
    <t>National Meeting of the American Federation for Medical Research (AFMR)</t>
  </si>
  <si>
    <t>OCT 27-29, 2023</t>
  </si>
  <si>
    <t>Reston, VA</t>
  </si>
  <si>
    <t>[Olivas-Blanco, J. M.] Univ Calif Davis, Sacramento, CA USA</t>
  </si>
  <si>
    <t>University of California System; University of California Davis</t>
  </si>
  <si>
    <t>1081-5589</t>
  </si>
  <si>
    <t>1708-8267</t>
  </si>
  <si>
    <t>J INVEST MED</t>
  </si>
  <si>
    <t>J. Investigative Med.</t>
  </si>
  <si>
    <t>Medicine, General &amp; Internal; Medicine, Research &amp; Experimental</t>
  </si>
  <si>
    <t>Science Citation Index Expanded (SCI-EXPANDED); Conference Proceedings Citation Index - Science (CPCI-S)</t>
  </si>
  <si>
    <t>General &amp; Internal Medicine; Research &amp; Experimental Medicine</t>
  </si>
  <si>
    <t>F1F2R</t>
  </si>
  <si>
    <t>WOS:001307337600158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</si>
</sst>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0"/>
      <name val="Arial"/>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65F47-3398-4D54-AC0C-27A95ED30EB9}">
  <dimension ref="A1:BT356"/>
  <sheetViews>
    <sheetView tabSelected="1" workbookViewId="0"/>
  </sheetViews>
  <sheetFormatPr defaultRowHeight="13.2" x14ac:dyDescent="0.25"/>
  <sheetData>
    <row r="1" spans="1:72"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row>
    <row r="2" spans="1:72" x14ac:dyDescent="0.25">
      <c r="A2" t="s">
        <v>72</v>
      </c>
      <c r="B2" t="s">
        <v>73</v>
      </c>
      <c r="C2" t="s">
        <v>74</v>
      </c>
      <c r="D2" t="s">
        <v>74</v>
      </c>
      <c r="E2" t="s">
        <v>74</v>
      </c>
      <c r="F2" t="s">
        <v>75</v>
      </c>
      <c r="G2" t="s">
        <v>74</v>
      </c>
      <c r="H2" t="s">
        <v>74</v>
      </c>
      <c r="I2" t="s">
        <v>76</v>
      </c>
      <c r="J2" t="s">
        <v>77</v>
      </c>
      <c r="K2" t="s">
        <v>74</v>
      </c>
      <c r="L2" t="s">
        <v>74</v>
      </c>
      <c r="M2" t="s">
        <v>78</v>
      </c>
      <c r="N2" t="s">
        <v>79</v>
      </c>
      <c r="O2" t="s">
        <v>74</v>
      </c>
      <c r="P2" t="s">
        <v>74</v>
      </c>
      <c r="Q2" t="s">
        <v>74</v>
      </c>
      <c r="R2" t="s">
        <v>74</v>
      </c>
      <c r="S2" t="s">
        <v>74</v>
      </c>
      <c r="T2" t="s">
        <v>74</v>
      </c>
      <c r="U2" t="s">
        <v>74</v>
      </c>
      <c r="V2" t="s">
        <v>74</v>
      </c>
      <c r="W2" t="s">
        <v>80</v>
      </c>
      <c r="X2" t="s">
        <v>81</v>
      </c>
      <c r="Y2" t="s">
        <v>82</v>
      </c>
      <c r="Z2" t="s">
        <v>83</v>
      </c>
      <c r="AA2" t="s">
        <v>74</v>
      </c>
      <c r="AB2" t="s">
        <v>74</v>
      </c>
      <c r="AC2" t="s">
        <v>74</v>
      </c>
      <c r="AD2" t="s">
        <v>74</v>
      </c>
      <c r="AE2" t="s">
        <v>74</v>
      </c>
      <c r="AF2" t="s">
        <v>74</v>
      </c>
      <c r="AG2">
        <v>0</v>
      </c>
      <c r="AH2">
        <v>0</v>
      </c>
      <c r="AI2">
        <v>0</v>
      </c>
      <c r="AJ2">
        <v>0</v>
      </c>
      <c r="AK2">
        <v>0</v>
      </c>
      <c r="AL2" t="s">
        <v>84</v>
      </c>
      <c r="AM2" t="s">
        <v>85</v>
      </c>
      <c r="AN2" t="s">
        <v>86</v>
      </c>
      <c r="AO2" t="s">
        <v>87</v>
      </c>
      <c r="AP2" t="s">
        <v>88</v>
      </c>
      <c r="AQ2" t="s">
        <v>74</v>
      </c>
      <c r="AR2" t="s">
        <v>89</v>
      </c>
      <c r="AS2" t="s">
        <v>90</v>
      </c>
      <c r="AT2" t="s">
        <v>91</v>
      </c>
      <c r="AU2">
        <v>2024</v>
      </c>
      <c r="AV2">
        <v>41</v>
      </c>
      <c r="AW2">
        <v>4</v>
      </c>
      <c r="AX2" t="s">
        <v>74</v>
      </c>
      <c r="AY2" t="s">
        <v>74</v>
      </c>
      <c r="AZ2" t="s">
        <v>74</v>
      </c>
      <c r="BA2" t="s">
        <v>74</v>
      </c>
      <c r="BB2">
        <v>404</v>
      </c>
      <c r="BC2">
        <v>405</v>
      </c>
      <c r="BD2" t="s">
        <v>74</v>
      </c>
      <c r="BE2" t="s">
        <v>92</v>
      </c>
      <c r="BF2" t="str">
        <f>HYPERLINK("http://dx.doi.org/10.1080/07317131.2024.2396242","http://dx.doi.org/10.1080/07317131.2024.2396242")</f>
        <v>http://dx.doi.org/10.1080/07317131.2024.2396242</v>
      </c>
      <c r="BG2" t="s">
        <v>74</v>
      </c>
      <c r="BH2" t="s">
        <v>93</v>
      </c>
      <c r="BI2">
        <v>2</v>
      </c>
      <c r="BJ2" t="s">
        <v>94</v>
      </c>
      <c r="BK2" t="s">
        <v>95</v>
      </c>
      <c r="BL2" t="s">
        <v>94</v>
      </c>
      <c r="BM2" t="s">
        <v>96</v>
      </c>
      <c r="BN2" t="s">
        <v>74</v>
      </c>
      <c r="BO2" t="s">
        <v>74</v>
      </c>
      <c r="BP2" t="s">
        <v>74</v>
      </c>
      <c r="BQ2" t="s">
        <v>74</v>
      </c>
      <c r="BR2" t="s">
        <v>97</v>
      </c>
      <c r="BS2" t="s">
        <v>98</v>
      </c>
      <c r="BT2" t="str">
        <f>HYPERLINK("https%3A%2F%2Fwww.webofscience.com%2Fwos%2Fwoscc%2Ffull-record%2FWOS:001300959400001","View Full Record in Web of Science")</f>
        <v>View Full Record in Web of Science</v>
      </c>
    </row>
    <row r="3" spans="1:72" x14ac:dyDescent="0.25">
      <c r="A3" t="s">
        <v>72</v>
      </c>
      <c r="B3" t="s">
        <v>99</v>
      </c>
      <c r="C3" t="s">
        <v>74</v>
      </c>
      <c r="D3" t="s">
        <v>74</v>
      </c>
      <c r="E3" t="s">
        <v>74</v>
      </c>
      <c r="F3" t="s">
        <v>100</v>
      </c>
      <c r="G3" t="s">
        <v>74</v>
      </c>
      <c r="H3" t="s">
        <v>74</v>
      </c>
      <c r="I3" t="s">
        <v>101</v>
      </c>
      <c r="J3" t="s">
        <v>102</v>
      </c>
      <c r="K3" t="s">
        <v>74</v>
      </c>
      <c r="L3" t="s">
        <v>74</v>
      </c>
      <c r="M3" t="s">
        <v>78</v>
      </c>
      <c r="N3" t="s">
        <v>79</v>
      </c>
      <c r="O3" t="s">
        <v>74</v>
      </c>
      <c r="P3" t="s">
        <v>74</v>
      </c>
      <c r="Q3" t="s">
        <v>74</v>
      </c>
      <c r="R3" t="s">
        <v>74</v>
      </c>
      <c r="S3" t="s">
        <v>74</v>
      </c>
      <c r="T3" t="s">
        <v>74</v>
      </c>
      <c r="U3" t="s">
        <v>74</v>
      </c>
      <c r="V3" t="s">
        <v>74</v>
      </c>
      <c r="W3" t="s">
        <v>74</v>
      </c>
      <c r="X3" t="s">
        <v>74</v>
      </c>
      <c r="Y3" t="s">
        <v>74</v>
      </c>
      <c r="Z3" t="s">
        <v>103</v>
      </c>
      <c r="AA3" t="s">
        <v>74</v>
      </c>
      <c r="AB3" t="s">
        <v>74</v>
      </c>
      <c r="AC3" t="s">
        <v>74</v>
      </c>
      <c r="AD3" t="s">
        <v>74</v>
      </c>
      <c r="AE3" t="s">
        <v>74</v>
      </c>
      <c r="AF3" t="s">
        <v>74</v>
      </c>
      <c r="AG3">
        <v>0</v>
      </c>
      <c r="AH3">
        <v>0</v>
      </c>
      <c r="AI3">
        <v>0</v>
      </c>
      <c r="AJ3">
        <v>1</v>
      </c>
      <c r="AK3">
        <v>1</v>
      </c>
      <c r="AL3" t="s">
        <v>84</v>
      </c>
      <c r="AM3" t="s">
        <v>85</v>
      </c>
      <c r="AN3" t="s">
        <v>86</v>
      </c>
      <c r="AO3" t="s">
        <v>104</v>
      </c>
      <c r="AP3" t="s">
        <v>105</v>
      </c>
      <c r="AQ3" t="s">
        <v>74</v>
      </c>
      <c r="AR3" t="s">
        <v>106</v>
      </c>
      <c r="AS3" t="s">
        <v>107</v>
      </c>
      <c r="AT3" t="s">
        <v>108</v>
      </c>
      <c r="AU3">
        <v>2024</v>
      </c>
      <c r="AV3">
        <v>73</v>
      </c>
      <c r="AW3">
        <v>3</v>
      </c>
      <c r="AX3" t="s">
        <v>74</v>
      </c>
      <c r="AY3" t="s">
        <v>74</v>
      </c>
      <c r="AZ3" t="s">
        <v>109</v>
      </c>
      <c r="BA3" t="s">
        <v>74</v>
      </c>
      <c r="BB3">
        <v>438</v>
      </c>
      <c r="BC3">
        <v>439</v>
      </c>
      <c r="BD3" t="s">
        <v>74</v>
      </c>
      <c r="BE3" t="s">
        <v>110</v>
      </c>
      <c r="BF3" t="str">
        <f>HYPERLINK("http://dx.doi.org/10.1080/24750158.2024.2368292","http://dx.doi.org/10.1080/24750158.2024.2368292")</f>
        <v>http://dx.doi.org/10.1080/24750158.2024.2368292</v>
      </c>
      <c r="BG3" t="s">
        <v>74</v>
      </c>
      <c r="BH3" t="s">
        <v>111</v>
      </c>
      <c r="BI3">
        <v>2</v>
      </c>
      <c r="BJ3" t="s">
        <v>94</v>
      </c>
      <c r="BK3" t="s">
        <v>112</v>
      </c>
      <c r="BL3" t="s">
        <v>94</v>
      </c>
      <c r="BM3" t="s">
        <v>113</v>
      </c>
      <c r="BN3" t="s">
        <v>74</v>
      </c>
      <c r="BO3" t="s">
        <v>74</v>
      </c>
      <c r="BP3" t="s">
        <v>74</v>
      </c>
      <c r="BQ3" t="s">
        <v>74</v>
      </c>
      <c r="BR3" t="s">
        <v>97</v>
      </c>
      <c r="BS3" t="s">
        <v>114</v>
      </c>
      <c r="BT3" t="str">
        <f>HYPERLINK("https%3A%2F%2Fwww.webofscience.com%2Fwos%2Fwoscc%2Ffull-record%2FWOS:001268364100001","View Full Record in Web of Science")</f>
        <v>View Full Record in Web of Science</v>
      </c>
    </row>
    <row r="4" spans="1:72" x14ac:dyDescent="0.25">
      <c r="A4" t="s">
        <v>72</v>
      </c>
      <c r="B4" t="s">
        <v>115</v>
      </c>
      <c r="C4" t="s">
        <v>74</v>
      </c>
      <c r="D4" t="s">
        <v>74</v>
      </c>
      <c r="E4" t="s">
        <v>74</v>
      </c>
      <c r="F4" t="s">
        <v>116</v>
      </c>
      <c r="G4" t="s">
        <v>74</v>
      </c>
      <c r="H4" t="s">
        <v>74</v>
      </c>
      <c r="I4" t="s">
        <v>117</v>
      </c>
      <c r="J4" t="s">
        <v>118</v>
      </c>
      <c r="K4" t="s">
        <v>74</v>
      </c>
      <c r="L4" t="s">
        <v>74</v>
      </c>
      <c r="M4" t="s">
        <v>78</v>
      </c>
      <c r="N4" t="s">
        <v>119</v>
      </c>
      <c r="O4" t="s">
        <v>74</v>
      </c>
      <c r="P4" t="s">
        <v>74</v>
      </c>
      <c r="Q4" t="s">
        <v>74</v>
      </c>
      <c r="R4" t="s">
        <v>74</v>
      </c>
      <c r="S4" t="s">
        <v>74</v>
      </c>
      <c r="T4" t="s">
        <v>120</v>
      </c>
      <c r="U4" t="s">
        <v>74</v>
      </c>
      <c r="V4" t="s">
        <v>121</v>
      </c>
      <c r="W4" t="s">
        <v>122</v>
      </c>
      <c r="X4" t="s">
        <v>123</v>
      </c>
      <c r="Y4" t="s">
        <v>124</v>
      </c>
      <c r="Z4" t="s">
        <v>125</v>
      </c>
      <c r="AA4" t="s">
        <v>74</v>
      </c>
      <c r="AB4" t="s">
        <v>126</v>
      </c>
      <c r="AC4" t="s">
        <v>74</v>
      </c>
      <c r="AD4" t="s">
        <v>74</v>
      </c>
      <c r="AE4" t="s">
        <v>74</v>
      </c>
      <c r="AF4" t="s">
        <v>74</v>
      </c>
      <c r="AG4">
        <v>36</v>
      </c>
      <c r="AH4">
        <v>0</v>
      </c>
      <c r="AI4">
        <v>0</v>
      </c>
      <c r="AJ4">
        <v>0</v>
      </c>
      <c r="AK4">
        <v>0</v>
      </c>
      <c r="AL4" t="s">
        <v>84</v>
      </c>
      <c r="AM4" t="s">
        <v>85</v>
      </c>
      <c r="AN4" t="s">
        <v>86</v>
      </c>
      <c r="AO4" t="s">
        <v>127</v>
      </c>
      <c r="AP4" t="s">
        <v>128</v>
      </c>
      <c r="AQ4" t="s">
        <v>74</v>
      </c>
      <c r="AR4" t="s">
        <v>129</v>
      </c>
      <c r="AS4" t="s">
        <v>130</v>
      </c>
      <c r="AT4" t="s">
        <v>131</v>
      </c>
      <c r="AU4">
        <v>2024</v>
      </c>
      <c r="AV4">
        <v>16</v>
      </c>
      <c r="AW4">
        <v>3</v>
      </c>
      <c r="AX4" t="s">
        <v>74</v>
      </c>
      <c r="AY4" t="s">
        <v>74</v>
      </c>
      <c r="AZ4" t="s">
        <v>74</v>
      </c>
      <c r="BA4" t="s">
        <v>74</v>
      </c>
      <c r="BB4">
        <v>309</v>
      </c>
      <c r="BC4">
        <v>332</v>
      </c>
      <c r="BD4" t="s">
        <v>74</v>
      </c>
      <c r="BE4" t="s">
        <v>132</v>
      </c>
      <c r="BF4" t="str">
        <f>HYPERLINK("http://dx.doi.org/10.1080/17547075.2024.2356764","http://dx.doi.org/10.1080/17547075.2024.2356764")</f>
        <v>http://dx.doi.org/10.1080/17547075.2024.2356764</v>
      </c>
      <c r="BG4" t="s">
        <v>74</v>
      </c>
      <c r="BH4" t="s">
        <v>133</v>
      </c>
      <c r="BI4">
        <v>24</v>
      </c>
      <c r="BJ4" t="s">
        <v>134</v>
      </c>
      <c r="BK4" t="s">
        <v>135</v>
      </c>
      <c r="BL4" t="s">
        <v>134</v>
      </c>
      <c r="BM4" t="s">
        <v>136</v>
      </c>
      <c r="BN4" t="s">
        <v>74</v>
      </c>
      <c r="BO4" t="s">
        <v>74</v>
      </c>
      <c r="BP4" t="s">
        <v>74</v>
      </c>
      <c r="BQ4" t="s">
        <v>74</v>
      </c>
      <c r="BR4" t="s">
        <v>97</v>
      </c>
      <c r="BS4" t="s">
        <v>137</v>
      </c>
      <c r="BT4" t="str">
        <f>HYPERLINK("https%3A%2F%2Fwww.webofscience.com%2Fwos%2Fwoscc%2Ffull-record%2FWOS:001242850600001","View Full Record in Web of Science")</f>
        <v>View Full Record in Web of Science</v>
      </c>
    </row>
    <row r="5" spans="1:72" x14ac:dyDescent="0.25">
      <c r="A5" t="s">
        <v>72</v>
      </c>
      <c r="B5" t="s">
        <v>138</v>
      </c>
      <c r="C5" t="s">
        <v>74</v>
      </c>
      <c r="D5" t="s">
        <v>74</v>
      </c>
      <c r="E5" t="s">
        <v>74</v>
      </c>
      <c r="F5" t="s">
        <v>139</v>
      </c>
      <c r="G5" t="s">
        <v>74</v>
      </c>
      <c r="H5" t="s">
        <v>74</v>
      </c>
      <c r="I5" t="s">
        <v>140</v>
      </c>
      <c r="J5" t="s">
        <v>141</v>
      </c>
      <c r="K5" t="s">
        <v>74</v>
      </c>
      <c r="L5" t="s">
        <v>74</v>
      </c>
      <c r="M5" t="s">
        <v>78</v>
      </c>
      <c r="N5" t="s">
        <v>119</v>
      </c>
      <c r="O5" t="s">
        <v>74</v>
      </c>
      <c r="P5" t="s">
        <v>74</v>
      </c>
      <c r="Q5" t="s">
        <v>74</v>
      </c>
      <c r="R5" t="s">
        <v>74</v>
      </c>
      <c r="S5" t="s">
        <v>74</v>
      </c>
      <c r="T5" t="s">
        <v>142</v>
      </c>
      <c r="U5" t="s">
        <v>74</v>
      </c>
      <c r="V5" t="s">
        <v>143</v>
      </c>
      <c r="W5" t="s">
        <v>144</v>
      </c>
      <c r="X5" t="s">
        <v>145</v>
      </c>
      <c r="Y5" t="s">
        <v>146</v>
      </c>
      <c r="Z5" t="s">
        <v>147</v>
      </c>
      <c r="AA5" t="s">
        <v>74</v>
      </c>
      <c r="AB5" t="s">
        <v>74</v>
      </c>
      <c r="AC5" t="s">
        <v>74</v>
      </c>
      <c r="AD5" t="s">
        <v>74</v>
      </c>
      <c r="AE5" t="s">
        <v>74</v>
      </c>
      <c r="AF5" t="s">
        <v>74</v>
      </c>
      <c r="AG5">
        <v>16</v>
      </c>
      <c r="AH5">
        <v>0</v>
      </c>
      <c r="AI5">
        <v>0</v>
      </c>
      <c r="AJ5">
        <v>1</v>
      </c>
      <c r="AK5">
        <v>1</v>
      </c>
      <c r="AL5" t="s">
        <v>148</v>
      </c>
      <c r="AM5" t="s">
        <v>149</v>
      </c>
      <c r="AN5" t="s">
        <v>150</v>
      </c>
      <c r="AO5" t="s">
        <v>151</v>
      </c>
      <c r="AP5" t="s">
        <v>152</v>
      </c>
      <c r="AQ5" t="s">
        <v>74</v>
      </c>
      <c r="AR5" t="s">
        <v>153</v>
      </c>
      <c r="AS5" t="s">
        <v>154</v>
      </c>
      <c r="AT5" t="s">
        <v>155</v>
      </c>
      <c r="AU5">
        <v>2024</v>
      </c>
      <c r="AV5">
        <v>54</v>
      </c>
      <c r="AW5">
        <v>1</v>
      </c>
      <c r="AX5" t="s">
        <v>74</v>
      </c>
      <c r="AY5" t="s">
        <v>74</v>
      </c>
      <c r="AZ5" t="s">
        <v>74</v>
      </c>
      <c r="BA5" t="s">
        <v>74</v>
      </c>
      <c r="BB5">
        <v>74</v>
      </c>
      <c r="BC5">
        <v>91</v>
      </c>
      <c r="BD5" t="s">
        <v>74</v>
      </c>
      <c r="BE5" t="s">
        <v>156</v>
      </c>
      <c r="BF5" t="str">
        <f>HYPERLINK("http://dx.doi.org/10.1163/15691640-12341539","http://dx.doi.org/10.1163/15691640-12341539")</f>
        <v>http://dx.doi.org/10.1163/15691640-12341539</v>
      </c>
      <c r="BG5" t="s">
        <v>74</v>
      </c>
      <c r="BH5" t="s">
        <v>74</v>
      </c>
      <c r="BI5">
        <v>18</v>
      </c>
      <c r="BJ5" t="s">
        <v>157</v>
      </c>
      <c r="BK5" t="s">
        <v>135</v>
      </c>
      <c r="BL5" t="s">
        <v>157</v>
      </c>
      <c r="BM5" t="s">
        <v>158</v>
      </c>
      <c r="BN5" t="s">
        <v>74</v>
      </c>
      <c r="BO5" t="s">
        <v>74</v>
      </c>
      <c r="BP5" t="s">
        <v>74</v>
      </c>
      <c r="BQ5" t="s">
        <v>74</v>
      </c>
      <c r="BR5" t="s">
        <v>97</v>
      </c>
      <c r="BS5" t="s">
        <v>159</v>
      </c>
      <c r="BT5" t="str">
        <f>HYPERLINK("https%3A%2F%2Fwww.webofscience.com%2Fwos%2Fwoscc%2Ffull-record%2FWOS:001262444800005","View Full Record in Web of Science")</f>
        <v>View Full Record in Web of Science</v>
      </c>
    </row>
    <row r="6" spans="1:72" x14ac:dyDescent="0.25">
      <c r="A6" t="s">
        <v>72</v>
      </c>
      <c r="B6" t="s">
        <v>160</v>
      </c>
      <c r="C6" t="s">
        <v>74</v>
      </c>
      <c r="D6" t="s">
        <v>74</v>
      </c>
      <c r="E6" t="s">
        <v>74</v>
      </c>
      <c r="F6" t="s">
        <v>161</v>
      </c>
      <c r="G6" t="s">
        <v>74</v>
      </c>
      <c r="H6" t="s">
        <v>74</v>
      </c>
      <c r="I6" t="s">
        <v>162</v>
      </c>
      <c r="J6" t="s">
        <v>163</v>
      </c>
      <c r="K6" t="s">
        <v>74</v>
      </c>
      <c r="L6" t="s">
        <v>74</v>
      </c>
      <c r="M6" t="s">
        <v>78</v>
      </c>
      <c r="N6" t="s">
        <v>164</v>
      </c>
      <c r="O6" t="s">
        <v>74</v>
      </c>
      <c r="P6" t="s">
        <v>74</v>
      </c>
      <c r="Q6" t="s">
        <v>74</v>
      </c>
      <c r="R6" t="s">
        <v>74</v>
      </c>
      <c r="S6" t="s">
        <v>74</v>
      </c>
      <c r="T6" t="s">
        <v>165</v>
      </c>
      <c r="U6" t="s">
        <v>166</v>
      </c>
      <c r="V6" t="s">
        <v>167</v>
      </c>
      <c r="W6" t="s">
        <v>168</v>
      </c>
      <c r="X6" t="s">
        <v>169</v>
      </c>
      <c r="Y6" t="s">
        <v>170</v>
      </c>
      <c r="Z6" t="s">
        <v>171</v>
      </c>
      <c r="AA6" t="s">
        <v>74</v>
      </c>
      <c r="AB6" t="s">
        <v>172</v>
      </c>
      <c r="AC6" t="s">
        <v>74</v>
      </c>
      <c r="AD6" t="s">
        <v>74</v>
      </c>
      <c r="AE6" t="s">
        <v>74</v>
      </c>
      <c r="AF6" t="s">
        <v>74</v>
      </c>
      <c r="AG6">
        <v>173</v>
      </c>
      <c r="AH6">
        <v>11</v>
      </c>
      <c r="AI6">
        <v>11</v>
      </c>
      <c r="AJ6">
        <v>6</v>
      </c>
      <c r="AK6">
        <v>11</v>
      </c>
      <c r="AL6" t="s">
        <v>173</v>
      </c>
      <c r="AM6" t="s">
        <v>174</v>
      </c>
      <c r="AN6" t="s">
        <v>175</v>
      </c>
      <c r="AO6" t="s">
        <v>176</v>
      </c>
      <c r="AP6" t="s">
        <v>177</v>
      </c>
      <c r="AQ6" t="s">
        <v>74</v>
      </c>
      <c r="AR6" t="s">
        <v>178</v>
      </c>
      <c r="AS6" t="s">
        <v>179</v>
      </c>
      <c r="AT6" t="s">
        <v>180</v>
      </c>
      <c r="AU6">
        <v>2024</v>
      </c>
      <c r="AV6">
        <v>49</v>
      </c>
      <c r="AW6">
        <v>2</v>
      </c>
      <c r="AX6" t="s">
        <v>74</v>
      </c>
      <c r="AY6" t="s">
        <v>74</v>
      </c>
      <c r="AZ6" t="s">
        <v>74</v>
      </c>
      <c r="BA6" t="s">
        <v>74</v>
      </c>
      <c r="BB6" t="s">
        <v>74</v>
      </c>
      <c r="BC6" t="s">
        <v>74</v>
      </c>
      <c r="BD6" t="s">
        <v>74</v>
      </c>
      <c r="BE6" t="s">
        <v>181</v>
      </c>
      <c r="BF6" t="str">
        <f>HYPERLINK("http://dx.doi.org/10.1111/tran.12675","http://dx.doi.org/10.1111/tran.12675")</f>
        <v>http://dx.doi.org/10.1111/tran.12675</v>
      </c>
      <c r="BG6" t="s">
        <v>74</v>
      </c>
      <c r="BH6" t="s">
        <v>182</v>
      </c>
      <c r="BI6">
        <v>13</v>
      </c>
      <c r="BJ6" t="s">
        <v>183</v>
      </c>
      <c r="BK6" t="s">
        <v>112</v>
      </c>
      <c r="BL6" t="s">
        <v>183</v>
      </c>
      <c r="BM6" t="s">
        <v>184</v>
      </c>
      <c r="BN6" t="s">
        <v>74</v>
      </c>
      <c r="BO6" t="s">
        <v>74</v>
      </c>
      <c r="BP6" t="s">
        <v>74</v>
      </c>
      <c r="BQ6" t="s">
        <v>74</v>
      </c>
      <c r="BR6" t="s">
        <v>97</v>
      </c>
      <c r="BS6" t="s">
        <v>185</v>
      </c>
      <c r="BT6" t="str">
        <f>HYPERLINK("https%3A%2F%2Fwww.webofscience.com%2Fwos%2Fwoscc%2Ffull-record%2FWOS:001157420400001","View Full Record in Web of Science")</f>
        <v>View Full Record in Web of Science</v>
      </c>
    </row>
    <row r="7" spans="1:72" x14ac:dyDescent="0.25">
      <c r="A7" t="s">
        <v>72</v>
      </c>
      <c r="B7" t="s">
        <v>186</v>
      </c>
      <c r="C7" t="s">
        <v>74</v>
      </c>
      <c r="D7" t="s">
        <v>74</v>
      </c>
      <c r="E7" t="s">
        <v>74</v>
      </c>
      <c r="F7" t="s">
        <v>187</v>
      </c>
      <c r="G7" t="s">
        <v>74</v>
      </c>
      <c r="H7" t="s">
        <v>74</v>
      </c>
      <c r="I7" t="s">
        <v>188</v>
      </c>
      <c r="J7" t="s">
        <v>189</v>
      </c>
      <c r="K7" t="s">
        <v>74</v>
      </c>
      <c r="L7" t="s">
        <v>74</v>
      </c>
      <c r="M7" t="s">
        <v>190</v>
      </c>
      <c r="N7" t="s">
        <v>164</v>
      </c>
      <c r="O7" t="s">
        <v>74</v>
      </c>
      <c r="P7" t="s">
        <v>74</v>
      </c>
      <c r="Q7" t="s">
        <v>74</v>
      </c>
      <c r="R7" t="s">
        <v>74</v>
      </c>
      <c r="S7" t="s">
        <v>74</v>
      </c>
      <c r="T7" t="s">
        <v>74</v>
      </c>
      <c r="U7" t="s">
        <v>74</v>
      </c>
      <c r="V7" t="s">
        <v>74</v>
      </c>
      <c r="W7" t="s">
        <v>74</v>
      </c>
      <c r="X7" t="s">
        <v>74</v>
      </c>
      <c r="Y7" t="s">
        <v>74</v>
      </c>
      <c r="Z7" t="s">
        <v>74</v>
      </c>
      <c r="AA7" t="s">
        <v>74</v>
      </c>
      <c r="AB7" t="s">
        <v>74</v>
      </c>
      <c r="AC7" t="s">
        <v>74</v>
      </c>
      <c r="AD7" t="s">
        <v>74</v>
      </c>
      <c r="AE7" t="s">
        <v>74</v>
      </c>
      <c r="AF7" t="s">
        <v>74</v>
      </c>
      <c r="AG7">
        <v>0</v>
      </c>
      <c r="AH7">
        <v>0</v>
      </c>
      <c r="AI7">
        <v>0</v>
      </c>
      <c r="AJ7">
        <v>0</v>
      </c>
      <c r="AK7">
        <v>0</v>
      </c>
      <c r="AL7" t="s">
        <v>189</v>
      </c>
      <c r="AM7" t="s">
        <v>191</v>
      </c>
      <c r="AN7" t="s">
        <v>192</v>
      </c>
      <c r="AO7" t="s">
        <v>193</v>
      </c>
      <c r="AP7" t="s">
        <v>74</v>
      </c>
      <c r="AQ7" t="s">
        <v>74</v>
      </c>
      <c r="AR7" t="s">
        <v>189</v>
      </c>
      <c r="AS7" t="s">
        <v>194</v>
      </c>
      <c r="AT7" t="s">
        <v>195</v>
      </c>
      <c r="AU7">
        <v>2024</v>
      </c>
      <c r="AV7" t="s">
        <v>74</v>
      </c>
      <c r="AW7">
        <v>343</v>
      </c>
      <c r="AX7" t="s">
        <v>74</v>
      </c>
      <c r="AY7" t="s">
        <v>74</v>
      </c>
      <c r="AZ7" t="s">
        <v>74</v>
      </c>
      <c r="BA7" t="s">
        <v>74</v>
      </c>
      <c r="BB7">
        <v>31</v>
      </c>
      <c r="BC7">
        <v>33</v>
      </c>
      <c r="BD7" t="s">
        <v>74</v>
      </c>
      <c r="BE7" t="s">
        <v>74</v>
      </c>
      <c r="BF7" t="s">
        <v>74</v>
      </c>
      <c r="BG7" t="s">
        <v>74</v>
      </c>
      <c r="BH7" t="s">
        <v>74</v>
      </c>
      <c r="BI7">
        <v>3</v>
      </c>
      <c r="BJ7" t="s">
        <v>196</v>
      </c>
      <c r="BK7" t="s">
        <v>135</v>
      </c>
      <c r="BL7" t="s">
        <v>197</v>
      </c>
      <c r="BM7" t="s">
        <v>198</v>
      </c>
      <c r="BN7" t="s">
        <v>74</v>
      </c>
      <c r="BO7" t="s">
        <v>74</v>
      </c>
      <c r="BP7" t="s">
        <v>74</v>
      </c>
      <c r="BQ7" t="s">
        <v>74</v>
      </c>
      <c r="BR7" t="s">
        <v>97</v>
      </c>
      <c r="BS7" t="s">
        <v>199</v>
      </c>
      <c r="BT7" t="str">
        <f>HYPERLINK("https%3A%2F%2Fwww.webofscience.com%2Fwos%2Fwoscc%2Ffull-record%2FWOS:001258303800008","View Full Record in Web of Science")</f>
        <v>View Full Record in Web of Science</v>
      </c>
    </row>
    <row r="8" spans="1:72" x14ac:dyDescent="0.25">
      <c r="A8" t="s">
        <v>72</v>
      </c>
      <c r="B8" t="s">
        <v>200</v>
      </c>
      <c r="C8" t="s">
        <v>74</v>
      </c>
      <c r="D8" t="s">
        <v>74</v>
      </c>
      <c r="E8" t="s">
        <v>74</v>
      </c>
      <c r="F8" t="s">
        <v>201</v>
      </c>
      <c r="G8" t="s">
        <v>74</v>
      </c>
      <c r="H8" t="s">
        <v>74</v>
      </c>
      <c r="I8" t="s">
        <v>202</v>
      </c>
      <c r="J8" t="s">
        <v>203</v>
      </c>
      <c r="K8" t="s">
        <v>74</v>
      </c>
      <c r="L8" t="s">
        <v>74</v>
      </c>
      <c r="M8" t="s">
        <v>78</v>
      </c>
      <c r="N8" t="s">
        <v>119</v>
      </c>
      <c r="O8" t="s">
        <v>74</v>
      </c>
      <c r="P8" t="s">
        <v>74</v>
      </c>
      <c r="Q8" t="s">
        <v>74</v>
      </c>
      <c r="R8" t="s">
        <v>74</v>
      </c>
      <c r="S8" t="s">
        <v>74</v>
      </c>
      <c r="T8" t="s">
        <v>204</v>
      </c>
      <c r="U8" t="s">
        <v>74</v>
      </c>
      <c r="V8" t="s">
        <v>205</v>
      </c>
      <c r="W8" t="s">
        <v>206</v>
      </c>
      <c r="X8" t="s">
        <v>74</v>
      </c>
      <c r="Y8" t="s">
        <v>207</v>
      </c>
      <c r="Z8" t="s">
        <v>208</v>
      </c>
      <c r="AA8" t="s">
        <v>74</v>
      </c>
      <c r="AB8" t="s">
        <v>74</v>
      </c>
      <c r="AC8" t="s">
        <v>74</v>
      </c>
      <c r="AD8" t="s">
        <v>74</v>
      </c>
      <c r="AE8" t="s">
        <v>74</v>
      </c>
      <c r="AF8" t="s">
        <v>74</v>
      </c>
      <c r="AG8">
        <v>76</v>
      </c>
      <c r="AH8">
        <v>0</v>
      </c>
      <c r="AI8">
        <v>0</v>
      </c>
      <c r="AJ8">
        <v>0</v>
      </c>
      <c r="AK8">
        <v>0</v>
      </c>
      <c r="AL8" t="s">
        <v>173</v>
      </c>
      <c r="AM8" t="s">
        <v>174</v>
      </c>
      <c r="AN8" t="s">
        <v>175</v>
      </c>
      <c r="AO8" t="s">
        <v>209</v>
      </c>
      <c r="AP8" t="s">
        <v>210</v>
      </c>
      <c r="AQ8" t="s">
        <v>74</v>
      </c>
      <c r="AR8" t="s">
        <v>211</v>
      </c>
      <c r="AS8" t="s">
        <v>212</v>
      </c>
      <c r="AT8" t="s">
        <v>213</v>
      </c>
      <c r="AU8">
        <v>2024</v>
      </c>
      <c r="AV8">
        <v>113</v>
      </c>
      <c r="AW8">
        <v>1</v>
      </c>
      <c r="AX8" t="s">
        <v>74</v>
      </c>
      <c r="AY8" t="s">
        <v>74</v>
      </c>
      <c r="AZ8" t="s">
        <v>74</v>
      </c>
      <c r="BA8" t="s">
        <v>74</v>
      </c>
      <c r="BB8">
        <v>202</v>
      </c>
      <c r="BC8">
        <v>222</v>
      </c>
      <c r="BD8" t="s">
        <v>74</v>
      </c>
      <c r="BE8" t="s">
        <v>214</v>
      </c>
      <c r="BF8" t="str">
        <f>HYPERLINK("http://dx.doi.org/10.1111/irom.12493","http://dx.doi.org/10.1111/irom.12493")</f>
        <v>http://dx.doi.org/10.1111/irom.12493</v>
      </c>
      <c r="BG8" t="s">
        <v>74</v>
      </c>
      <c r="BH8" t="s">
        <v>74</v>
      </c>
      <c r="BI8">
        <v>21</v>
      </c>
      <c r="BJ8" t="s">
        <v>215</v>
      </c>
      <c r="BK8" t="s">
        <v>95</v>
      </c>
      <c r="BL8" t="s">
        <v>215</v>
      </c>
      <c r="BM8" t="s">
        <v>216</v>
      </c>
      <c r="BN8" t="s">
        <v>74</v>
      </c>
      <c r="BO8" t="s">
        <v>74</v>
      </c>
      <c r="BP8" t="s">
        <v>74</v>
      </c>
      <c r="BQ8" t="s">
        <v>74</v>
      </c>
      <c r="BR8" t="s">
        <v>97</v>
      </c>
      <c r="BS8" t="s">
        <v>217</v>
      </c>
      <c r="BT8" t="str">
        <f>HYPERLINK("https%3A%2F%2Fwww.webofscience.com%2Fwos%2Fwoscc%2Ffull-record%2FWOS:001243750600018","View Full Record in Web of Science")</f>
        <v>View Full Record in Web of Science</v>
      </c>
    </row>
    <row r="9" spans="1:72" x14ac:dyDescent="0.25">
      <c r="A9" t="s">
        <v>72</v>
      </c>
      <c r="B9" t="s">
        <v>218</v>
      </c>
      <c r="C9" t="s">
        <v>74</v>
      </c>
      <c r="D9" t="s">
        <v>74</v>
      </c>
      <c r="E9" t="s">
        <v>74</v>
      </c>
      <c r="F9" t="s">
        <v>219</v>
      </c>
      <c r="G9" t="s">
        <v>74</v>
      </c>
      <c r="H9" t="s">
        <v>74</v>
      </c>
      <c r="I9" t="s">
        <v>220</v>
      </c>
      <c r="J9" t="s">
        <v>221</v>
      </c>
      <c r="K9" t="s">
        <v>74</v>
      </c>
      <c r="L9" t="s">
        <v>74</v>
      </c>
      <c r="M9" t="s">
        <v>78</v>
      </c>
      <c r="N9" t="s">
        <v>79</v>
      </c>
      <c r="O9" t="s">
        <v>74</v>
      </c>
      <c r="P9" t="s">
        <v>74</v>
      </c>
      <c r="Q9" t="s">
        <v>74</v>
      </c>
      <c r="R9" t="s">
        <v>74</v>
      </c>
      <c r="S9" t="s">
        <v>74</v>
      </c>
      <c r="T9" t="s">
        <v>74</v>
      </c>
      <c r="U9" t="s">
        <v>74</v>
      </c>
      <c r="V9" t="s">
        <v>74</v>
      </c>
      <c r="W9" t="s">
        <v>222</v>
      </c>
      <c r="X9" t="s">
        <v>223</v>
      </c>
      <c r="Y9" t="s">
        <v>224</v>
      </c>
      <c r="Z9" t="s">
        <v>225</v>
      </c>
      <c r="AA9" t="s">
        <v>74</v>
      </c>
      <c r="AB9" t="s">
        <v>74</v>
      </c>
      <c r="AC9" t="s">
        <v>74</v>
      </c>
      <c r="AD9" t="s">
        <v>74</v>
      </c>
      <c r="AE9" t="s">
        <v>74</v>
      </c>
      <c r="AF9" t="s">
        <v>74</v>
      </c>
      <c r="AG9">
        <v>1</v>
      </c>
      <c r="AH9">
        <v>0</v>
      </c>
      <c r="AI9">
        <v>0</v>
      </c>
      <c r="AJ9">
        <v>1</v>
      </c>
      <c r="AK9">
        <v>1</v>
      </c>
      <c r="AL9" t="s">
        <v>226</v>
      </c>
      <c r="AM9" t="s">
        <v>227</v>
      </c>
      <c r="AN9" t="s">
        <v>228</v>
      </c>
      <c r="AO9" t="s">
        <v>229</v>
      </c>
      <c r="AP9" t="s">
        <v>230</v>
      </c>
      <c r="AQ9" t="s">
        <v>74</v>
      </c>
      <c r="AR9" t="s">
        <v>231</v>
      </c>
      <c r="AS9" t="s">
        <v>232</v>
      </c>
      <c r="AT9" t="s">
        <v>233</v>
      </c>
      <c r="AU9">
        <v>2024</v>
      </c>
      <c r="AV9">
        <v>53</v>
      </c>
      <c r="AW9">
        <v>1</v>
      </c>
      <c r="AX9" t="s">
        <v>74</v>
      </c>
      <c r="AY9" t="s">
        <v>74</v>
      </c>
      <c r="AZ9" t="s">
        <v>74</v>
      </c>
      <c r="BA9" t="s">
        <v>74</v>
      </c>
      <c r="BB9">
        <v>179</v>
      </c>
      <c r="BC9">
        <v>180</v>
      </c>
      <c r="BD9" t="s">
        <v>74</v>
      </c>
      <c r="BE9" t="s">
        <v>234</v>
      </c>
      <c r="BF9" t="str">
        <f>HYPERLINK("http://dx.doi.org/10.1017/S0047404523000866","http://dx.doi.org/10.1017/S0047404523000866")</f>
        <v>http://dx.doi.org/10.1017/S0047404523000866</v>
      </c>
      <c r="BG9" t="s">
        <v>74</v>
      </c>
      <c r="BH9" t="s">
        <v>74</v>
      </c>
      <c r="BI9">
        <v>2</v>
      </c>
      <c r="BJ9" t="s">
        <v>235</v>
      </c>
      <c r="BK9" t="s">
        <v>112</v>
      </c>
      <c r="BL9" t="s">
        <v>235</v>
      </c>
      <c r="BM9" t="s">
        <v>236</v>
      </c>
      <c r="BN9" t="s">
        <v>74</v>
      </c>
      <c r="BO9" t="s">
        <v>74</v>
      </c>
      <c r="BP9" t="s">
        <v>74</v>
      </c>
      <c r="BQ9" t="s">
        <v>74</v>
      </c>
      <c r="BR9" t="s">
        <v>97</v>
      </c>
      <c r="BS9" t="s">
        <v>237</v>
      </c>
      <c r="BT9" t="str">
        <f>HYPERLINK("https%3A%2F%2Fwww.webofscience.com%2Fwos%2Fwoscc%2Ffull-record%2FWOS:001154928200016","View Full Record in Web of Science")</f>
        <v>View Full Record in Web of Science</v>
      </c>
    </row>
    <row r="10" spans="1:72" x14ac:dyDescent="0.25">
      <c r="A10" t="s">
        <v>72</v>
      </c>
      <c r="B10" t="s">
        <v>238</v>
      </c>
      <c r="C10" t="s">
        <v>74</v>
      </c>
      <c r="D10" t="s">
        <v>74</v>
      </c>
      <c r="E10" t="s">
        <v>74</v>
      </c>
      <c r="F10" t="s">
        <v>239</v>
      </c>
      <c r="G10" t="s">
        <v>74</v>
      </c>
      <c r="H10" t="s">
        <v>74</v>
      </c>
      <c r="I10" t="s">
        <v>240</v>
      </c>
      <c r="J10" t="s">
        <v>241</v>
      </c>
      <c r="K10" t="s">
        <v>74</v>
      </c>
      <c r="L10" t="s">
        <v>74</v>
      </c>
      <c r="M10" t="s">
        <v>78</v>
      </c>
      <c r="N10" t="s">
        <v>79</v>
      </c>
      <c r="O10" t="s">
        <v>74</v>
      </c>
      <c r="P10" t="s">
        <v>74</v>
      </c>
      <c r="Q10" t="s">
        <v>74</v>
      </c>
      <c r="R10" t="s">
        <v>74</v>
      </c>
      <c r="S10" t="s">
        <v>74</v>
      </c>
      <c r="T10" t="s">
        <v>242</v>
      </c>
      <c r="U10" t="s">
        <v>74</v>
      </c>
      <c r="V10" t="s">
        <v>243</v>
      </c>
      <c r="W10" t="s">
        <v>244</v>
      </c>
      <c r="X10" t="s">
        <v>245</v>
      </c>
      <c r="Y10" t="s">
        <v>246</v>
      </c>
      <c r="Z10" t="s">
        <v>247</v>
      </c>
      <c r="AA10" t="s">
        <v>74</v>
      </c>
      <c r="AB10" t="s">
        <v>74</v>
      </c>
      <c r="AC10" t="s">
        <v>74</v>
      </c>
      <c r="AD10" t="s">
        <v>74</v>
      </c>
      <c r="AE10" t="s">
        <v>74</v>
      </c>
      <c r="AF10" t="s">
        <v>74</v>
      </c>
      <c r="AG10">
        <v>14</v>
      </c>
      <c r="AH10">
        <v>0</v>
      </c>
      <c r="AI10">
        <v>0</v>
      </c>
      <c r="AJ10">
        <v>0</v>
      </c>
      <c r="AK10">
        <v>0</v>
      </c>
      <c r="AL10" t="s">
        <v>248</v>
      </c>
      <c r="AM10" t="s">
        <v>249</v>
      </c>
      <c r="AN10" t="s">
        <v>250</v>
      </c>
      <c r="AO10" t="s">
        <v>251</v>
      </c>
      <c r="AP10" t="s">
        <v>252</v>
      </c>
      <c r="AQ10" t="s">
        <v>74</v>
      </c>
      <c r="AR10" t="s">
        <v>253</v>
      </c>
      <c r="AS10" t="s">
        <v>254</v>
      </c>
      <c r="AT10" t="s">
        <v>255</v>
      </c>
      <c r="AU10">
        <v>2024</v>
      </c>
      <c r="AV10">
        <v>36</v>
      </c>
      <c r="AW10">
        <v>3</v>
      </c>
      <c r="AX10" t="s">
        <v>74</v>
      </c>
      <c r="AY10" t="s">
        <v>74</v>
      </c>
      <c r="AZ10" t="s">
        <v>74</v>
      </c>
      <c r="BA10" t="s">
        <v>74</v>
      </c>
      <c r="BB10">
        <v>352</v>
      </c>
      <c r="BC10">
        <v>360</v>
      </c>
      <c r="BD10" t="s">
        <v>74</v>
      </c>
      <c r="BE10" t="s">
        <v>256</v>
      </c>
      <c r="BF10" t="str">
        <f>HYPERLINK("http://dx.doi.org/10.1177/09213740241263430","http://dx.doi.org/10.1177/09213740241263430")</f>
        <v>http://dx.doi.org/10.1177/09213740241263430</v>
      </c>
      <c r="BG10" t="s">
        <v>74</v>
      </c>
      <c r="BH10" t="s">
        <v>74</v>
      </c>
      <c r="BI10">
        <v>9</v>
      </c>
      <c r="BJ10" t="s">
        <v>257</v>
      </c>
      <c r="BK10" t="s">
        <v>95</v>
      </c>
      <c r="BL10" t="s">
        <v>258</v>
      </c>
      <c r="BM10" t="s">
        <v>259</v>
      </c>
      <c r="BN10" t="s">
        <v>74</v>
      </c>
      <c r="BO10" t="s">
        <v>74</v>
      </c>
      <c r="BP10" t="s">
        <v>74</v>
      </c>
      <c r="BQ10" t="s">
        <v>74</v>
      </c>
      <c r="BR10" t="s">
        <v>97</v>
      </c>
      <c r="BS10" t="s">
        <v>260</v>
      </c>
      <c r="BT10" t="str">
        <f>HYPERLINK("https%3A%2F%2Fwww.webofscience.com%2Fwos%2Fwoscc%2Ffull-record%2FWOS:001340220300001","View Full Record in Web of Science")</f>
        <v>View Full Record in Web of Science</v>
      </c>
    </row>
    <row r="11" spans="1:72" x14ac:dyDescent="0.25">
      <c r="A11" t="s">
        <v>72</v>
      </c>
      <c r="B11" t="s">
        <v>261</v>
      </c>
      <c r="C11" t="s">
        <v>74</v>
      </c>
      <c r="D11" t="s">
        <v>74</v>
      </c>
      <c r="E11" t="s">
        <v>74</v>
      </c>
      <c r="F11" t="s">
        <v>262</v>
      </c>
      <c r="G11" t="s">
        <v>74</v>
      </c>
      <c r="H11" t="s">
        <v>74</v>
      </c>
      <c r="I11" t="s">
        <v>263</v>
      </c>
      <c r="J11" t="s">
        <v>203</v>
      </c>
      <c r="K11" t="s">
        <v>74</v>
      </c>
      <c r="L11" t="s">
        <v>74</v>
      </c>
      <c r="M11" t="s">
        <v>78</v>
      </c>
      <c r="N11" t="s">
        <v>164</v>
      </c>
      <c r="O11" t="s">
        <v>74</v>
      </c>
      <c r="P11" t="s">
        <v>74</v>
      </c>
      <c r="Q11" t="s">
        <v>74</v>
      </c>
      <c r="R11" t="s">
        <v>74</v>
      </c>
      <c r="S11" t="s">
        <v>74</v>
      </c>
      <c r="T11" t="s">
        <v>74</v>
      </c>
      <c r="U11" t="s">
        <v>74</v>
      </c>
      <c r="V11" t="s">
        <v>74</v>
      </c>
      <c r="W11" t="s">
        <v>74</v>
      </c>
      <c r="X11" t="s">
        <v>74</v>
      </c>
      <c r="Y11" t="s">
        <v>74</v>
      </c>
      <c r="Z11" t="s">
        <v>264</v>
      </c>
      <c r="AA11" t="s">
        <v>74</v>
      </c>
      <c r="AB11" t="s">
        <v>74</v>
      </c>
      <c r="AC11" t="s">
        <v>74</v>
      </c>
      <c r="AD11" t="s">
        <v>74</v>
      </c>
      <c r="AE11" t="s">
        <v>74</v>
      </c>
      <c r="AF11" t="s">
        <v>74</v>
      </c>
      <c r="AG11">
        <v>0</v>
      </c>
      <c r="AH11">
        <v>0</v>
      </c>
      <c r="AI11">
        <v>0</v>
      </c>
      <c r="AJ11">
        <v>0</v>
      </c>
      <c r="AK11">
        <v>0</v>
      </c>
      <c r="AL11" t="s">
        <v>173</v>
      </c>
      <c r="AM11" t="s">
        <v>174</v>
      </c>
      <c r="AN11" t="s">
        <v>175</v>
      </c>
      <c r="AO11" t="s">
        <v>209</v>
      </c>
      <c r="AP11" t="s">
        <v>210</v>
      </c>
      <c r="AQ11" t="s">
        <v>74</v>
      </c>
      <c r="AR11" t="s">
        <v>211</v>
      </c>
      <c r="AS11" t="s">
        <v>212</v>
      </c>
      <c r="AT11" t="s">
        <v>213</v>
      </c>
      <c r="AU11">
        <v>2024</v>
      </c>
      <c r="AV11">
        <v>113</v>
      </c>
      <c r="AW11">
        <v>1</v>
      </c>
      <c r="AX11" t="s">
        <v>74</v>
      </c>
      <c r="AY11" t="s">
        <v>74</v>
      </c>
      <c r="AZ11" t="s">
        <v>74</v>
      </c>
      <c r="BA11" t="s">
        <v>74</v>
      </c>
      <c r="BB11">
        <v>3</v>
      </c>
      <c r="BC11">
        <v>5</v>
      </c>
      <c r="BD11" t="s">
        <v>74</v>
      </c>
      <c r="BE11" t="s">
        <v>265</v>
      </c>
      <c r="BF11" t="str">
        <f>HYPERLINK("http://dx.doi.org/10.1111/irom.12498","http://dx.doi.org/10.1111/irom.12498")</f>
        <v>http://dx.doi.org/10.1111/irom.12498</v>
      </c>
      <c r="BG11" t="s">
        <v>74</v>
      </c>
      <c r="BH11" t="s">
        <v>74</v>
      </c>
      <c r="BI11">
        <v>3</v>
      </c>
      <c r="BJ11" t="s">
        <v>215</v>
      </c>
      <c r="BK11" t="s">
        <v>95</v>
      </c>
      <c r="BL11" t="s">
        <v>215</v>
      </c>
      <c r="BM11" t="s">
        <v>216</v>
      </c>
      <c r="BN11" t="s">
        <v>74</v>
      </c>
      <c r="BO11" t="s">
        <v>74</v>
      </c>
      <c r="BP11" t="s">
        <v>74</v>
      </c>
      <c r="BQ11" t="s">
        <v>74</v>
      </c>
      <c r="BR11" t="s">
        <v>97</v>
      </c>
      <c r="BS11" t="s">
        <v>266</v>
      </c>
      <c r="BT11" t="str">
        <f>HYPERLINK("https%3A%2F%2Fwww.webofscience.com%2Fwos%2Fwoscc%2Ffull-record%2FWOS:001243750600004","View Full Record in Web of Science")</f>
        <v>View Full Record in Web of Science</v>
      </c>
    </row>
    <row r="12" spans="1:72" x14ac:dyDescent="0.25">
      <c r="A12" t="s">
        <v>72</v>
      </c>
      <c r="B12" t="s">
        <v>267</v>
      </c>
      <c r="C12" t="s">
        <v>74</v>
      </c>
      <c r="D12" t="s">
        <v>74</v>
      </c>
      <c r="E12" t="s">
        <v>74</v>
      </c>
      <c r="F12" t="s">
        <v>268</v>
      </c>
      <c r="G12" t="s">
        <v>74</v>
      </c>
      <c r="H12" t="s">
        <v>74</v>
      </c>
      <c r="I12" t="s">
        <v>269</v>
      </c>
      <c r="J12" t="s">
        <v>270</v>
      </c>
      <c r="K12" t="s">
        <v>74</v>
      </c>
      <c r="L12" t="s">
        <v>74</v>
      </c>
      <c r="M12" t="s">
        <v>78</v>
      </c>
      <c r="N12" t="s">
        <v>271</v>
      </c>
      <c r="O12" t="s">
        <v>74</v>
      </c>
      <c r="P12" t="s">
        <v>74</v>
      </c>
      <c r="Q12" t="s">
        <v>74</v>
      </c>
      <c r="R12" t="s">
        <v>74</v>
      </c>
      <c r="S12" t="s">
        <v>74</v>
      </c>
      <c r="T12" t="s">
        <v>272</v>
      </c>
      <c r="U12" t="s">
        <v>273</v>
      </c>
      <c r="V12" t="s">
        <v>274</v>
      </c>
      <c r="W12" t="s">
        <v>275</v>
      </c>
      <c r="X12" t="s">
        <v>276</v>
      </c>
      <c r="Y12" t="s">
        <v>277</v>
      </c>
      <c r="Z12" t="s">
        <v>278</v>
      </c>
      <c r="AA12" t="s">
        <v>279</v>
      </c>
      <c r="AB12" t="s">
        <v>280</v>
      </c>
      <c r="AC12" t="s">
        <v>74</v>
      </c>
      <c r="AD12" t="s">
        <v>74</v>
      </c>
      <c r="AE12" t="s">
        <v>74</v>
      </c>
      <c r="AF12" t="s">
        <v>74</v>
      </c>
      <c r="AG12">
        <v>20</v>
      </c>
      <c r="AH12">
        <v>0</v>
      </c>
      <c r="AI12">
        <v>0</v>
      </c>
      <c r="AJ12">
        <v>2</v>
      </c>
      <c r="AK12">
        <v>2</v>
      </c>
      <c r="AL12" t="s">
        <v>281</v>
      </c>
      <c r="AM12" t="s">
        <v>282</v>
      </c>
      <c r="AN12" t="s">
        <v>283</v>
      </c>
      <c r="AO12" t="s">
        <v>284</v>
      </c>
      <c r="AP12" t="s">
        <v>285</v>
      </c>
      <c r="AQ12" t="s">
        <v>74</v>
      </c>
      <c r="AR12" t="s">
        <v>286</v>
      </c>
      <c r="AS12" t="s">
        <v>287</v>
      </c>
      <c r="AT12" t="s">
        <v>288</v>
      </c>
      <c r="AU12">
        <v>2024</v>
      </c>
      <c r="AV12" t="s">
        <v>74</v>
      </c>
      <c r="AW12" t="s">
        <v>74</v>
      </c>
      <c r="AX12" t="s">
        <v>74</v>
      </c>
      <c r="AY12" t="s">
        <v>74</v>
      </c>
      <c r="AZ12" t="s">
        <v>74</v>
      </c>
      <c r="BA12" t="s">
        <v>74</v>
      </c>
      <c r="BB12" t="s">
        <v>74</v>
      </c>
      <c r="BC12" t="s">
        <v>74</v>
      </c>
      <c r="BD12" t="s">
        <v>74</v>
      </c>
      <c r="BE12" t="s">
        <v>289</v>
      </c>
      <c r="BF12" t="str">
        <f>HYPERLINK("http://dx.doi.org/10.1177/15327086241256071","http://dx.doi.org/10.1177/15327086241256071")</f>
        <v>http://dx.doi.org/10.1177/15327086241256071</v>
      </c>
      <c r="BG12" t="s">
        <v>74</v>
      </c>
      <c r="BH12" t="s">
        <v>290</v>
      </c>
      <c r="BI12">
        <v>9</v>
      </c>
      <c r="BJ12" t="s">
        <v>291</v>
      </c>
      <c r="BK12" t="s">
        <v>292</v>
      </c>
      <c r="BL12" t="s">
        <v>291</v>
      </c>
      <c r="BM12" t="s">
        <v>293</v>
      </c>
      <c r="BN12" t="s">
        <v>74</v>
      </c>
      <c r="BO12" t="s">
        <v>74</v>
      </c>
      <c r="BP12" t="s">
        <v>74</v>
      </c>
      <c r="BQ12" t="s">
        <v>74</v>
      </c>
      <c r="BR12" t="s">
        <v>97</v>
      </c>
      <c r="BS12" t="s">
        <v>294</v>
      </c>
      <c r="BT12" t="str">
        <f>HYPERLINK("https%3A%2F%2Fwww.webofscience.com%2Fwos%2Fwoscc%2Ffull-record%2FWOS:001242000900001","View Full Record in Web of Science")</f>
        <v>View Full Record in Web of Science</v>
      </c>
    </row>
    <row r="13" spans="1:72" x14ac:dyDescent="0.25">
      <c r="A13" t="s">
        <v>72</v>
      </c>
      <c r="B13" t="s">
        <v>295</v>
      </c>
      <c r="C13" t="s">
        <v>74</v>
      </c>
      <c r="D13" t="s">
        <v>74</v>
      </c>
      <c r="E13" t="s">
        <v>74</v>
      </c>
      <c r="F13" t="s">
        <v>296</v>
      </c>
      <c r="G13" t="s">
        <v>74</v>
      </c>
      <c r="H13" t="s">
        <v>74</v>
      </c>
      <c r="I13" t="s">
        <v>297</v>
      </c>
      <c r="J13" t="s">
        <v>298</v>
      </c>
      <c r="K13" t="s">
        <v>74</v>
      </c>
      <c r="L13" t="s">
        <v>74</v>
      </c>
      <c r="M13" t="s">
        <v>78</v>
      </c>
      <c r="N13" t="s">
        <v>119</v>
      </c>
      <c r="O13" t="s">
        <v>74</v>
      </c>
      <c r="P13" t="s">
        <v>74</v>
      </c>
      <c r="Q13" t="s">
        <v>74</v>
      </c>
      <c r="R13" t="s">
        <v>74</v>
      </c>
      <c r="S13" t="s">
        <v>74</v>
      </c>
      <c r="T13" t="s">
        <v>74</v>
      </c>
      <c r="U13" t="s">
        <v>74</v>
      </c>
      <c r="V13" t="s">
        <v>299</v>
      </c>
      <c r="W13" t="s">
        <v>300</v>
      </c>
      <c r="X13" t="s">
        <v>301</v>
      </c>
      <c r="Y13" t="s">
        <v>302</v>
      </c>
      <c r="Z13" t="s">
        <v>303</v>
      </c>
      <c r="AA13" t="s">
        <v>304</v>
      </c>
      <c r="AB13" t="s">
        <v>305</v>
      </c>
      <c r="AC13" t="s">
        <v>74</v>
      </c>
      <c r="AD13" t="s">
        <v>74</v>
      </c>
      <c r="AE13" t="s">
        <v>74</v>
      </c>
      <c r="AF13" t="s">
        <v>74</v>
      </c>
      <c r="AG13">
        <v>22</v>
      </c>
      <c r="AH13">
        <v>0</v>
      </c>
      <c r="AI13">
        <v>0</v>
      </c>
      <c r="AJ13">
        <v>1</v>
      </c>
      <c r="AK13">
        <v>1</v>
      </c>
      <c r="AL13" t="s">
        <v>173</v>
      </c>
      <c r="AM13" t="s">
        <v>174</v>
      </c>
      <c r="AN13" t="s">
        <v>175</v>
      </c>
      <c r="AO13" t="s">
        <v>306</v>
      </c>
      <c r="AP13" t="s">
        <v>307</v>
      </c>
      <c r="AQ13" t="s">
        <v>74</v>
      </c>
      <c r="AR13" t="s">
        <v>308</v>
      </c>
      <c r="AS13" t="s">
        <v>309</v>
      </c>
      <c r="AT13" t="s">
        <v>310</v>
      </c>
      <c r="AU13">
        <v>2024</v>
      </c>
      <c r="AV13">
        <v>21</v>
      </c>
      <c r="AW13">
        <v>6</v>
      </c>
      <c r="AX13" t="s">
        <v>74</v>
      </c>
      <c r="AY13" t="s">
        <v>74</v>
      </c>
      <c r="AZ13" t="s">
        <v>74</v>
      </c>
      <c r="BA13" t="s">
        <v>74</v>
      </c>
      <c r="BB13" t="s">
        <v>74</v>
      </c>
      <c r="BC13" t="s">
        <v>74</v>
      </c>
      <c r="BD13" t="s">
        <v>74</v>
      </c>
      <c r="BE13" t="s">
        <v>311</v>
      </c>
      <c r="BF13" t="str">
        <f>HYPERLINK("http://dx.doi.org/10.1111/tct.13806","http://dx.doi.org/10.1111/tct.13806")</f>
        <v>http://dx.doi.org/10.1111/tct.13806</v>
      </c>
      <c r="BG13" t="s">
        <v>74</v>
      </c>
      <c r="BH13" t="s">
        <v>312</v>
      </c>
      <c r="BI13">
        <v>6</v>
      </c>
      <c r="BJ13" t="s">
        <v>313</v>
      </c>
      <c r="BK13" t="s">
        <v>95</v>
      </c>
      <c r="BL13" t="s">
        <v>314</v>
      </c>
      <c r="BM13" t="s">
        <v>315</v>
      </c>
      <c r="BN13">
        <v>39293474</v>
      </c>
      <c r="BO13" t="s">
        <v>316</v>
      </c>
      <c r="BP13" t="s">
        <v>74</v>
      </c>
      <c r="BQ13" t="s">
        <v>74</v>
      </c>
      <c r="BR13" t="s">
        <v>97</v>
      </c>
      <c r="BS13" t="s">
        <v>317</v>
      </c>
      <c r="BT13" t="str">
        <f>HYPERLINK("https%3A%2F%2Fwww.webofscience.com%2Fwos%2Fwoscc%2Ffull-record%2FWOS:001314620300001","View Full Record in Web of Science")</f>
        <v>View Full Record in Web of Science</v>
      </c>
    </row>
    <row r="14" spans="1:72" x14ac:dyDescent="0.25">
      <c r="A14" t="s">
        <v>72</v>
      </c>
      <c r="B14" t="s">
        <v>318</v>
      </c>
      <c r="C14" t="s">
        <v>74</v>
      </c>
      <c r="D14" t="s">
        <v>74</v>
      </c>
      <c r="E14" t="s">
        <v>74</v>
      </c>
      <c r="F14" t="s">
        <v>319</v>
      </c>
      <c r="G14" t="s">
        <v>74</v>
      </c>
      <c r="H14" t="s">
        <v>74</v>
      </c>
      <c r="I14" t="s">
        <v>320</v>
      </c>
      <c r="J14" t="s">
        <v>321</v>
      </c>
      <c r="K14" t="s">
        <v>74</v>
      </c>
      <c r="L14" t="s">
        <v>74</v>
      </c>
      <c r="M14" t="s">
        <v>78</v>
      </c>
      <c r="N14" t="s">
        <v>119</v>
      </c>
      <c r="O14" t="s">
        <v>74</v>
      </c>
      <c r="P14" t="s">
        <v>74</v>
      </c>
      <c r="Q14" t="s">
        <v>74</v>
      </c>
      <c r="R14" t="s">
        <v>74</v>
      </c>
      <c r="S14" t="s">
        <v>74</v>
      </c>
      <c r="T14" t="s">
        <v>322</v>
      </c>
      <c r="U14" t="s">
        <v>74</v>
      </c>
      <c r="V14" t="s">
        <v>323</v>
      </c>
      <c r="W14" t="s">
        <v>324</v>
      </c>
      <c r="X14" t="s">
        <v>325</v>
      </c>
      <c r="Y14" t="s">
        <v>326</v>
      </c>
      <c r="Z14" t="s">
        <v>327</v>
      </c>
      <c r="AA14" t="s">
        <v>74</v>
      </c>
      <c r="AB14" t="s">
        <v>74</v>
      </c>
      <c r="AC14" t="s">
        <v>74</v>
      </c>
      <c r="AD14" t="s">
        <v>74</v>
      </c>
      <c r="AE14" t="s">
        <v>74</v>
      </c>
      <c r="AF14" t="s">
        <v>74</v>
      </c>
      <c r="AG14">
        <v>45</v>
      </c>
      <c r="AH14">
        <v>0</v>
      </c>
      <c r="AI14">
        <v>0</v>
      </c>
      <c r="AJ14">
        <v>1</v>
      </c>
      <c r="AK14">
        <v>1</v>
      </c>
      <c r="AL14" t="s">
        <v>328</v>
      </c>
      <c r="AM14" t="s">
        <v>329</v>
      </c>
      <c r="AN14" t="s">
        <v>330</v>
      </c>
      <c r="AO14" t="s">
        <v>331</v>
      </c>
      <c r="AP14" t="s">
        <v>74</v>
      </c>
      <c r="AQ14" t="s">
        <v>74</v>
      </c>
      <c r="AR14" t="s">
        <v>332</v>
      </c>
      <c r="AS14" t="s">
        <v>333</v>
      </c>
      <c r="AT14" t="s">
        <v>334</v>
      </c>
      <c r="AU14">
        <v>2024</v>
      </c>
      <c r="AV14">
        <v>31</v>
      </c>
      <c r="AW14" t="s">
        <v>74</v>
      </c>
      <c r="AX14" t="s">
        <v>74</v>
      </c>
      <c r="AY14" t="s">
        <v>74</v>
      </c>
      <c r="AZ14" t="s">
        <v>74</v>
      </c>
      <c r="BA14" t="s">
        <v>74</v>
      </c>
      <c r="BB14" t="s">
        <v>74</v>
      </c>
      <c r="BC14" t="s">
        <v>74</v>
      </c>
      <c r="BD14">
        <v>8587</v>
      </c>
      <c r="BE14" t="s">
        <v>335</v>
      </c>
      <c r="BF14" t="str">
        <f>HYPERLINK("http://dx.doi.org/10.4000/122t7","http://dx.doi.org/10.4000/122t7")</f>
        <v>http://dx.doi.org/10.4000/122t7</v>
      </c>
      <c r="BG14" t="s">
        <v>74</v>
      </c>
      <c r="BH14" t="s">
        <v>74</v>
      </c>
      <c r="BI14">
        <v>18</v>
      </c>
      <c r="BJ14" t="s">
        <v>336</v>
      </c>
      <c r="BK14" t="s">
        <v>95</v>
      </c>
      <c r="BL14" t="s">
        <v>336</v>
      </c>
      <c r="BM14" t="s">
        <v>337</v>
      </c>
      <c r="BN14" t="s">
        <v>74</v>
      </c>
      <c r="BO14" t="s">
        <v>338</v>
      </c>
      <c r="BP14" t="s">
        <v>74</v>
      </c>
      <c r="BQ14" t="s">
        <v>74</v>
      </c>
      <c r="BR14" t="s">
        <v>97</v>
      </c>
      <c r="BS14" t="s">
        <v>339</v>
      </c>
      <c r="BT14" t="str">
        <f>HYPERLINK("https%3A%2F%2Fwww.webofscience.com%2Fwos%2Fwoscc%2Ffull-record%2FWOS:001297107300009","View Full Record in Web of Science")</f>
        <v>View Full Record in Web of Science</v>
      </c>
    </row>
    <row r="15" spans="1:72" x14ac:dyDescent="0.25">
      <c r="A15" t="s">
        <v>72</v>
      </c>
      <c r="B15" t="s">
        <v>340</v>
      </c>
      <c r="C15" t="s">
        <v>74</v>
      </c>
      <c r="D15" t="s">
        <v>74</v>
      </c>
      <c r="E15" t="s">
        <v>74</v>
      </c>
      <c r="F15" t="s">
        <v>341</v>
      </c>
      <c r="G15" t="s">
        <v>74</v>
      </c>
      <c r="H15" t="s">
        <v>74</v>
      </c>
      <c r="I15" t="s">
        <v>342</v>
      </c>
      <c r="J15" t="s">
        <v>343</v>
      </c>
      <c r="K15" t="s">
        <v>74</v>
      </c>
      <c r="L15" t="s">
        <v>74</v>
      </c>
      <c r="M15" t="s">
        <v>78</v>
      </c>
      <c r="N15" t="s">
        <v>344</v>
      </c>
      <c r="O15" t="s">
        <v>74</v>
      </c>
      <c r="P15" t="s">
        <v>74</v>
      </c>
      <c r="Q15" t="s">
        <v>74</v>
      </c>
      <c r="R15" t="s">
        <v>74</v>
      </c>
      <c r="S15" t="s">
        <v>74</v>
      </c>
      <c r="T15" t="s">
        <v>74</v>
      </c>
      <c r="U15" t="s">
        <v>74</v>
      </c>
      <c r="V15" t="s">
        <v>74</v>
      </c>
      <c r="W15" t="s">
        <v>345</v>
      </c>
      <c r="X15" t="s">
        <v>346</v>
      </c>
      <c r="Y15" t="s">
        <v>347</v>
      </c>
      <c r="Z15" t="s">
        <v>348</v>
      </c>
      <c r="AA15" t="s">
        <v>74</v>
      </c>
      <c r="AB15" t="s">
        <v>74</v>
      </c>
      <c r="AC15" t="s">
        <v>74</v>
      </c>
      <c r="AD15" t="s">
        <v>74</v>
      </c>
      <c r="AE15" t="s">
        <v>74</v>
      </c>
      <c r="AF15" t="s">
        <v>74</v>
      </c>
      <c r="AG15">
        <v>11</v>
      </c>
      <c r="AH15">
        <v>0</v>
      </c>
      <c r="AI15">
        <v>0</v>
      </c>
      <c r="AJ15">
        <v>0</v>
      </c>
      <c r="AK15">
        <v>1</v>
      </c>
      <c r="AL15" t="s">
        <v>349</v>
      </c>
      <c r="AM15" t="s">
        <v>350</v>
      </c>
      <c r="AN15" t="s">
        <v>351</v>
      </c>
      <c r="AO15" t="s">
        <v>352</v>
      </c>
      <c r="AP15" t="s">
        <v>353</v>
      </c>
      <c r="AQ15" t="s">
        <v>74</v>
      </c>
      <c r="AR15" t="s">
        <v>354</v>
      </c>
      <c r="AS15" t="s">
        <v>355</v>
      </c>
      <c r="AT15" t="s">
        <v>255</v>
      </c>
      <c r="AU15">
        <v>2024</v>
      </c>
      <c r="AV15">
        <v>61</v>
      </c>
      <c r="AW15">
        <v>4</v>
      </c>
      <c r="AX15" t="s">
        <v>74</v>
      </c>
      <c r="AY15" t="s">
        <v>74</v>
      </c>
      <c r="AZ15" t="s">
        <v>74</v>
      </c>
      <c r="BA15" t="s">
        <v>74</v>
      </c>
      <c r="BB15">
        <v>881</v>
      </c>
      <c r="BC15">
        <v>887</v>
      </c>
      <c r="BD15" t="s">
        <v>74</v>
      </c>
      <c r="BE15" t="s">
        <v>356</v>
      </c>
      <c r="BF15" t="str">
        <f>HYPERLINK("http://dx.doi.org/10.1057/s41311-024-00573-w","http://dx.doi.org/10.1057/s41311-024-00573-w")</f>
        <v>http://dx.doi.org/10.1057/s41311-024-00573-w</v>
      </c>
      <c r="BG15" t="s">
        <v>74</v>
      </c>
      <c r="BH15" t="s">
        <v>133</v>
      </c>
      <c r="BI15">
        <v>7</v>
      </c>
      <c r="BJ15" t="s">
        <v>357</v>
      </c>
      <c r="BK15" t="s">
        <v>112</v>
      </c>
      <c r="BL15" t="s">
        <v>358</v>
      </c>
      <c r="BM15" t="s">
        <v>359</v>
      </c>
      <c r="BN15" t="s">
        <v>74</v>
      </c>
      <c r="BO15" t="s">
        <v>74</v>
      </c>
      <c r="BP15" t="s">
        <v>74</v>
      </c>
      <c r="BQ15" t="s">
        <v>74</v>
      </c>
      <c r="BR15" t="s">
        <v>97</v>
      </c>
      <c r="BS15" t="s">
        <v>360</v>
      </c>
      <c r="BT15" t="str">
        <f>HYPERLINK("https%3A%2F%2Fwww.webofscience.com%2Fwos%2Fwoscc%2Ffull-record%2FWOS:001228524900001","View Full Record in Web of Science")</f>
        <v>View Full Record in Web of Science</v>
      </c>
    </row>
    <row r="16" spans="1:72" x14ac:dyDescent="0.25">
      <c r="A16" t="s">
        <v>72</v>
      </c>
      <c r="B16" t="s">
        <v>361</v>
      </c>
      <c r="C16" t="s">
        <v>74</v>
      </c>
      <c r="D16" t="s">
        <v>74</v>
      </c>
      <c r="E16" t="s">
        <v>74</v>
      </c>
      <c r="F16" t="s">
        <v>362</v>
      </c>
      <c r="G16" t="s">
        <v>74</v>
      </c>
      <c r="H16" t="s">
        <v>74</v>
      </c>
      <c r="I16" t="s">
        <v>363</v>
      </c>
      <c r="J16" t="s">
        <v>364</v>
      </c>
      <c r="K16" t="s">
        <v>74</v>
      </c>
      <c r="L16" t="s">
        <v>74</v>
      </c>
      <c r="M16" t="s">
        <v>78</v>
      </c>
      <c r="N16" t="s">
        <v>119</v>
      </c>
      <c r="O16" t="s">
        <v>74</v>
      </c>
      <c r="P16" t="s">
        <v>74</v>
      </c>
      <c r="Q16" t="s">
        <v>74</v>
      </c>
      <c r="R16" t="s">
        <v>74</v>
      </c>
      <c r="S16" t="s">
        <v>74</v>
      </c>
      <c r="T16" t="s">
        <v>74</v>
      </c>
      <c r="U16" t="s">
        <v>74</v>
      </c>
      <c r="V16" t="s">
        <v>365</v>
      </c>
      <c r="W16" t="s">
        <v>366</v>
      </c>
      <c r="X16" t="s">
        <v>367</v>
      </c>
      <c r="Y16" t="s">
        <v>368</v>
      </c>
      <c r="Z16" t="s">
        <v>369</v>
      </c>
      <c r="AA16" t="s">
        <v>74</v>
      </c>
      <c r="AB16" t="s">
        <v>370</v>
      </c>
      <c r="AC16" t="s">
        <v>74</v>
      </c>
      <c r="AD16" t="s">
        <v>74</v>
      </c>
      <c r="AE16" t="s">
        <v>371</v>
      </c>
      <c r="AF16" t="s">
        <v>74</v>
      </c>
      <c r="AG16">
        <v>34</v>
      </c>
      <c r="AH16">
        <v>0</v>
      </c>
      <c r="AI16">
        <v>0</v>
      </c>
      <c r="AJ16">
        <v>0</v>
      </c>
      <c r="AK16">
        <v>0</v>
      </c>
      <c r="AL16" t="s">
        <v>226</v>
      </c>
      <c r="AM16" t="s">
        <v>227</v>
      </c>
      <c r="AN16" t="s">
        <v>228</v>
      </c>
      <c r="AO16" t="s">
        <v>372</v>
      </c>
      <c r="AP16" t="s">
        <v>373</v>
      </c>
      <c r="AQ16" t="s">
        <v>74</v>
      </c>
      <c r="AR16" t="s">
        <v>374</v>
      </c>
      <c r="AS16" t="s">
        <v>375</v>
      </c>
      <c r="AT16" t="s">
        <v>376</v>
      </c>
      <c r="AU16">
        <v>2024</v>
      </c>
      <c r="AV16">
        <v>57</v>
      </c>
      <c r="AW16">
        <v>4</v>
      </c>
      <c r="AX16" t="s">
        <v>74</v>
      </c>
      <c r="AY16" t="s">
        <v>74</v>
      </c>
      <c r="AZ16" t="s">
        <v>74</v>
      </c>
      <c r="BA16" t="s">
        <v>74</v>
      </c>
      <c r="BB16" t="s">
        <v>74</v>
      </c>
      <c r="BC16" t="s">
        <v>74</v>
      </c>
      <c r="BD16" t="s">
        <v>74</v>
      </c>
      <c r="BE16" t="s">
        <v>377</v>
      </c>
      <c r="BF16" t="str">
        <f>HYPERLINK("http://dx.doi.org/10.1017/S1049096524000192","http://dx.doi.org/10.1017/S1049096524000192")</f>
        <v>http://dx.doi.org/10.1017/S1049096524000192</v>
      </c>
      <c r="BG16" t="s">
        <v>74</v>
      </c>
      <c r="BH16" t="s">
        <v>93</v>
      </c>
      <c r="BI16">
        <v>7</v>
      </c>
      <c r="BJ16" t="s">
        <v>378</v>
      </c>
      <c r="BK16" t="s">
        <v>112</v>
      </c>
      <c r="BL16" t="s">
        <v>379</v>
      </c>
      <c r="BM16" t="s">
        <v>380</v>
      </c>
      <c r="BN16" t="s">
        <v>74</v>
      </c>
      <c r="BO16" t="s">
        <v>74</v>
      </c>
      <c r="BP16" t="s">
        <v>74</v>
      </c>
      <c r="BQ16" t="s">
        <v>74</v>
      </c>
      <c r="BR16" t="s">
        <v>97</v>
      </c>
      <c r="BS16" t="s">
        <v>381</v>
      </c>
      <c r="BT16" t="str">
        <f>HYPERLINK("https%3A%2F%2Fwww.webofscience.com%2Fwos%2Fwoscc%2Ffull-record%2FWOS:001298660100001","View Full Record in Web of Science")</f>
        <v>View Full Record in Web of Science</v>
      </c>
    </row>
    <row r="17" spans="1:72" x14ac:dyDescent="0.25">
      <c r="A17" t="s">
        <v>72</v>
      </c>
      <c r="B17" t="s">
        <v>382</v>
      </c>
      <c r="C17" t="s">
        <v>74</v>
      </c>
      <c r="D17" t="s">
        <v>74</v>
      </c>
      <c r="E17" t="s">
        <v>74</v>
      </c>
      <c r="F17" t="s">
        <v>383</v>
      </c>
      <c r="G17" t="s">
        <v>74</v>
      </c>
      <c r="H17" t="s">
        <v>74</v>
      </c>
      <c r="I17" t="s">
        <v>384</v>
      </c>
      <c r="J17" t="s">
        <v>385</v>
      </c>
      <c r="K17" t="s">
        <v>74</v>
      </c>
      <c r="L17" t="s">
        <v>74</v>
      </c>
      <c r="M17" t="s">
        <v>78</v>
      </c>
      <c r="N17" t="s">
        <v>386</v>
      </c>
      <c r="O17" t="s">
        <v>74</v>
      </c>
      <c r="P17" t="s">
        <v>74</v>
      </c>
      <c r="Q17" t="s">
        <v>74</v>
      </c>
      <c r="R17" t="s">
        <v>74</v>
      </c>
      <c r="S17" t="s">
        <v>74</v>
      </c>
      <c r="T17" t="s">
        <v>74</v>
      </c>
      <c r="U17" t="s">
        <v>74</v>
      </c>
      <c r="V17" t="s">
        <v>387</v>
      </c>
      <c r="W17" t="s">
        <v>388</v>
      </c>
      <c r="X17" t="s">
        <v>389</v>
      </c>
      <c r="Y17" t="s">
        <v>390</v>
      </c>
      <c r="Z17" t="s">
        <v>391</v>
      </c>
      <c r="AA17" t="s">
        <v>74</v>
      </c>
      <c r="AB17" t="s">
        <v>392</v>
      </c>
      <c r="AC17" t="s">
        <v>74</v>
      </c>
      <c r="AD17" t="s">
        <v>74</v>
      </c>
      <c r="AE17" t="s">
        <v>74</v>
      </c>
      <c r="AF17" t="s">
        <v>74</v>
      </c>
      <c r="AG17">
        <v>14</v>
      </c>
      <c r="AH17">
        <v>4</v>
      </c>
      <c r="AI17">
        <v>4</v>
      </c>
      <c r="AJ17">
        <v>0</v>
      </c>
      <c r="AK17">
        <v>0</v>
      </c>
      <c r="AL17" t="s">
        <v>173</v>
      </c>
      <c r="AM17" t="s">
        <v>174</v>
      </c>
      <c r="AN17" t="s">
        <v>175</v>
      </c>
      <c r="AO17" t="s">
        <v>393</v>
      </c>
      <c r="AP17" t="s">
        <v>394</v>
      </c>
      <c r="AQ17" t="s">
        <v>74</v>
      </c>
      <c r="AR17" t="s">
        <v>395</v>
      </c>
      <c r="AS17" t="s">
        <v>396</v>
      </c>
      <c r="AT17" t="s">
        <v>397</v>
      </c>
      <c r="AU17">
        <v>2024</v>
      </c>
      <c r="AV17" t="s">
        <v>74</v>
      </c>
      <c r="AW17" t="s">
        <v>74</v>
      </c>
      <c r="AX17" t="s">
        <v>74</v>
      </c>
      <c r="AY17" t="s">
        <v>74</v>
      </c>
      <c r="AZ17" t="s">
        <v>74</v>
      </c>
      <c r="BA17" t="s">
        <v>74</v>
      </c>
      <c r="BB17" t="s">
        <v>74</v>
      </c>
      <c r="BC17" t="s">
        <v>74</v>
      </c>
      <c r="BD17" t="s">
        <v>74</v>
      </c>
      <c r="BE17" t="s">
        <v>398</v>
      </c>
      <c r="BF17" t="str">
        <f>HYPERLINK("http://dx.doi.org/10.1002/tesq.3306","http://dx.doi.org/10.1002/tesq.3306")</f>
        <v>http://dx.doi.org/10.1002/tesq.3306</v>
      </c>
      <c r="BG17" t="s">
        <v>74</v>
      </c>
      <c r="BH17" t="s">
        <v>399</v>
      </c>
      <c r="BI17">
        <v>12</v>
      </c>
      <c r="BJ17" t="s">
        <v>400</v>
      </c>
      <c r="BK17" t="s">
        <v>112</v>
      </c>
      <c r="BL17" t="s">
        <v>400</v>
      </c>
      <c r="BM17" t="s">
        <v>401</v>
      </c>
      <c r="BN17" t="s">
        <v>74</v>
      </c>
      <c r="BO17" t="s">
        <v>316</v>
      </c>
      <c r="BP17" t="s">
        <v>74</v>
      </c>
      <c r="BQ17" t="s">
        <v>74</v>
      </c>
      <c r="BR17" t="s">
        <v>97</v>
      </c>
      <c r="BS17" t="s">
        <v>402</v>
      </c>
      <c r="BT17" t="str">
        <f>HYPERLINK("https%3A%2F%2Fwww.webofscience.com%2Fwos%2Fwoscc%2Ffull-record%2FWOS:001141777200001","View Full Record in Web of Science")</f>
        <v>View Full Record in Web of Science</v>
      </c>
    </row>
    <row r="18" spans="1:72" x14ac:dyDescent="0.25">
      <c r="A18" t="s">
        <v>72</v>
      </c>
      <c r="B18" t="s">
        <v>403</v>
      </c>
      <c r="C18" t="s">
        <v>74</v>
      </c>
      <c r="D18" t="s">
        <v>74</v>
      </c>
      <c r="E18" t="s">
        <v>74</v>
      </c>
      <c r="F18" t="s">
        <v>404</v>
      </c>
      <c r="G18" t="s">
        <v>74</v>
      </c>
      <c r="H18" t="s">
        <v>74</v>
      </c>
      <c r="I18" t="s">
        <v>405</v>
      </c>
      <c r="J18" t="s">
        <v>406</v>
      </c>
      <c r="K18" t="s">
        <v>74</v>
      </c>
      <c r="L18" t="s">
        <v>74</v>
      </c>
      <c r="M18" t="s">
        <v>78</v>
      </c>
      <c r="N18" t="s">
        <v>119</v>
      </c>
      <c r="O18" t="s">
        <v>74</v>
      </c>
      <c r="P18" t="s">
        <v>74</v>
      </c>
      <c r="Q18" t="s">
        <v>74</v>
      </c>
      <c r="R18" t="s">
        <v>74</v>
      </c>
      <c r="S18" t="s">
        <v>74</v>
      </c>
      <c r="T18" t="s">
        <v>407</v>
      </c>
      <c r="U18" t="s">
        <v>74</v>
      </c>
      <c r="V18" t="s">
        <v>408</v>
      </c>
      <c r="W18" t="s">
        <v>409</v>
      </c>
      <c r="X18" t="s">
        <v>410</v>
      </c>
      <c r="Y18" t="s">
        <v>411</v>
      </c>
      <c r="Z18" t="s">
        <v>412</v>
      </c>
      <c r="AA18" t="s">
        <v>74</v>
      </c>
      <c r="AB18" t="s">
        <v>74</v>
      </c>
      <c r="AC18" t="s">
        <v>74</v>
      </c>
      <c r="AD18" t="s">
        <v>74</v>
      </c>
      <c r="AE18" t="s">
        <v>74</v>
      </c>
      <c r="AF18" t="s">
        <v>74</v>
      </c>
      <c r="AG18">
        <v>41</v>
      </c>
      <c r="AH18">
        <v>0</v>
      </c>
      <c r="AI18">
        <v>0</v>
      </c>
      <c r="AJ18">
        <v>0</v>
      </c>
      <c r="AK18">
        <v>0</v>
      </c>
      <c r="AL18" t="s">
        <v>413</v>
      </c>
      <c r="AM18" t="s">
        <v>414</v>
      </c>
      <c r="AN18" t="s">
        <v>415</v>
      </c>
      <c r="AO18" t="s">
        <v>74</v>
      </c>
      <c r="AP18" t="s">
        <v>416</v>
      </c>
      <c r="AQ18" t="s">
        <v>74</v>
      </c>
      <c r="AR18" t="s">
        <v>406</v>
      </c>
      <c r="AS18" t="s">
        <v>417</v>
      </c>
      <c r="AT18" t="s">
        <v>310</v>
      </c>
      <c r="AU18">
        <v>2024</v>
      </c>
      <c r="AV18">
        <v>9</v>
      </c>
      <c r="AW18">
        <v>6</v>
      </c>
      <c r="AX18" t="s">
        <v>74</v>
      </c>
      <c r="AY18" t="s">
        <v>74</v>
      </c>
      <c r="AZ18" t="s">
        <v>74</v>
      </c>
      <c r="BA18" t="s">
        <v>74</v>
      </c>
      <c r="BB18" t="s">
        <v>74</v>
      </c>
      <c r="BC18" t="s">
        <v>74</v>
      </c>
      <c r="BD18">
        <v>175</v>
      </c>
      <c r="BE18" t="s">
        <v>418</v>
      </c>
      <c r="BF18" t="str">
        <f>HYPERLINK("http://dx.doi.org/10.3390/philosophies9060175","http://dx.doi.org/10.3390/philosophies9060175")</f>
        <v>http://dx.doi.org/10.3390/philosophies9060175</v>
      </c>
      <c r="BG18" t="s">
        <v>74</v>
      </c>
      <c r="BH18" t="s">
        <v>74</v>
      </c>
      <c r="BI18">
        <v>9</v>
      </c>
      <c r="BJ18" t="s">
        <v>419</v>
      </c>
      <c r="BK18" t="s">
        <v>95</v>
      </c>
      <c r="BL18" t="s">
        <v>420</v>
      </c>
      <c r="BM18" t="s">
        <v>421</v>
      </c>
      <c r="BN18" t="s">
        <v>74</v>
      </c>
      <c r="BO18" t="s">
        <v>422</v>
      </c>
      <c r="BP18" t="s">
        <v>74</v>
      </c>
      <c r="BQ18" t="s">
        <v>74</v>
      </c>
      <c r="BR18" t="s">
        <v>97</v>
      </c>
      <c r="BS18" t="s">
        <v>423</v>
      </c>
      <c r="BT18" t="str">
        <f>HYPERLINK("https%3A%2F%2Fwww.webofscience.com%2Fwos%2Fwoscc%2Ffull-record%2FWOS:001384037900001","View Full Record in Web of Science")</f>
        <v>View Full Record in Web of Science</v>
      </c>
    </row>
    <row r="19" spans="1:72" x14ac:dyDescent="0.25">
      <c r="A19" t="s">
        <v>72</v>
      </c>
      <c r="B19" t="s">
        <v>424</v>
      </c>
      <c r="C19" t="s">
        <v>74</v>
      </c>
      <c r="D19" t="s">
        <v>74</v>
      </c>
      <c r="E19" t="s">
        <v>74</v>
      </c>
      <c r="F19" t="s">
        <v>425</v>
      </c>
      <c r="G19" t="s">
        <v>74</v>
      </c>
      <c r="H19" t="s">
        <v>74</v>
      </c>
      <c r="I19" t="s">
        <v>426</v>
      </c>
      <c r="J19" t="s">
        <v>427</v>
      </c>
      <c r="K19" t="s">
        <v>74</v>
      </c>
      <c r="L19" t="s">
        <v>74</v>
      </c>
      <c r="M19" t="s">
        <v>78</v>
      </c>
      <c r="N19" t="s">
        <v>119</v>
      </c>
      <c r="O19" t="s">
        <v>74</v>
      </c>
      <c r="P19" t="s">
        <v>74</v>
      </c>
      <c r="Q19" t="s">
        <v>74</v>
      </c>
      <c r="R19" t="s">
        <v>74</v>
      </c>
      <c r="S19" t="s">
        <v>74</v>
      </c>
      <c r="T19" t="s">
        <v>428</v>
      </c>
      <c r="U19" t="s">
        <v>74</v>
      </c>
      <c r="V19" t="s">
        <v>429</v>
      </c>
      <c r="W19" t="s">
        <v>430</v>
      </c>
      <c r="X19" t="s">
        <v>431</v>
      </c>
      <c r="Y19" t="s">
        <v>432</v>
      </c>
      <c r="Z19" t="s">
        <v>433</v>
      </c>
      <c r="AA19" t="s">
        <v>74</v>
      </c>
      <c r="AB19" t="s">
        <v>74</v>
      </c>
      <c r="AC19" t="s">
        <v>74</v>
      </c>
      <c r="AD19" t="s">
        <v>74</v>
      </c>
      <c r="AE19" t="s">
        <v>74</v>
      </c>
      <c r="AF19" t="s">
        <v>74</v>
      </c>
      <c r="AG19">
        <v>37</v>
      </c>
      <c r="AH19">
        <v>0</v>
      </c>
      <c r="AI19">
        <v>0</v>
      </c>
      <c r="AJ19">
        <v>0</v>
      </c>
      <c r="AK19">
        <v>0</v>
      </c>
      <c r="AL19" t="s">
        <v>434</v>
      </c>
      <c r="AM19" t="s">
        <v>435</v>
      </c>
      <c r="AN19" t="s">
        <v>436</v>
      </c>
      <c r="AO19" t="s">
        <v>437</v>
      </c>
      <c r="AP19" t="s">
        <v>438</v>
      </c>
      <c r="AQ19" t="s">
        <v>74</v>
      </c>
      <c r="AR19" t="s">
        <v>439</v>
      </c>
      <c r="AS19" t="s">
        <v>440</v>
      </c>
      <c r="AT19" t="s">
        <v>376</v>
      </c>
      <c r="AU19">
        <v>2024</v>
      </c>
      <c r="AV19">
        <v>12</v>
      </c>
      <c r="AW19">
        <v>4</v>
      </c>
      <c r="AX19" t="s">
        <v>74</v>
      </c>
      <c r="AY19" t="s">
        <v>74</v>
      </c>
      <c r="AZ19" t="s">
        <v>74</v>
      </c>
      <c r="BA19" t="s">
        <v>74</v>
      </c>
      <c r="BB19">
        <v>613</v>
      </c>
      <c r="BC19">
        <v>627</v>
      </c>
      <c r="BD19" t="s">
        <v>74</v>
      </c>
      <c r="BE19" t="s">
        <v>441</v>
      </c>
      <c r="BF19" t="str">
        <f>HYPERLINK("http://dx.doi.org/10.1386/jicms_00288_7","http://dx.doi.org/10.1386/jicms_00288_7")</f>
        <v>http://dx.doi.org/10.1386/jicms_00288_7</v>
      </c>
      <c r="BG19" t="s">
        <v>74</v>
      </c>
      <c r="BH19" t="s">
        <v>74</v>
      </c>
      <c r="BI19">
        <v>15</v>
      </c>
      <c r="BJ19" t="s">
        <v>442</v>
      </c>
      <c r="BK19" t="s">
        <v>95</v>
      </c>
      <c r="BL19" t="s">
        <v>443</v>
      </c>
      <c r="BM19" t="s">
        <v>444</v>
      </c>
      <c r="BN19" t="s">
        <v>74</v>
      </c>
      <c r="BO19" t="s">
        <v>74</v>
      </c>
      <c r="BP19" t="s">
        <v>74</v>
      </c>
      <c r="BQ19" t="s">
        <v>74</v>
      </c>
      <c r="BR19" t="s">
        <v>97</v>
      </c>
      <c r="BS19" t="s">
        <v>445</v>
      </c>
      <c r="BT19" t="str">
        <f>HYPERLINK("https%3A%2F%2Fwww.webofscience.com%2Fwos%2Fwoscc%2Ffull-record%2FWOS:001343610200008","View Full Record in Web of Science")</f>
        <v>View Full Record in Web of Science</v>
      </c>
    </row>
    <row r="20" spans="1:72" x14ac:dyDescent="0.25">
      <c r="A20" t="s">
        <v>72</v>
      </c>
      <c r="B20" t="s">
        <v>446</v>
      </c>
      <c r="C20" t="s">
        <v>74</v>
      </c>
      <c r="D20" t="s">
        <v>74</v>
      </c>
      <c r="E20" t="s">
        <v>74</v>
      </c>
      <c r="F20" t="s">
        <v>447</v>
      </c>
      <c r="G20" t="s">
        <v>74</v>
      </c>
      <c r="H20" t="s">
        <v>74</v>
      </c>
      <c r="I20" t="s">
        <v>448</v>
      </c>
      <c r="J20" t="s">
        <v>449</v>
      </c>
      <c r="K20" t="s">
        <v>74</v>
      </c>
      <c r="L20" t="s">
        <v>74</v>
      </c>
      <c r="M20" t="s">
        <v>450</v>
      </c>
      <c r="N20" t="s">
        <v>119</v>
      </c>
      <c r="O20" t="s">
        <v>74</v>
      </c>
      <c r="P20" t="s">
        <v>74</v>
      </c>
      <c r="Q20" t="s">
        <v>74</v>
      </c>
      <c r="R20" t="s">
        <v>74</v>
      </c>
      <c r="S20" t="s">
        <v>74</v>
      </c>
      <c r="T20" t="s">
        <v>451</v>
      </c>
      <c r="U20" t="s">
        <v>74</v>
      </c>
      <c r="V20" t="s">
        <v>452</v>
      </c>
      <c r="W20" t="s">
        <v>453</v>
      </c>
      <c r="X20" t="s">
        <v>74</v>
      </c>
      <c r="Y20" t="s">
        <v>454</v>
      </c>
      <c r="Z20" t="s">
        <v>74</v>
      </c>
      <c r="AA20" t="s">
        <v>74</v>
      </c>
      <c r="AB20" t="s">
        <v>74</v>
      </c>
      <c r="AC20" t="s">
        <v>74</v>
      </c>
      <c r="AD20" t="s">
        <v>74</v>
      </c>
      <c r="AE20" t="s">
        <v>74</v>
      </c>
      <c r="AF20" t="s">
        <v>74</v>
      </c>
      <c r="AG20">
        <v>22</v>
      </c>
      <c r="AH20">
        <v>0</v>
      </c>
      <c r="AI20">
        <v>0</v>
      </c>
      <c r="AJ20">
        <v>0</v>
      </c>
      <c r="AK20">
        <v>0</v>
      </c>
      <c r="AL20" t="s">
        <v>455</v>
      </c>
      <c r="AM20" t="s">
        <v>456</v>
      </c>
      <c r="AN20" t="s">
        <v>457</v>
      </c>
      <c r="AO20" t="s">
        <v>458</v>
      </c>
      <c r="AP20" t="s">
        <v>74</v>
      </c>
      <c r="AQ20" t="s">
        <v>74</v>
      </c>
      <c r="AR20" t="s">
        <v>459</v>
      </c>
      <c r="AS20" t="s">
        <v>460</v>
      </c>
      <c r="AT20" t="s">
        <v>461</v>
      </c>
      <c r="AU20">
        <v>2024</v>
      </c>
      <c r="AV20">
        <v>11</v>
      </c>
      <c r="AW20">
        <v>28</v>
      </c>
      <c r="AX20" t="s">
        <v>74</v>
      </c>
      <c r="AY20" t="s">
        <v>74</v>
      </c>
      <c r="AZ20" t="s">
        <v>74</v>
      </c>
      <c r="BA20" t="s">
        <v>74</v>
      </c>
      <c r="BB20">
        <v>40</v>
      </c>
      <c r="BC20">
        <v>50</v>
      </c>
      <c r="BD20" t="s">
        <v>74</v>
      </c>
      <c r="BE20" t="s">
        <v>74</v>
      </c>
      <c r="BF20" t="s">
        <v>74</v>
      </c>
      <c r="BG20" t="s">
        <v>74</v>
      </c>
      <c r="BH20" t="s">
        <v>74</v>
      </c>
      <c r="BI20">
        <v>11</v>
      </c>
      <c r="BJ20" t="s">
        <v>462</v>
      </c>
      <c r="BK20" t="s">
        <v>95</v>
      </c>
      <c r="BL20" t="s">
        <v>462</v>
      </c>
      <c r="BM20" t="s">
        <v>463</v>
      </c>
      <c r="BN20" t="s">
        <v>74</v>
      </c>
      <c r="BO20" t="s">
        <v>74</v>
      </c>
      <c r="BP20" t="s">
        <v>74</v>
      </c>
      <c r="BQ20" t="s">
        <v>74</v>
      </c>
      <c r="BR20" t="s">
        <v>97</v>
      </c>
      <c r="BS20" t="s">
        <v>464</v>
      </c>
      <c r="BT20" t="str">
        <f>HYPERLINK("https%3A%2F%2Fwww.webofscience.com%2Fwos%2Fwoscc%2Ffull-record%2FWOS:001372958100004","View Full Record in Web of Science")</f>
        <v>View Full Record in Web of Science</v>
      </c>
    </row>
    <row r="21" spans="1:72" x14ac:dyDescent="0.25">
      <c r="A21" t="s">
        <v>72</v>
      </c>
      <c r="B21" t="s">
        <v>465</v>
      </c>
      <c r="C21" t="s">
        <v>74</v>
      </c>
      <c r="D21" t="s">
        <v>74</v>
      </c>
      <c r="E21" t="s">
        <v>74</v>
      </c>
      <c r="F21" t="s">
        <v>466</v>
      </c>
      <c r="G21" t="s">
        <v>74</v>
      </c>
      <c r="H21" t="s">
        <v>74</v>
      </c>
      <c r="I21" t="s">
        <v>467</v>
      </c>
      <c r="J21" t="s">
        <v>468</v>
      </c>
      <c r="K21" t="s">
        <v>74</v>
      </c>
      <c r="L21" t="s">
        <v>74</v>
      </c>
      <c r="M21" t="s">
        <v>78</v>
      </c>
      <c r="N21" t="s">
        <v>52</v>
      </c>
      <c r="O21" t="s">
        <v>74</v>
      </c>
      <c r="P21" t="s">
        <v>74</v>
      </c>
      <c r="Q21" t="s">
        <v>74</v>
      </c>
      <c r="R21" t="s">
        <v>74</v>
      </c>
      <c r="S21" t="s">
        <v>74</v>
      </c>
      <c r="T21" t="s">
        <v>74</v>
      </c>
      <c r="U21" t="s">
        <v>74</v>
      </c>
      <c r="V21" t="s">
        <v>74</v>
      </c>
      <c r="W21" t="s">
        <v>469</v>
      </c>
      <c r="X21" t="s">
        <v>470</v>
      </c>
      <c r="Y21" t="s">
        <v>74</v>
      </c>
      <c r="Z21" t="s">
        <v>74</v>
      </c>
      <c r="AA21" t="s">
        <v>74</v>
      </c>
      <c r="AB21" t="s">
        <v>74</v>
      </c>
      <c r="AC21" t="s">
        <v>74</v>
      </c>
      <c r="AD21" t="s">
        <v>74</v>
      </c>
      <c r="AE21" t="s">
        <v>74</v>
      </c>
      <c r="AF21" t="s">
        <v>74</v>
      </c>
      <c r="AG21">
        <v>0</v>
      </c>
      <c r="AH21">
        <v>0</v>
      </c>
      <c r="AI21">
        <v>0</v>
      </c>
      <c r="AJ21">
        <v>0</v>
      </c>
      <c r="AK21">
        <v>0</v>
      </c>
      <c r="AL21" t="s">
        <v>471</v>
      </c>
      <c r="AM21" t="s">
        <v>472</v>
      </c>
      <c r="AN21" t="s">
        <v>473</v>
      </c>
      <c r="AO21" t="s">
        <v>474</v>
      </c>
      <c r="AP21" t="s">
        <v>475</v>
      </c>
      <c r="AQ21" t="s">
        <v>74</v>
      </c>
      <c r="AR21" t="s">
        <v>476</v>
      </c>
      <c r="AS21" t="s">
        <v>477</v>
      </c>
      <c r="AT21" t="s">
        <v>255</v>
      </c>
      <c r="AU21">
        <v>2024</v>
      </c>
      <c r="AV21">
        <v>59</v>
      </c>
      <c r="AW21" t="s">
        <v>74</v>
      </c>
      <c r="AX21" t="s">
        <v>74</v>
      </c>
      <c r="AY21">
        <v>1</v>
      </c>
      <c r="AZ21" t="s">
        <v>74</v>
      </c>
      <c r="BA21" t="s">
        <v>74</v>
      </c>
      <c r="BB21">
        <v>466</v>
      </c>
      <c r="BC21">
        <v>466</v>
      </c>
      <c r="BD21" t="s">
        <v>74</v>
      </c>
      <c r="BE21" t="s">
        <v>74</v>
      </c>
      <c r="BF21" t="s">
        <v>74</v>
      </c>
      <c r="BG21" t="s">
        <v>74</v>
      </c>
      <c r="BH21" t="s">
        <v>74</v>
      </c>
      <c r="BI21">
        <v>1</v>
      </c>
      <c r="BJ21" t="s">
        <v>478</v>
      </c>
      <c r="BK21" t="s">
        <v>112</v>
      </c>
      <c r="BL21" t="s">
        <v>479</v>
      </c>
      <c r="BM21" t="s">
        <v>480</v>
      </c>
      <c r="BN21" t="s">
        <v>74</v>
      </c>
      <c r="BO21" t="s">
        <v>74</v>
      </c>
      <c r="BP21" t="s">
        <v>74</v>
      </c>
      <c r="BQ21" t="s">
        <v>74</v>
      </c>
      <c r="BR21" t="s">
        <v>97</v>
      </c>
      <c r="BS21" t="s">
        <v>481</v>
      </c>
      <c r="BT21" t="str">
        <f>HYPERLINK("https%3A%2F%2Fwww.webofscience.com%2Fwos%2Fwoscc%2Ffull-record%2FWOS:001319547702339","View Full Record in Web of Science")</f>
        <v>View Full Record in Web of Science</v>
      </c>
    </row>
    <row r="22" spans="1:72" x14ac:dyDescent="0.25">
      <c r="A22" t="s">
        <v>72</v>
      </c>
      <c r="B22" t="s">
        <v>482</v>
      </c>
      <c r="C22" t="s">
        <v>74</v>
      </c>
      <c r="D22" t="s">
        <v>74</v>
      </c>
      <c r="E22" t="s">
        <v>74</v>
      </c>
      <c r="F22" t="s">
        <v>483</v>
      </c>
      <c r="G22" t="s">
        <v>74</v>
      </c>
      <c r="H22" t="s">
        <v>74</v>
      </c>
      <c r="I22" t="s">
        <v>484</v>
      </c>
      <c r="J22" t="s">
        <v>485</v>
      </c>
      <c r="K22" t="s">
        <v>74</v>
      </c>
      <c r="L22" t="s">
        <v>74</v>
      </c>
      <c r="M22" t="s">
        <v>78</v>
      </c>
      <c r="N22" t="s">
        <v>271</v>
      </c>
      <c r="O22" t="s">
        <v>74</v>
      </c>
      <c r="P22" t="s">
        <v>74</v>
      </c>
      <c r="Q22" t="s">
        <v>74</v>
      </c>
      <c r="R22" t="s">
        <v>74</v>
      </c>
      <c r="S22" t="s">
        <v>74</v>
      </c>
      <c r="T22" t="s">
        <v>486</v>
      </c>
      <c r="U22" t="s">
        <v>487</v>
      </c>
      <c r="V22" t="s">
        <v>488</v>
      </c>
      <c r="W22" t="s">
        <v>489</v>
      </c>
      <c r="X22" t="s">
        <v>490</v>
      </c>
      <c r="Y22" t="s">
        <v>491</v>
      </c>
      <c r="Z22" t="s">
        <v>492</v>
      </c>
      <c r="AA22" t="s">
        <v>493</v>
      </c>
      <c r="AB22" t="s">
        <v>494</v>
      </c>
      <c r="AC22" t="s">
        <v>74</v>
      </c>
      <c r="AD22" t="s">
        <v>74</v>
      </c>
      <c r="AE22" t="s">
        <v>74</v>
      </c>
      <c r="AF22" t="s">
        <v>74</v>
      </c>
      <c r="AG22">
        <v>33</v>
      </c>
      <c r="AH22">
        <v>0</v>
      </c>
      <c r="AI22">
        <v>0</v>
      </c>
      <c r="AJ22">
        <v>0</v>
      </c>
      <c r="AK22">
        <v>0</v>
      </c>
      <c r="AL22" t="s">
        <v>173</v>
      </c>
      <c r="AM22" t="s">
        <v>174</v>
      </c>
      <c r="AN22" t="s">
        <v>175</v>
      </c>
      <c r="AO22" t="s">
        <v>495</v>
      </c>
      <c r="AP22" t="s">
        <v>496</v>
      </c>
      <c r="AQ22" t="s">
        <v>74</v>
      </c>
      <c r="AR22" t="s">
        <v>497</v>
      </c>
      <c r="AS22" t="s">
        <v>498</v>
      </c>
      <c r="AT22" t="s">
        <v>499</v>
      </c>
      <c r="AU22">
        <v>2024</v>
      </c>
      <c r="AV22" t="s">
        <v>74</v>
      </c>
      <c r="AW22" t="s">
        <v>74</v>
      </c>
      <c r="AX22" t="s">
        <v>74</v>
      </c>
      <c r="AY22" t="s">
        <v>74</v>
      </c>
      <c r="AZ22" t="s">
        <v>74</v>
      </c>
      <c r="BA22" t="s">
        <v>74</v>
      </c>
      <c r="BB22" t="s">
        <v>74</v>
      </c>
      <c r="BC22" t="s">
        <v>74</v>
      </c>
      <c r="BD22" t="s">
        <v>74</v>
      </c>
      <c r="BE22" t="s">
        <v>500</v>
      </c>
      <c r="BF22" t="str">
        <f>HYPERLINK("http://dx.doi.org/10.1111/bjso.12817","http://dx.doi.org/10.1111/bjso.12817")</f>
        <v>http://dx.doi.org/10.1111/bjso.12817</v>
      </c>
      <c r="BG22" t="s">
        <v>74</v>
      </c>
      <c r="BH22" t="s">
        <v>501</v>
      </c>
      <c r="BI22">
        <v>12</v>
      </c>
      <c r="BJ22" t="s">
        <v>502</v>
      </c>
      <c r="BK22" t="s">
        <v>112</v>
      </c>
      <c r="BL22" t="s">
        <v>479</v>
      </c>
      <c r="BM22" t="s">
        <v>503</v>
      </c>
      <c r="BN22">
        <v>39467017</v>
      </c>
      <c r="BO22" t="s">
        <v>316</v>
      </c>
      <c r="BP22" t="s">
        <v>74</v>
      </c>
      <c r="BQ22" t="s">
        <v>74</v>
      </c>
      <c r="BR22" t="s">
        <v>97</v>
      </c>
      <c r="BS22" t="s">
        <v>504</v>
      </c>
      <c r="BT22" t="str">
        <f>HYPERLINK("https%3A%2F%2Fwww.webofscience.com%2Fwos%2Fwoscc%2Ffull-record%2FWOS:001343826500001","View Full Record in Web of Science")</f>
        <v>View Full Record in Web of Science</v>
      </c>
    </row>
    <row r="23" spans="1:72" x14ac:dyDescent="0.25">
      <c r="A23" t="s">
        <v>72</v>
      </c>
      <c r="B23" t="s">
        <v>505</v>
      </c>
      <c r="C23" t="s">
        <v>74</v>
      </c>
      <c r="D23" t="s">
        <v>74</v>
      </c>
      <c r="E23" t="s">
        <v>74</v>
      </c>
      <c r="F23" t="s">
        <v>506</v>
      </c>
      <c r="G23" t="s">
        <v>74</v>
      </c>
      <c r="H23" t="s">
        <v>74</v>
      </c>
      <c r="I23" t="s">
        <v>507</v>
      </c>
      <c r="J23" t="s">
        <v>508</v>
      </c>
      <c r="K23" t="s">
        <v>74</v>
      </c>
      <c r="L23" t="s">
        <v>74</v>
      </c>
      <c r="M23" t="s">
        <v>78</v>
      </c>
      <c r="N23" t="s">
        <v>509</v>
      </c>
      <c r="O23" t="s">
        <v>74</v>
      </c>
      <c r="P23" t="s">
        <v>74</v>
      </c>
      <c r="Q23" t="s">
        <v>74</v>
      </c>
      <c r="R23" t="s">
        <v>74</v>
      </c>
      <c r="S23" t="s">
        <v>74</v>
      </c>
      <c r="T23" t="s">
        <v>74</v>
      </c>
      <c r="U23" t="s">
        <v>74</v>
      </c>
      <c r="V23" t="s">
        <v>74</v>
      </c>
      <c r="W23" t="s">
        <v>510</v>
      </c>
      <c r="X23" t="s">
        <v>511</v>
      </c>
      <c r="Y23" t="s">
        <v>74</v>
      </c>
      <c r="Z23" t="s">
        <v>74</v>
      </c>
      <c r="AA23" t="s">
        <v>512</v>
      </c>
      <c r="AB23" t="s">
        <v>74</v>
      </c>
      <c r="AC23" t="s">
        <v>74</v>
      </c>
      <c r="AD23" t="s">
        <v>74</v>
      </c>
      <c r="AE23" t="s">
        <v>74</v>
      </c>
      <c r="AF23" t="s">
        <v>74</v>
      </c>
      <c r="AG23">
        <v>0</v>
      </c>
      <c r="AH23">
        <v>0</v>
      </c>
      <c r="AI23">
        <v>0</v>
      </c>
      <c r="AJ23">
        <v>0</v>
      </c>
      <c r="AK23">
        <v>0</v>
      </c>
      <c r="AL23" t="s">
        <v>281</v>
      </c>
      <c r="AM23" t="s">
        <v>282</v>
      </c>
      <c r="AN23" t="s">
        <v>283</v>
      </c>
      <c r="AO23" t="s">
        <v>513</v>
      </c>
      <c r="AP23" t="s">
        <v>514</v>
      </c>
      <c r="AQ23" t="s">
        <v>74</v>
      </c>
      <c r="AR23" t="s">
        <v>515</v>
      </c>
      <c r="AS23" t="s">
        <v>516</v>
      </c>
      <c r="AT23" t="s">
        <v>517</v>
      </c>
      <c r="AU23">
        <v>2024</v>
      </c>
      <c r="AV23" t="s">
        <v>74</v>
      </c>
      <c r="AW23" t="s">
        <v>74</v>
      </c>
      <c r="AX23" t="s">
        <v>74</v>
      </c>
      <c r="AY23" t="s">
        <v>74</v>
      </c>
      <c r="AZ23" t="s">
        <v>74</v>
      </c>
      <c r="BA23" t="s">
        <v>74</v>
      </c>
      <c r="BB23" t="s">
        <v>74</v>
      </c>
      <c r="BC23" t="s">
        <v>74</v>
      </c>
      <c r="BD23" t="s">
        <v>74</v>
      </c>
      <c r="BE23" t="s">
        <v>518</v>
      </c>
      <c r="BF23" t="str">
        <f>HYPERLINK("http://dx.doi.org/10.1177/01979183241279390","http://dx.doi.org/10.1177/01979183241279390")</f>
        <v>http://dx.doi.org/10.1177/01979183241279390</v>
      </c>
      <c r="BG23" t="s">
        <v>74</v>
      </c>
      <c r="BH23" t="s">
        <v>312</v>
      </c>
      <c r="BI23">
        <v>2</v>
      </c>
      <c r="BJ23" t="s">
        <v>519</v>
      </c>
      <c r="BK23" t="s">
        <v>112</v>
      </c>
      <c r="BL23" t="s">
        <v>519</v>
      </c>
      <c r="BM23" t="s">
        <v>520</v>
      </c>
      <c r="BN23" t="s">
        <v>74</v>
      </c>
      <c r="BO23" t="s">
        <v>74</v>
      </c>
      <c r="BP23" t="s">
        <v>74</v>
      </c>
      <c r="BQ23" t="s">
        <v>74</v>
      </c>
      <c r="BR23" t="s">
        <v>97</v>
      </c>
      <c r="BS23" t="s">
        <v>521</v>
      </c>
      <c r="BT23" t="str">
        <f>HYPERLINK("https%3A%2F%2Fwww.webofscience.com%2Fwos%2Fwoscc%2Ffull-record%2FWOS:001313904000001","View Full Record in Web of Science")</f>
        <v>View Full Record in Web of Science</v>
      </c>
    </row>
    <row r="24" spans="1:72" x14ac:dyDescent="0.25">
      <c r="A24" t="s">
        <v>72</v>
      </c>
      <c r="B24" t="s">
        <v>522</v>
      </c>
      <c r="C24" t="s">
        <v>74</v>
      </c>
      <c r="D24" t="s">
        <v>74</v>
      </c>
      <c r="E24" t="s">
        <v>74</v>
      </c>
      <c r="F24" t="s">
        <v>523</v>
      </c>
      <c r="G24" t="s">
        <v>74</v>
      </c>
      <c r="H24" t="s">
        <v>74</v>
      </c>
      <c r="I24" t="s">
        <v>524</v>
      </c>
      <c r="J24" t="s">
        <v>525</v>
      </c>
      <c r="K24" t="s">
        <v>74</v>
      </c>
      <c r="L24" t="s">
        <v>74</v>
      </c>
      <c r="M24" t="s">
        <v>78</v>
      </c>
      <c r="N24" t="s">
        <v>271</v>
      </c>
      <c r="O24" t="s">
        <v>74</v>
      </c>
      <c r="P24" t="s">
        <v>74</v>
      </c>
      <c r="Q24" t="s">
        <v>74</v>
      </c>
      <c r="R24" t="s">
        <v>74</v>
      </c>
      <c r="S24" t="s">
        <v>74</v>
      </c>
      <c r="T24" t="s">
        <v>526</v>
      </c>
      <c r="U24" t="s">
        <v>527</v>
      </c>
      <c r="V24" t="s">
        <v>528</v>
      </c>
      <c r="W24" t="s">
        <v>74</v>
      </c>
      <c r="X24" t="s">
        <v>74</v>
      </c>
      <c r="Y24" t="s">
        <v>74</v>
      </c>
      <c r="Z24" t="s">
        <v>74</v>
      </c>
      <c r="AA24" t="s">
        <v>74</v>
      </c>
      <c r="AB24" t="s">
        <v>74</v>
      </c>
      <c r="AC24" t="s">
        <v>529</v>
      </c>
      <c r="AD24" t="s">
        <v>530</v>
      </c>
      <c r="AE24" t="s">
        <v>531</v>
      </c>
      <c r="AF24" t="s">
        <v>74</v>
      </c>
      <c r="AG24">
        <v>64</v>
      </c>
      <c r="AH24">
        <v>0</v>
      </c>
      <c r="AI24">
        <v>0</v>
      </c>
      <c r="AJ24">
        <v>0</v>
      </c>
      <c r="AK24">
        <v>0</v>
      </c>
      <c r="AL24" t="s">
        <v>84</v>
      </c>
      <c r="AM24" t="s">
        <v>85</v>
      </c>
      <c r="AN24" t="s">
        <v>86</v>
      </c>
      <c r="AO24" t="s">
        <v>532</v>
      </c>
      <c r="AP24" t="s">
        <v>533</v>
      </c>
      <c r="AQ24" t="s">
        <v>74</v>
      </c>
      <c r="AR24" t="s">
        <v>525</v>
      </c>
      <c r="AS24" t="s">
        <v>534</v>
      </c>
      <c r="AT24" t="s">
        <v>535</v>
      </c>
      <c r="AU24">
        <v>2024</v>
      </c>
      <c r="AV24" t="s">
        <v>74</v>
      </c>
      <c r="AW24" t="s">
        <v>74</v>
      </c>
      <c r="AX24" t="s">
        <v>74</v>
      </c>
      <c r="AY24" t="s">
        <v>74</v>
      </c>
      <c r="AZ24" t="s">
        <v>74</v>
      </c>
      <c r="BA24" t="s">
        <v>74</v>
      </c>
      <c r="BB24" t="s">
        <v>74</v>
      </c>
      <c r="BC24" t="s">
        <v>74</v>
      </c>
      <c r="BD24" t="s">
        <v>74</v>
      </c>
      <c r="BE24" t="s">
        <v>536</v>
      </c>
      <c r="BF24" t="str">
        <f>HYPERLINK("http://dx.doi.org/10.1080/09528822.2024.2441630","http://dx.doi.org/10.1080/09528822.2024.2441630")</f>
        <v>http://dx.doi.org/10.1080/09528822.2024.2441630</v>
      </c>
      <c r="BG24" t="s">
        <v>74</v>
      </c>
      <c r="BH24" t="s">
        <v>312</v>
      </c>
      <c r="BI24">
        <v>24</v>
      </c>
      <c r="BJ24" t="s">
        <v>134</v>
      </c>
      <c r="BK24" t="s">
        <v>135</v>
      </c>
      <c r="BL24" t="s">
        <v>134</v>
      </c>
      <c r="BM24" t="s">
        <v>537</v>
      </c>
      <c r="BN24" t="s">
        <v>74</v>
      </c>
      <c r="BO24" t="s">
        <v>316</v>
      </c>
      <c r="BP24" t="s">
        <v>74</v>
      </c>
      <c r="BQ24" t="s">
        <v>74</v>
      </c>
      <c r="BR24" t="s">
        <v>97</v>
      </c>
      <c r="BS24" t="s">
        <v>538</v>
      </c>
      <c r="BT24" t="str">
        <f>HYPERLINK("https%3A%2F%2Fwww.webofscience.com%2Fwos%2Fwoscc%2Ffull-record%2FWOS:001394720400001","View Full Record in Web of Science")</f>
        <v>View Full Record in Web of Science</v>
      </c>
    </row>
    <row r="25" spans="1:72" x14ac:dyDescent="0.25">
      <c r="A25" t="s">
        <v>72</v>
      </c>
      <c r="B25" t="s">
        <v>539</v>
      </c>
      <c r="C25" t="s">
        <v>74</v>
      </c>
      <c r="D25" t="s">
        <v>74</v>
      </c>
      <c r="E25" t="s">
        <v>74</v>
      </c>
      <c r="F25" t="s">
        <v>540</v>
      </c>
      <c r="G25" t="s">
        <v>74</v>
      </c>
      <c r="H25" t="s">
        <v>74</v>
      </c>
      <c r="I25" t="s">
        <v>541</v>
      </c>
      <c r="J25" t="s">
        <v>542</v>
      </c>
      <c r="K25" t="s">
        <v>74</v>
      </c>
      <c r="L25" t="s">
        <v>74</v>
      </c>
      <c r="M25" t="s">
        <v>78</v>
      </c>
      <c r="N25" t="s">
        <v>119</v>
      </c>
      <c r="O25" t="s">
        <v>74</v>
      </c>
      <c r="P25" t="s">
        <v>74</v>
      </c>
      <c r="Q25" t="s">
        <v>74</v>
      </c>
      <c r="R25" t="s">
        <v>74</v>
      </c>
      <c r="S25" t="s">
        <v>74</v>
      </c>
      <c r="T25" t="s">
        <v>543</v>
      </c>
      <c r="U25" t="s">
        <v>544</v>
      </c>
      <c r="V25" t="s">
        <v>545</v>
      </c>
      <c r="W25" t="s">
        <v>546</v>
      </c>
      <c r="X25" t="s">
        <v>547</v>
      </c>
      <c r="Y25" t="s">
        <v>548</v>
      </c>
      <c r="Z25" t="s">
        <v>549</v>
      </c>
      <c r="AA25" t="s">
        <v>550</v>
      </c>
      <c r="AB25" t="s">
        <v>551</v>
      </c>
      <c r="AC25" t="s">
        <v>552</v>
      </c>
      <c r="AD25" t="s">
        <v>552</v>
      </c>
      <c r="AE25" t="s">
        <v>553</v>
      </c>
      <c r="AF25" t="s">
        <v>74</v>
      </c>
      <c r="AG25">
        <v>101</v>
      </c>
      <c r="AH25">
        <v>0</v>
      </c>
      <c r="AI25">
        <v>0</v>
      </c>
      <c r="AJ25">
        <v>1</v>
      </c>
      <c r="AK25">
        <v>1</v>
      </c>
      <c r="AL25" t="s">
        <v>248</v>
      </c>
      <c r="AM25" t="s">
        <v>249</v>
      </c>
      <c r="AN25" t="s">
        <v>250</v>
      </c>
      <c r="AO25" t="s">
        <v>554</v>
      </c>
      <c r="AP25" t="s">
        <v>555</v>
      </c>
      <c r="AQ25" t="s">
        <v>74</v>
      </c>
      <c r="AR25" t="s">
        <v>556</v>
      </c>
      <c r="AS25" t="s">
        <v>557</v>
      </c>
      <c r="AT25" t="s">
        <v>310</v>
      </c>
      <c r="AU25">
        <v>2024</v>
      </c>
      <c r="AV25">
        <v>60</v>
      </c>
      <c r="AW25">
        <v>4</v>
      </c>
      <c r="AX25" t="s">
        <v>74</v>
      </c>
      <c r="AY25" t="s">
        <v>74</v>
      </c>
      <c r="AZ25" t="s">
        <v>74</v>
      </c>
      <c r="BA25" t="s">
        <v>74</v>
      </c>
      <c r="BB25">
        <v>667</v>
      </c>
      <c r="BC25">
        <v>685</v>
      </c>
      <c r="BD25" t="s">
        <v>74</v>
      </c>
      <c r="BE25" t="s">
        <v>558</v>
      </c>
      <c r="BF25" t="str">
        <f>HYPERLINK("http://dx.doi.org/10.1177/14407833231216176","http://dx.doi.org/10.1177/14407833231216176")</f>
        <v>http://dx.doi.org/10.1177/14407833231216176</v>
      </c>
      <c r="BG25" t="s">
        <v>74</v>
      </c>
      <c r="BH25" t="s">
        <v>93</v>
      </c>
      <c r="BI25">
        <v>19</v>
      </c>
      <c r="BJ25" t="s">
        <v>559</v>
      </c>
      <c r="BK25" t="s">
        <v>112</v>
      </c>
      <c r="BL25" t="s">
        <v>559</v>
      </c>
      <c r="BM25" t="s">
        <v>560</v>
      </c>
      <c r="BN25" t="s">
        <v>74</v>
      </c>
      <c r="BO25" t="s">
        <v>316</v>
      </c>
      <c r="BP25" t="s">
        <v>74</v>
      </c>
      <c r="BQ25" t="s">
        <v>74</v>
      </c>
      <c r="BR25" t="s">
        <v>97</v>
      </c>
      <c r="BS25" t="s">
        <v>561</v>
      </c>
      <c r="BT25" t="str">
        <f>HYPERLINK("https%3A%2F%2Fwww.webofscience.com%2Fwos%2Fwoscc%2Ffull-record%2FWOS:001290575500001","View Full Record in Web of Science")</f>
        <v>View Full Record in Web of Science</v>
      </c>
    </row>
    <row r="26" spans="1:72" x14ac:dyDescent="0.25">
      <c r="A26" t="s">
        <v>72</v>
      </c>
      <c r="B26" t="s">
        <v>562</v>
      </c>
      <c r="C26" t="s">
        <v>74</v>
      </c>
      <c r="D26" t="s">
        <v>74</v>
      </c>
      <c r="E26" t="s">
        <v>74</v>
      </c>
      <c r="F26" t="s">
        <v>563</v>
      </c>
      <c r="G26" t="s">
        <v>74</v>
      </c>
      <c r="H26" t="s">
        <v>74</v>
      </c>
      <c r="I26" t="s">
        <v>564</v>
      </c>
      <c r="J26" t="s">
        <v>565</v>
      </c>
      <c r="K26" t="s">
        <v>74</v>
      </c>
      <c r="L26" t="s">
        <v>74</v>
      </c>
      <c r="M26" t="s">
        <v>78</v>
      </c>
      <c r="N26" t="s">
        <v>566</v>
      </c>
      <c r="O26" t="s">
        <v>74</v>
      </c>
      <c r="P26" t="s">
        <v>74</v>
      </c>
      <c r="Q26" t="s">
        <v>74</v>
      </c>
      <c r="R26" t="s">
        <v>74</v>
      </c>
      <c r="S26" t="s">
        <v>74</v>
      </c>
      <c r="T26" t="s">
        <v>567</v>
      </c>
      <c r="U26" t="s">
        <v>74</v>
      </c>
      <c r="V26" t="s">
        <v>568</v>
      </c>
      <c r="W26" t="s">
        <v>569</v>
      </c>
      <c r="X26" t="s">
        <v>570</v>
      </c>
      <c r="Y26" t="s">
        <v>571</v>
      </c>
      <c r="Z26" t="s">
        <v>572</v>
      </c>
      <c r="AA26" t="s">
        <v>74</v>
      </c>
      <c r="AB26" t="s">
        <v>74</v>
      </c>
      <c r="AC26" t="s">
        <v>74</v>
      </c>
      <c r="AD26" t="s">
        <v>74</v>
      </c>
      <c r="AE26" t="s">
        <v>74</v>
      </c>
      <c r="AF26" t="s">
        <v>74</v>
      </c>
      <c r="AG26">
        <v>25</v>
      </c>
      <c r="AH26">
        <v>0</v>
      </c>
      <c r="AI26">
        <v>0</v>
      </c>
      <c r="AJ26">
        <v>0</v>
      </c>
      <c r="AK26">
        <v>0</v>
      </c>
      <c r="AL26" t="s">
        <v>248</v>
      </c>
      <c r="AM26" t="s">
        <v>249</v>
      </c>
      <c r="AN26" t="s">
        <v>250</v>
      </c>
      <c r="AO26" t="s">
        <v>573</v>
      </c>
      <c r="AP26" t="s">
        <v>574</v>
      </c>
      <c r="AQ26" t="s">
        <v>74</v>
      </c>
      <c r="AR26" t="s">
        <v>575</v>
      </c>
      <c r="AS26" t="s">
        <v>576</v>
      </c>
      <c r="AT26" t="s">
        <v>577</v>
      </c>
      <c r="AU26">
        <v>2024</v>
      </c>
      <c r="AV26" t="s">
        <v>74</v>
      </c>
      <c r="AW26" t="s">
        <v>74</v>
      </c>
      <c r="AX26" t="s">
        <v>74</v>
      </c>
      <c r="AY26" t="s">
        <v>74</v>
      </c>
      <c r="AZ26" t="s">
        <v>74</v>
      </c>
      <c r="BA26" t="s">
        <v>74</v>
      </c>
      <c r="BB26" t="s">
        <v>74</v>
      </c>
      <c r="BC26" t="s">
        <v>74</v>
      </c>
      <c r="BD26" t="s">
        <v>74</v>
      </c>
      <c r="BE26" t="s">
        <v>578</v>
      </c>
      <c r="BF26" t="str">
        <f>HYPERLINK("http://dx.doi.org/10.1177/20438206241289398","http://dx.doi.org/10.1177/20438206241289398")</f>
        <v>http://dx.doi.org/10.1177/20438206241289398</v>
      </c>
      <c r="BG26" t="s">
        <v>74</v>
      </c>
      <c r="BH26" t="s">
        <v>501</v>
      </c>
      <c r="BI26">
        <v>4</v>
      </c>
      <c r="BJ26" t="s">
        <v>183</v>
      </c>
      <c r="BK26" t="s">
        <v>112</v>
      </c>
      <c r="BL26" t="s">
        <v>183</v>
      </c>
      <c r="BM26" t="s">
        <v>579</v>
      </c>
      <c r="BN26" t="s">
        <v>74</v>
      </c>
      <c r="BO26" t="s">
        <v>74</v>
      </c>
      <c r="BP26" t="s">
        <v>74</v>
      </c>
      <c r="BQ26" t="s">
        <v>74</v>
      </c>
      <c r="BR26" t="s">
        <v>97</v>
      </c>
      <c r="BS26" t="s">
        <v>580</v>
      </c>
      <c r="BT26" t="str">
        <f>HYPERLINK("https%3A%2F%2Fwww.webofscience.com%2Fwos%2Fwoscc%2Ffull-record%2FWOS:001346515500001","View Full Record in Web of Science")</f>
        <v>View Full Record in Web of Science</v>
      </c>
    </row>
    <row r="27" spans="1:72" x14ac:dyDescent="0.25">
      <c r="A27" t="s">
        <v>72</v>
      </c>
      <c r="B27" t="s">
        <v>581</v>
      </c>
      <c r="C27" t="s">
        <v>74</v>
      </c>
      <c r="D27" t="s">
        <v>74</v>
      </c>
      <c r="E27" t="s">
        <v>74</v>
      </c>
      <c r="F27" t="s">
        <v>582</v>
      </c>
      <c r="G27" t="s">
        <v>74</v>
      </c>
      <c r="H27" t="s">
        <v>74</v>
      </c>
      <c r="I27" t="s">
        <v>583</v>
      </c>
      <c r="J27" t="s">
        <v>584</v>
      </c>
      <c r="K27" t="s">
        <v>74</v>
      </c>
      <c r="L27" t="s">
        <v>74</v>
      </c>
      <c r="M27" t="s">
        <v>78</v>
      </c>
      <c r="N27" t="s">
        <v>79</v>
      </c>
      <c r="O27" t="s">
        <v>74</v>
      </c>
      <c r="P27" t="s">
        <v>74</v>
      </c>
      <c r="Q27" t="s">
        <v>74</v>
      </c>
      <c r="R27" t="s">
        <v>74</v>
      </c>
      <c r="S27" t="s">
        <v>74</v>
      </c>
      <c r="T27" t="s">
        <v>74</v>
      </c>
      <c r="U27" t="s">
        <v>74</v>
      </c>
      <c r="V27" t="s">
        <v>74</v>
      </c>
      <c r="W27" t="s">
        <v>585</v>
      </c>
      <c r="X27" t="s">
        <v>586</v>
      </c>
      <c r="Y27" t="s">
        <v>587</v>
      </c>
      <c r="Z27" t="s">
        <v>588</v>
      </c>
      <c r="AA27" t="s">
        <v>74</v>
      </c>
      <c r="AB27" t="s">
        <v>74</v>
      </c>
      <c r="AC27" t="s">
        <v>74</v>
      </c>
      <c r="AD27" t="s">
        <v>74</v>
      </c>
      <c r="AE27" t="s">
        <v>74</v>
      </c>
      <c r="AF27" t="s">
        <v>74</v>
      </c>
      <c r="AG27">
        <v>1</v>
      </c>
      <c r="AH27">
        <v>0</v>
      </c>
      <c r="AI27">
        <v>0</v>
      </c>
      <c r="AJ27">
        <v>0</v>
      </c>
      <c r="AK27">
        <v>0</v>
      </c>
      <c r="AL27" t="s">
        <v>173</v>
      </c>
      <c r="AM27" t="s">
        <v>174</v>
      </c>
      <c r="AN27" t="s">
        <v>175</v>
      </c>
      <c r="AO27" t="s">
        <v>589</v>
      </c>
      <c r="AP27" t="s">
        <v>590</v>
      </c>
      <c r="AQ27" t="s">
        <v>74</v>
      </c>
      <c r="AR27" t="s">
        <v>591</v>
      </c>
      <c r="AS27" t="s">
        <v>592</v>
      </c>
      <c r="AT27" t="s">
        <v>180</v>
      </c>
      <c r="AU27">
        <v>2024</v>
      </c>
      <c r="AV27">
        <v>28</v>
      </c>
      <c r="AW27">
        <v>3</v>
      </c>
      <c r="AX27" t="s">
        <v>74</v>
      </c>
      <c r="AY27" t="s">
        <v>74</v>
      </c>
      <c r="AZ27" t="s">
        <v>74</v>
      </c>
      <c r="BA27" t="s">
        <v>74</v>
      </c>
      <c r="BB27">
        <v>94</v>
      </c>
      <c r="BC27">
        <v>106</v>
      </c>
      <c r="BD27" t="s">
        <v>74</v>
      </c>
      <c r="BE27" t="s">
        <v>74</v>
      </c>
      <c r="BF27" t="s">
        <v>74</v>
      </c>
      <c r="BG27" t="s">
        <v>74</v>
      </c>
      <c r="BH27" t="s">
        <v>74</v>
      </c>
      <c r="BI27">
        <v>13</v>
      </c>
      <c r="BJ27" t="s">
        <v>593</v>
      </c>
      <c r="BK27" t="s">
        <v>112</v>
      </c>
      <c r="BL27" t="s">
        <v>593</v>
      </c>
      <c r="BM27" t="s">
        <v>594</v>
      </c>
      <c r="BN27" t="s">
        <v>74</v>
      </c>
      <c r="BO27" t="s">
        <v>74</v>
      </c>
      <c r="BP27" t="s">
        <v>74</v>
      </c>
      <c r="BQ27" t="s">
        <v>74</v>
      </c>
      <c r="BR27" t="s">
        <v>97</v>
      </c>
      <c r="BS27" t="s">
        <v>595</v>
      </c>
      <c r="BT27" t="str">
        <f>HYPERLINK("https%3A%2F%2Fwww.webofscience.com%2Fwos%2Fwoscc%2Ffull-record%2FWOS:001290611600002","View Full Record in Web of Science")</f>
        <v>View Full Record in Web of Science</v>
      </c>
    </row>
    <row r="28" spans="1:72" x14ac:dyDescent="0.25">
      <c r="A28" t="s">
        <v>72</v>
      </c>
      <c r="B28" t="s">
        <v>596</v>
      </c>
      <c r="C28" t="s">
        <v>74</v>
      </c>
      <c r="D28" t="s">
        <v>74</v>
      </c>
      <c r="E28" t="s">
        <v>74</v>
      </c>
      <c r="F28" t="s">
        <v>597</v>
      </c>
      <c r="G28" t="s">
        <v>74</v>
      </c>
      <c r="H28" t="s">
        <v>74</v>
      </c>
      <c r="I28" t="s">
        <v>598</v>
      </c>
      <c r="J28" t="s">
        <v>321</v>
      </c>
      <c r="K28" t="s">
        <v>74</v>
      </c>
      <c r="L28" t="s">
        <v>74</v>
      </c>
      <c r="M28" t="s">
        <v>78</v>
      </c>
      <c r="N28" t="s">
        <v>164</v>
      </c>
      <c r="O28" t="s">
        <v>74</v>
      </c>
      <c r="P28" t="s">
        <v>74</v>
      </c>
      <c r="Q28" t="s">
        <v>74</v>
      </c>
      <c r="R28" t="s">
        <v>74</v>
      </c>
      <c r="S28" t="s">
        <v>74</v>
      </c>
      <c r="T28" t="s">
        <v>74</v>
      </c>
      <c r="U28" t="s">
        <v>74</v>
      </c>
      <c r="V28" t="s">
        <v>74</v>
      </c>
      <c r="W28" t="s">
        <v>599</v>
      </c>
      <c r="X28" t="s">
        <v>600</v>
      </c>
      <c r="Y28" t="s">
        <v>601</v>
      </c>
      <c r="Z28" t="s">
        <v>602</v>
      </c>
      <c r="AA28" t="s">
        <v>74</v>
      </c>
      <c r="AB28" t="s">
        <v>74</v>
      </c>
      <c r="AC28" t="s">
        <v>74</v>
      </c>
      <c r="AD28" t="s">
        <v>74</v>
      </c>
      <c r="AE28" t="s">
        <v>74</v>
      </c>
      <c r="AF28" t="s">
        <v>74</v>
      </c>
      <c r="AG28">
        <v>15</v>
      </c>
      <c r="AH28">
        <v>0</v>
      </c>
      <c r="AI28">
        <v>0</v>
      </c>
      <c r="AJ28">
        <v>1</v>
      </c>
      <c r="AK28">
        <v>1</v>
      </c>
      <c r="AL28" t="s">
        <v>328</v>
      </c>
      <c r="AM28" t="s">
        <v>329</v>
      </c>
      <c r="AN28" t="s">
        <v>330</v>
      </c>
      <c r="AO28" t="s">
        <v>331</v>
      </c>
      <c r="AP28" t="s">
        <v>74</v>
      </c>
      <c r="AQ28" t="s">
        <v>74</v>
      </c>
      <c r="AR28" t="s">
        <v>332</v>
      </c>
      <c r="AS28" t="s">
        <v>333</v>
      </c>
      <c r="AT28" t="s">
        <v>334</v>
      </c>
      <c r="AU28">
        <v>2024</v>
      </c>
      <c r="AV28">
        <v>31</v>
      </c>
      <c r="AW28" t="s">
        <v>74</v>
      </c>
      <c r="AX28" t="s">
        <v>74</v>
      </c>
      <c r="AY28" t="s">
        <v>74</v>
      </c>
      <c r="AZ28" t="s">
        <v>74</v>
      </c>
      <c r="BA28" t="s">
        <v>74</v>
      </c>
      <c r="BB28" t="s">
        <v>74</v>
      </c>
      <c r="BC28" t="s">
        <v>74</v>
      </c>
      <c r="BD28">
        <v>8777</v>
      </c>
      <c r="BE28" t="s">
        <v>603</v>
      </c>
      <c r="BF28" t="str">
        <f>HYPERLINK("http://dx.doi.org/10.4000/122tg","http://dx.doi.org/10.4000/122tg")</f>
        <v>http://dx.doi.org/10.4000/122tg</v>
      </c>
      <c r="BG28" t="s">
        <v>74</v>
      </c>
      <c r="BH28" t="s">
        <v>74</v>
      </c>
      <c r="BI28">
        <v>9</v>
      </c>
      <c r="BJ28" t="s">
        <v>336</v>
      </c>
      <c r="BK28" t="s">
        <v>95</v>
      </c>
      <c r="BL28" t="s">
        <v>336</v>
      </c>
      <c r="BM28" t="s">
        <v>337</v>
      </c>
      <c r="BN28" t="s">
        <v>74</v>
      </c>
      <c r="BO28" t="s">
        <v>338</v>
      </c>
      <c r="BP28" t="s">
        <v>74</v>
      </c>
      <c r="BQ28" t="s">
        <v>74</v>
      </c>
      <c r="BR28" t="s">
        <v>97</v>
      </c>
      <c r="BS28" t="s">
        <v>604</v>
      </c>
      <c r="BT28" t="str">
        <f>HYPERLINK("https%3A%2F%2Fwww.webofscience.com%2Fwos%2Fwoscc%2Ffull-record%2FWOS:001297107300004","View Full Record in Web of Science")</f>
        <v>View Full Record in Web of Science</v>
      </c>
    </row>
    <row r="29" spans="1:72" x14ac:dyDescent="0.25">
      <c r="A29" t="s">
        <v>72</v>
      </c>
      <c r="B29" t="s">
        <v>605</v>
      </c>
      <c r="C29" t="s">
        <v>74</v>
      </c>
      <c r="D29" t="s">
        <v>74</v>
      </c>
      <c r="E29" t="s">
        <v>74</v>
      </c>
      <c r="F29" t="s">
        <v>606</v>
      </c>
      <c r="G29" t="s">
        <v>74</v>
      </c>
      <c r="H29" t="s">
        <v>74</v>
      </c>
      <c r="I29" t="s">
        <v>607</v>
      </c>
      <c r="J29" t="s">
        <v>608</v>
      </c>
      <c r="K29" t="s">
        <v>74</v>
      </c>
      <c r="L29" t="s">
        <v>74</v>
      </c>
      <c r="M29" t="s">
        <v>78</v>
      </c>
      <c r="N29" t="s">
        <v>271</v>
      </c>
      <c r="O29" t="s">
        <v>74</v>
      </c>
      <c r="P29" t="s">
        <v>74</v>
      </c>
      <c r="Q29" t="s">
        <v>74</v>
      </c>
      <c r="R29" t="s">
        <v>74</v>
      </c>
      <c r="S29" t="s">
        <v>74</v>
      </c>
      <c r="T29" t="s">
        <v>609</v>
      </c>
      <c r="U29" t="s">
        <v>610</v>
      </c>
      <c r="V29" t="s">
        <v>611</v>
      </c>
      <c r="W29" t="s">
        <v>612</v>
      </c>
      <c r="X29" t="s">
        <v>613</v>
      </c>
      <c r="Y29" t="s">
        <v>614</v>
      </c>
      <c r="Z29" t="s">
        <v>615</v>
      </c>
      <c r="AA29" t="s">
        <v>74</v>
      </c>
      <c r="AB29" t="s">
        <v>616</v>
      </c>
      <c r="AC29" t="s">
        <v>74</v>
      </c>
      <c r="AD29" t="s">
        <v>74</v>
      </c>
      <c r="AE29" t="s">
        <v>74</v>
      </c>
      <c r="AF29" t="s">
        <v>74</v>
      </c>
      <c r="AG29">
        <v>132</v>
      </c>
      <c r="AH29">
        <v>1</v>
      </c>
      <c r="AI29">
        <v>1</v>
      </c>
      <c r="AJ29">
        <v>5</v>
      </c>
      <c r="AK29">
        <v>5</v>
      </c>
      <c r="AL29" t="s">
        <v>173</v>
      </c>
      <c r="AM29" t="s">
        <v>174</v>
      </c>
      <c r="AN29" t="s">
        <v>175</v>
      </c>
      <c r="AO29" t="s">
        <v>617</v>
      </c>
      <c r="AP29" t="s">
        <v>618</v>
      </c>
      <c r="AQ29" t="s">
        <v>74</v>
      </c>
      <c r="AR29" t="s">
        <v>619</v>
      </c>
      <c r="AS29" t="s">
        <v>620</v>
      </c>
      <c r="AT29" t="s">
        <v>517</v>
      </c>
      <c r="AU29">
        <v>2024</v>
      </c>
      <c r="AV29" t="s">
        <v>74</v>
      </c>
      <c r="AW29" t="s">
        <v>74</v>
      </c>
      <c r="AX29" t="s">
        <v>74</v>
      </c>
      <c r="AY29" t="s">
        <v>74</v>
      </c>
      <c r="AZ29" t="s">
        <v>74</v>
      </c>
      <c r="BA29" t="s">
        <v>74</v>
      </c>
      <c r="BB29" t="s">
        <v>74</v>
      </c>
      <c r="BC29" t="s">
        <v>74</v>
      </c>
      <c r="BD29" t="s">
        <v>74</v>
      </c>
      <c r="BE29" t="s">
        <v>621</v>
      </c>
      <c r="BF29" t="str">
        <f>HYPERLINK("http://dx.doi.org/10.1111/isj.12559","http://dx.doi.org/10.1111/isj.12559")</f>
        <v>http://dx.doi.org/10.1111/isj.12559</v>
      </c>
      <c r="BG29" t="s">
        <v>74</v>
      </c>
      <c r="BH29" t="s">
        <v>312</v>
      </c>
      <c r="BI29">
        <v>31</v>
      </c>
      <c r="BJ29" t="s">
        <v>94</v>
      </c>
      <c r="BK29" t="s">
        <v>112</v>
      </c>
      <c r="BL29" t="s">
        <v>94</v>
      </c>
      <c r="BM29" t="s">
        <v>622</v>
      </c>
      <c r="BN29" t="s">
        <v>74</v>
      </c>
      <c r="BO29" t="s">
        <v>74</v>
      </c>
      <c r="BP29" t="s">
        <v>74</v>
      </c>
      <c r="BQ29" t="s">
        <v>74</v>
      </c>
      <c r="BR29" t="s">
        <v>97</v>
      </c>
      <c r="BS29" t="s">
        <v>623</v>
      </c>
      <c r="BT29" t="str">
        <f>HYPERLINK("https%3A%2F%2Fwww.webofscience.com%2Fwos%2Fwoscc%2Ffull-record%2FWOS:001310729700001","View Full Record in Web of Science")</f>
        <v>View Full Record in Web of Science</v>
      </c>
    </row>
    <row r="30" spans="1:72" x14ac:dyDescent="0.25">
      <c r="A30" t="s">
        <v>72</v>
      </c>
      <c r="B30" t="s">
        <v>624</v>
      </c>
      <c r="C30" t="s">
        <v>74</v>
      </c>
      <c r="D30" t="s">
        <v>74</v>
      </c>
      <c r="E30" t="s">
        <v>74</v>
      </c>
      <c r="F30" t="s">
        <v>625</v>
      </c>
      <c r="G30" t="s">
        <v>74</v>
      </c>
      <c r="H30" t="s">
        <v>74</v>
      </c>
      <c r="I30" t="s">
        <v>626</v>
      </c>
      <c r="J30" t="s">
        <v>627</v>
      </c>
      <c r="K30" t="s">
        <v>74</v>
      </c>
      <c r="L30" t="s">
        <v>74</v>
      </c>
      <c r="M30" t="s">
        <v>628</v>
      </c>
      <c r="N30" t="s">
        <v>164</v>
      </c>
      <c r="O30" t="s">
        <v>74</v>
      </c>
      <c r="P30" t="s">
        <v>74</v>
      </c>
      <c r="Q30" t="s">
        <v>74</v>
      </c>
      <c r="R30" t="s">
        <v>74</v>
      </c>
      <c r="S30" t="s">
        <v>74</v>
      </c>
      <c r="T30" t="s">
        <v>74</v>
      </c>
      <c r="U30" t="s">
        <v>74</v>
      </c>
      <c r="V30" t="s">
        <v>74</v>
      </c>
      <c r="W30" t="s">
        <v>629</v>
      </c>
      <c r="X30" t="s">
        <v>74</v>
      </c>
      <c r="Y30" t="s">
        <v>630</v>
      </c>
      <c r="Z30" t="s">
        <v>631</v>
      </c>
      <c r="AA30" t="s">
        <v>74</v>
      </c>
      <c r="AB30" t="s">
        <v>74</v>
      </c>
      <c r="AC30" t="s">
        <v>74</v>
      </c>
      <c r="AD30" t="s">
        <v>74</v>
      </c>
      <c r="AE30" t="s">
        <v>74</v>
      </c>
      <c r="AF30" t="s">
        <v>74</v>
      </c>
      <c r="AG30">
        <v>4</v>
      </c>
      <c r="AH30">
        <v>0</v>
      </c>
      <c r="AI30">
        <v>0</v>
      </c>
      <c r="AJ30">
        <v>0</v>
      </c>
      <c r="AK30">
        <v>0</v>
      </c>
      <c r="AL30" t="s">
        <v>632</v>
      </c>
      <c r="AM30" t="s">
        <v>633</v>
      </c>
      <c r="AN30" t="s">
        <v>634</v>
      </c>
      <c r="AO30" t="s">
        <v>635</v>
      </c>
      <c r="AP30" t="s">
        <v>74</v>
      </c>
      <c r="AQ30" t="s">
        <v>74</v>
      </c>
      <c r="AR30" t="s">
        <v>636</v>
      </c>
      <c r="AS30" t="s">
        <v>637</v>
      </c>
      <c r="AT30" t="s">
        <v>638</v>
      </c>
      <c r="AU30">
        <v>2024</v>
      </c>
      <c r="AV30" t="s">
        <v>74</v>
      </c>
      <c r="AW30">
        <v>32</v>
      </c>
      <c r="AX30" t="s">
        <v>74</v>
      </c>
      <c r="AY30" t="s">
        <v>74</v>
      </c>
      <c r="AZ30" t="s">
        <v>74</v>
      </c>
      <c r="BA30" t="s">
        <v>74</v>
      </c>
      <c r="BB30">
        <v>466</v>
      </c>
      <c r="BC30">
        <v>471</v>
      </c>
      <c r="BD30" t="s">
        <v>74</v>
      </c>
      <c r="BE30" t="s">
        <v>74</v>
      </c>
      <c r="BF30" t="s">
        <v>74</v>
      </c>
      <c r="BG30" t="s">
        <v>74</v>
      </c>
      <c r="BH30" t="s">
        <v>74</v>
      </c>
      <c r="BI30">
        <v>6</v>
      </c>
      <c r="BJ30" t="s">
        <v>257</v>
      </c>
      <c r="BK30" t="s">
        <v>95</v>
      </c>
      <c r="BL30" t="s">
        <v>258</v>
      </c>
      <c r="BM30" t="s">
        <v>639</v>
      </c>
      <c r="BN30" t="s">
        <v>74</v>
      </c>
      <c r="BO30" t="s">
        <v>74</v>
      </c>
      <c r="BP30" t="s">
        <v>74</v>
      </c>
      <c r="BQ30" t="s">
        <v>74</v>
      </c>
      <c r="BR30" t="s">
        <v>97</v>
      </c>
      <c r="BS30" t="s">
        <v>640</v>
      </c>
      <c r="BT30" t="str">
        <f>HYPERLINK("https%3A%2F%2Fwww.webofscience.com%2Fwos%2Fwoscc%2Ffull-record%2FWOS:001164836800010","View Full Record in Web of Science")</f>
        <v>View Full Record in Web of Science</v>
      </c>
    </row>
    <row r="31" spans="1:72" x14ac:dyDescent="0.25">
      <c r="A31" t="s">
        <v>72</v>
      </c>
      <c r="B31" t="s">
        <v>641</v>
      </c>
      <c r="C31" t="s">
        <v>74</v>
      </c>
      <c r="D31" t="s">
        <v>74</v>
      </c>
      <c r="E31" t="s">
        <v>74</v>
      </c>
      <c r="F31" t="s">
        <v>642</v>
      </c>
      <c r="G31" t="s">
        <v>74</v>
      </c>
      <c r="H31" t="s">
        <v>74</v>
      </c>
      <c r="I31" t="s">
        <v>643</v>
      </c>
      <c r="J31" t="s">
        <v>644</v>
      </c>
      <c r="K31" t="s">
        <v>74</v>
      </c>
      <c r="L31" t="s">
        <v>74</v>
      </c>
      <c r="M31" t="s">
        <v>78</v>
      </c>
      <c r="N31" t="s">
        <v>79</v>
      </c>
      <c r="O31" t="s">
        <v>74</v>
      </c>
      <c r="P31" t="s">
        <v>74</v>
      </c>
      <c r="Q31" t="s">
        <v>74</v>
      </c>
      <c r="R31" t="s">
        <v>74</v>
      </c>
      <c r="S31" t="s">
        <v>74</v>
      </c>
      <c r="T31" t="s">
        <v>74</v>
      </c>
      <c r="U31" t="s">
        <v>74</v>
      </c>
      <c r="V31" t="s">
        <v>74</v>
      </c>
      <c r="W31" t="s">
        <v>645</v>
      </c>
      <c r="X31" t="s">
        <v>646</v>
      </c>
      <c r="Y31" t="s">
        <v>647</v>
      </c>
      <c r="Z31" t="s">
        <v>74</v>
      </c>
      <c r="AA31" t="s">
        <v>74</v>
      </c>
      <c r="AB31" t="s">
        <v>74</v>
      </c>
      <c r="AC31" t="s">
        <v>74</v>
      </c>
      <c r="AD31" t="s">
        <v>74</v>
      </c>
      <c r="AE31" t="s">
        <v>74</v>
      </c>
      <c r="AF31" t="s">
        <v>74</v>
      </c>
      <c r="AG31">
        <v>0</v>
      </c>
      <c r="AH31">
        <v>0</v>
      </c>
      <c r="AI31">
        <v>0</v>
      </c>
      <c r="AJ31">
        <v>0</v>
      </c>
      <c r="AK31">
        <v>0</v>
      </c>
      <c r="AL31" t="s">
        <v>648</v>
      </c>
      <c r="AM31" t="s">
        <v>649</v>
      </c>
      <c r="AN31" t="s">
        <v>650</v>
      </c>
      <c r="AO31" t="s">
        <v>651</v>
      </c>
      <c r="AP31" t="s">
        <v>652</v>
      </c>
      <c r="AQ31" t="s">
        <v>74</v>
      </c>
      <c r="AR31" t="s">
        <v>653</v>
      </c>
      <c r="AS31" t="s">
        <v>654</v>
      </c>
      <c r="AT31" t="s">
        <v>655</v>
      </c>
      <c r="AU31">
        <v>2024</v>
      </c>
      <c r="AV31">
        <v>60</v>
      </c>
      <c r="AW31">
        <v>4</v>
      </c>
      <c r="AX31" t="s">
        <v>74</v>
      </c>
      <c r="AY31" t="s">
        <v>74</v>
      </c>
      <c r="AZ31" t="s">
        <v>109</v>
      </c>
      <c r="BA31" t="s">
        <v>74</v>
      </c>
      <c r="BB31">
        <v>414</v>
      </c>
      <c r="BC31">
        <v>417</v>
      </c>
      <c r="BD31" t="s">
        <v>74</v>
      </c>
      <c r="BE31" t="s">
        <v>656</v>
      </c>
      <c r="BF31" t="str">
        <f>HYPERLINK("http://dx.doi.org/10.3138/seminar.60.4.rev003","http://dx.doi.org/10.3138/seminar.60.4.rev003")</f>
        <v>http://dx.doi.org/10.3138/seminar.60.4.rev003</v>
      </c>
      <c r="BG31" t="s">
        <v>74</v>
      </c>
      <c r="BH31" t="s">
        <v>74</v>
      </c>
      <c r="BI31">
        <v>4</v>
      </c>
      <c r="BJ31" t="s">
        <v>657</v>
      </c>
      <c r="BK31" t="s">
        <v>135</v>
      </c>
      <c r="BL31" t="s">
        <v>197</v>
      </c>
      <c r="BM31" t="s">
        <v>658</v>
      </c>
      <c r="BN31" t="s">
        <v>74</v>
      </c>
      <c r="BO31" t="s">
        <v>74</v>
      </c>
      <c r="BP31" t="s">
        <v>74</v>
      </c>
      <c r="BQ31" t="s">
        <v>74</v>
      </c>
      <c r="BR31" t="s">
        <v>97</v>
      </c>
      <c r="BS31" t="s">
        <v>659</v>
      </c>
      <c r="BT31" t="str">
        <f>HYPERLINK("https%3A%2F%2Fwww.webofscience.com%2Fwos%2Fwoscc%2Ffull-record%2FWOS:001369158300008","View Full Record in Web of Science")</f>
        <v>View Full Record in Web of Science</v>
      </c>
    </row>
    <row r="32" spans="1:72" x14ac:dyDescent="0.25">
      <c r="A32" t="s">
        <v>72</v>
      </c>
      <c r="B32" t="s">
        <v>660</v>
      </c>
      <c r="C32" t="s">
        <v>74</v>
      </c>
      <c r="D32" t="s">
        <v>74</v>
      </c>
      <c r="E32" t="s">
        <v>74</v>
      </c>
      <c r="F32" t="s">
        <v>661</v>
      </c>
      <c r="G32" t="s">
        <v>74</v>
      </c>
      <c r="H32" t="s">
        <v>74</v>
      </c>
      <c r="I32" t="s">
        <v>662</v>
      </c>
      <c r="J32" t="s">
        <v>663</v>
      </c>
      <c r="K32" t="s">
        <v>74</v>
      </c>
      <c r="L32" t="s">
        <v>74</v>
      </c>
      <c r="M32" t="s">
        <v>78</v>
      </c>
      <c r="N32" t="s">
        <v>119</v>
      </c>
      <c r="O32" t="s">
        <v>74</v>
      </c>
      <c r="P32" t="s">
        <v>74</v>
      </c>
      <c r="Q32" t="s">
        <v>74</v>
      </c>
      <c r="R32" t="s">
        <v>74</v>
      </c>
      <c r="S32" t="s">
        <v>74</v>
      </c>
      <c r="T32" t="s">
        <v>664</v>
      </c>
      <c r="U32" t="s">
        <v>665</v>
      </c>
      <c r="V32" t="s">
        <v>666</v>
      </c>
      <c r="W32" t="s">
        <v>667</v>
      </c>
      <c r="X32" t="s">
        <v>74</v>
      </c>
      <c r="Y32" t="s">
        <v>668</v>
      </c>
      <c r="Z32" t="s">
        <v>669</v>
      </c>
      <c r="AA32" t="s">
        <v>74</v>
      </c>
      <c r="AB32" t="s">
        <v>74</v>
      </c>
      <c r="AC32" t="s">
        <v>74</v>
      </c>
      <c r="AD32" t="s">
        <v>74</v>
      </c>
      <c r="AE32" t="s">
        <v>74</v>
      </c>
      <c r="AF32" t="s">
        <v>74</v>
      </c>
      <c r="AG32">
        <v>74</v>
      </c>
      <c r="AH32">
        <v>2</v>
      </c>
      <c r="AI32">
        <v>2</v>
      </c>
      <c r="AJ32">
        <v>3</v>
      </c>
      <c r="AK32">
        <v>3</v>
      </c>
      <c r="AL32" t="s">
        <v>173</v>
      </c>
      <c r="AM32" t="s">
        <v>174</v>
      </c>
      <c r="AN32" t="s">
        <v>175</v>
      </c>
      <c r="AO32" t="s">
        <v>670</v>
      </c>
      <c r="AP32" t="s">
        <v>671</v>
      </c>
      <c r="AQ32" t="s">
        <v>74</v>
      </c>
      <c r="AR32" t="s">
        <v>672</v>
      </c>
      <c r="AS32" t="s">
        <v>673</v>
      </c>
      <c r="AT32" t="s">
        <v>674</v>
      </c>
      <c r="AU32">
        <v>2024</v>
      </c>
      <c r="AV32">
        <v>74</v>
      </c>
      <c r="AW32" t="s">
        <v>675</v>
      </c>
      <c r="AX32" t="s">
        <v>74</v>
      </c>
      <c r="AY32" t="s">
        <v>74</v>
      </c>
      <c r="AZ32" t="s">
        <v>74</v>
      </c>
      <c r="BA32" t="s">
        <v>74</v>
      </c>
      <c r="BB32">
        <v>62</v>
      </c>
      <c r="BC32">
        <v>73</v>
      </c>
      <c r="BD32" t="s">
        <v>74</v>
      </c>
      <c r="BE32" t="s">
        <v>676</v>
      </c>
      <c r="BF32" t="str">
        <f>HYPERLINK("http://dx.doi.org/10.1002/ajcp.12746","http://dx.doi.org/10.1002/ajcp.12746")</f>
        <v>http://dx.doi.org/10.1002/ajcp.12746</v>
      </c>
      <c r="BG32" t="s">
        <v>74</v>
      </c>
      <c r="BH32" t="s">
        <v>677</v>
      </c>
      <c r="BI32">
        <v>12</v>
      </c>
      <c r="BJ32" t="s">
        <v>678</v>
      </c>
      <c r="BK32" t="s">
        <v>112</v>
      </c>
      <c r="BL32" t="s">
        <v>679</v>
      </c>
      <c r="BM32" t="s">
        <v>680</v>
      </c>
      <c r="BN32">
        <v>38431919</v>
      </c>
      <c r="BO32" t="s">
        <v>74</v>
      </c>
      <c r="BP32" t="s">
        <v>74</v>
      </c>
      <c r="BQ32" t="s">
        <v>74</v>
      </c>
      <c r="BR32" t="s">
        <v>97</v>
      </c>
      <c r="BS32" t="s">
        <v>681</v>
      </c>
      <c r="BT32" t="str">
        <f>HYPERLINK("https%3A%2F%2Fwww.webofscience.com%2Fwos%2Fwoscc%2Ffull-record%2FWOS:001176813600001","View Full Record in Web of Science")</f>
        <v>View Full Record in Web of Science</v>
      </c>
    </row>
    <row r="33" spans="1:72" x14ac:dyDescent="0.25">
      <c r="A33" t="s">
        <v>72</v>
      </c>
      <c r="B33" t="s">
        <v>682</v>
      </c>
      <c r="C33" t="s">
        <v>74</v>
      </c>
      <c r="D33" t="s">
        <v>74</v>
      </c>
      <c r="E33" t="s">
        <v>74</v>
      </c>
      <c r="F33" t="s">
        <v>683</v>
      </c>
      <c r="G33" t="s">
        <v>74</v>
      </c>
      <c r="H33" t="s">
        <v>74</v>
      </c>
      <c r="I33" t="s">
        <v>684</v>
      </c>
      <c r="J33" t="s">
        <v>685</v>
      </c>
      <c r="K33" t="s">
        <v>74</v>
      </c>
      <c r="L33" t="s">
        <v>74</v>
      </c>
      <c r="M33" t="s">
        <v>78</v>
      </c>
      <c r="N33" t="s">
        <v>119</v>
      </c>
      <c r="O33" t="s">
        <v>74</v>
      </c>
      <c r="P33" t="s">
        <v>74</v>
      </c>
      <c r="Q33" t="s">
        <v>74</v>
      </c>
      <c r="R33" t="s">
        <v>74</v>
      </c>
      <c r="S33" t="s">
        <v>74</v>
      </c>
      <c r="T33" t="s">
        <v>686</v>
      </c>
      <c r="U33" t="s">
        <v>74</v>
      </c>
      <c r="V33" t="s">
        <v>687</v>
      </c>
      <c r="W33" t="s">
        <v>74</v>
      </c>
      <c r="X33" t="s">
        <v>74</v>
      </c>
      <c r="Y33" t="s">
        <v>74</v>
      </c>
      <c r="Z33" t="s">
        <v>74</v>
      </c>
      <c r="AA33" t="s">
        <v>74</v>
      </c>
      <c r="AB33" t="s">
        <v>74</v>
      </c>
      <c r="AC33" t="s">
        <v>74</v>
      </c>
      <c r="AD33" t="s">
        <v>74</v>
      </c>
      <c r="AE33" t="s">
        <v>74</v>
      </c>
      <c r="AF33" t="s">
        <v>74</v>
      </c>
      <c r="AG33">
        <v>28</v>
      </c>
      <c r="AH33">
        <v>0</v>
      </c>
      <c r="AI33">
        <v>0</v>
      </c>
      <c r="AJ33">
        <v>0</v>
      </c>
      <c r="AK33">
        <v>0</v>
      </c>
      <c r="AL33" t="s">
        <v>688</v>
      </c>
      <c r="AM33" t="s">
        <v>689</v>
      </c>
      <c r="AN33" t="s">
        <v>690</v>
      </c>
      <c r="AO33" t="s">
        <v>691</v>
      </c>
      <c r="AP33" t="s">
        <v>692</v>
      </c>
      <c r="AQ33" t="s">
        <v>74</v>
      </c>
      <c r="AR33" t="s">
        <v>693</v>
      </c>
      <c r="AS33" t="s">
        <v>694</v>
      </c>
      <c r="AT33" t="s">
        <v>74</v>
      </c>
      <c r="AU33">
        <v>2024</v>
      </c>
      <c r="AV33">
        <v>21</v>
      </c>
      <c r="AW33" t="s">
        <v>695</v>
      </c>
      <c r="AX33" t="s">
        <v>74</v>
      </c>
      <c r="AY33" t="s">
        <v>74</v>
      </c>
      <c r="AZ33" t="s">
        <v>74</v>
      </c>
      <c r="BA33" t="s">
        <v>74</v>
      </c>
      <c r="BB33">
        <v>281</v>
      </c>
      <c r="BC33">
        <v>295</v>
      </c>
      <c r="BD33" t="s">
        <v>74</v>
      </c>
      <c r="BE33" t="s">
        <v>696</v>
      </c>
      <c r="BF33" t="str">
        <f>HYPERLINK("http://dx.doi.org/10.3366/ccs.2024.0534","http://dx.doi.org/10.3366/ccs.2024.0534")</f>
        <v>http://dx.doi.org/10.3366/ccs.2024.0534</v>
      </c>
      <c r="BG33" t="s">
        <v>74</v>
      </c>
      <c r="BH33" t="s">
        <v>74</v>
      </c>
      <c r="BI33">
        <v>15</v>
      </c>
      <c r="BJ33" t="s">
        <v>197</v>
      </c>
      <c r="BK33" t="s">
        <v>135</v>
      </c>
      <c r="BL33" t="s">
        <v>197</v>
      </c>
      <c r="BM33" t="s">
        <v>697</v>
      </c>
      <c r="BN33" t="s">
        <v>74</v>
      </c>
      <c r="BO33" t="s">
        <v>74</v>
      </c>
      <c r="BP33" t="s">
        <v>74</v>
      </c>
      <c r="BQ33" t="s">
        <v>74</v>
      </c>
      <c r="BR33" t="s">
        <v>97</v>
      </c>
      <c r="BS33" t="s">
        <v>698</v>
      </c>
      <c r="BT33" t="str">
        <f>HYPERLINK("https%3A%2F%2Fwww.webofscience.com%2Fwos%2Fwoscc%2Ffull-record%2FWOS:001356732000011","View Full Record in Web of Science")</f>
        <v>View Full Record in Web of Science</v>
      </c>
    </row>
    <row r="34" spans="1:72" x14ac:dyDescent="0.25">
      <c r="A34" t="s">
        <v>72</v>
      </c>
      <c r="B34" t="s">
        <v>699</v>
      </c>
      <c r="C34" t="s">
        <v>74</v>
      </c>
      <c r="D34" t="s">
        <v>74</v>
      </c>
      <c r="E34" t="s">
        <v>74</v>
      </c>
      <c r="F34" t="s">
        <v>700</v>
      </c>
      <c r="G34" t="s">
        <v>74</v>
      </c>
      <c r="H34" t="s">
        <v>74</v>
      </c>
      <c r="I34" t="s">
        <v>701</v>
      </c>
      <c r="J34" t="s">
        <v>702</v>
      </c>
      <c r="K34" t="s">
        <v>74</v>
      </c>
      <c r="L34" t="s">
        <v>74</v>
      </c>
      <c r="M34" t="s">
        <v>190</v>
      </c>
      <c r="N34" t="s">
        <v>119</v>
      </c>
      <c r="O34" t="s">
        <v>74</v>
      </c>
      <c r="P34" t="s">
        <v>74</v>
      </c>
      <c r="Q34" t="s">
        <v>74</v>
      </c>
      <c r="R34" t="s">
        <v>74</v>
      </c>
      <c r="S34" t="s">
        <v>74</v>
      </c>
      <c r="T34" t="s">
        <v>74</v>
      </c>
      <c r="U34" t="s">
        <v>74</v>
      </c>
      <c r="V34" t="s">
        <v>74</v>
      </c>
      <c r="W34" t="s">
        <v>703</v>
      </c>
      <c r="X34" t="s">
        <v>704</v>
      </c>
      <c r="Y34" t="s">
        <v>705</v>
      </c>
      <c r="Z34" t="s">
        <v>74</v>
      </c>
      <c r="AA34" t="s">
        <v>74</v>
      </c>
      <c r="AB34" t="s">
        <v>74</v>
      </c>
      <c r="AC34" t="s">
        <v>74</v>
      </c>
      <c r="AD34" t="s">
        <v>74</v>
      </c>
      <c r="AE34" t="s">
        <v>74</v>
      </c>
      <c r="AF34" t="s">
        <v>74</v>
      </c>
      <c r="AG34">
        <v>32</v>
      </c>
      <c r="AH34">
        <v>1</v>
      </c>
      <c r="AI34">
        <v>1</v>
      </c>
      <c r="AJ34">
        <v>0</v>
      </c>
      <c r="AK34">
        <v>0</v>
      </c>
      <c r="AL34" t="s">
        <v>706</v>
      </c>
      <c r="AM34" t="s">
        <v>707</v>
      </c>
      <c r="AN34" t="s">
        <v>708</v>
      </c>
      <c r="AO34" t="s">
        <v>709</v>
      </c>
      <c r="AP34" t="s">
        <v>710</v>
      </c>
      <c r="AQ34" t="s">
        <v>74</v>
      </c>
      <c r="AR34" t="s">
        <v>711</v>
      </c>
      <c r="AS34" t="s">
        <v>712</v>
      </c>
      <c r="AT34" t="s">
        <v>74</v>
      </c>
      <c r="AU34">
        <v>2024</v>
      </c>
      <c r="AV34">
        <v>49</v>
      </c>
      <c r="AW34">
        <v>2</v>
      </c>
      <c r="AX34" t="s">
        <v>74</v>
      </c>
      <c r="AY34" t="s">
        <v>74</v>
      </c>
      <c r="AZ34" t="s">
        <v>74</v>
      </c>
      <c r="BA34" t="s">
        <v>74</v>
      </c>
      <c r="BB34">
        <v>145</v>
      </c>
      <c r="BC34">
        <v>161</v>
      </c>
      <c r="BD34" t="s">
        <v>74</v>
      </c>
      <c r="BE34" t="s">
        <v>713</v>
      </c>
      <c r="BF34" t="str">
        <f>HYPERLINK("http://dx.doi.org/10.3828/cfc.2024.10","http://dx.doi.org/10.3828/cfc.2024.10")</f>
        <v>http://dx.doi.org/10.3828/cfc.2024.10</v>
      </c>
      <c r="BG34" t="s">
        <v>74</v>
      </c>
      <c r="BH34" t="s">
        <v>74</v>
      </c>
      <c r="BI34">
        <v>17</v>
      </c>
      <c r="BJ34" t="s">
        <v>291</v>
      </c>
      <c r="BK34" t="s">
        <v>95</v>
      </c>
      <c r="BL34" t="s">
        <v>291</v>
      </c>
      <c r="BM34" t="s">
        <v>714</v>
      </c>
      <c r="BN34" t="s">
        <v>74</v>
      </c>
      <c r="BO34" t="s">
        <v>74</v>
      </c>
      <c r="BP34" t="s">
        <v>74</v>
      </c>
      <c r="BQ34" t="s">
        <v>74</v>
      </c>
      <c r="BR34" t="s">
        <v>97</v>
      </c>
      <c r="BS34" t="s">
        <v>715</v>
      </c>
      <c r="BT34" t="str">
        <f>HYPERLINK("https%3A%2F%2Fwww.webofscience.com%2Fwos%2Fwoscc%2Ffull-record%2FWOS:001344341400006","View Full Record in Web of Science")</f>
        <v>View Full Record in Web of Science</v>
      </c>
    </row>
    <row r="35" spans="1:72" x14ac:dyDescent="0.25">
      <c r="A35" t="s">
        <v>72</v>
      </c>
      <c r="B35" t="s">
        <v>716</v>
      </c>
      <c r="C35" t="s">
        <v>74</v>
      </c>
      <c r="D35" t="s">
        <v>74</v>
      </c>
      <c r="E35" t="s">
        <v>74</v>
      </c>
      <c r="F35" t="s">
        <v>717</v>
      </c>
      <c r="G35" t="s">
        <v>74</v>
      </c>
      <c r="H35" t="s">
        <v>74</v>
      </c>
      <c r="I35" t="s">
        <v>718</v>
      </c>
      <c r="J35" t="s">
        <v>406</v>
      </c>
      <c r="K35" t="s">
        <v>74</v>
      </c>
      <c r="L35" t="s">
        <v>74</v>
      </c>
      <c r="M35" t="s">
        <v>78</v>
      </c>
      <c r="N35" t="s">
        <v>119</v>
      </c>
      <c r="O35" t="s">
        <v>74</v>
      </c>
      <c r="P35" t="s">
        <v>74</v>
      </c>
      <c r="Q35" t="s">
        <v>74</v>
      </c>
      <c r="R35" t="s">
        <v>74</v>
      </c>
      <c r="S35" t="s">
        <v>74</v>
      </c>
      <c r="T35" t="s">
        <v>719</v>
      </c>
      <c r="U35" t="s">
        <v>720</v>
      </c>
      <c r="V35" t="s">
        <v>721</v>
      </c>
      <c r="W35" t="s">
        <v>722</v>
      </c>
      <c r="X35" t="s">
        <v>723</v>
      </c>
      <c r="Y35" t="s">
        <v>724</v>
      </c>
      <c r="Z35" t="s">
        <v>725</v>
      </c>
      <c r="AA35" t="s">
        <v>74</v>
      </c>
      <c r="AB35" t="s">
        <v>74</v>
      </c>
      <c r="AC35" t="s">
        <v>74</v>
      </c>
      <c r="AD35" t="s">
        <v>74</v>
      </c>
      <c r="AE35" t="s">
        <v>74</v>
      </c>
      <c r="AF35" t="s">
        <v>74</v>
      </c>
      <c r="AG35">
        <v>56</v>
      </c>
      <c r="AH35">
        <v>0</v>
      </c>
      <c r="AI35">
        <v>0</v>
      </c>
      <c r="AJ35">
        <v>2</v>
      </c>
      <c r="AK35">
        <v>2</v>
      </c>
      <c r="AL35" t="s">
        <v>413</v>
      </c>
      <c r="AM35" t="s">
        <v>414</v>
      </c>
      <c r="AN35" t="s">
        <v>415</v>
      </c>
      <c r="AO35" t="s">
        <v>74</v>
      </c>
      <c r="AP35" t="s">
        <v>416</v>
      </c>
      <c r="AQ35" t="s">
        <v>74</v>
      </c>
      <c r="AR35" t="s">
        <v>406</v>
      </c>
      <c r="AS35" t="s">
        <v>417</v>
      </c>
      <c r="AT35" t="s">
        <v>376</v>
      </c>
      <c r="AU35">
        <v>2024</v>
      </c>
      <c r="AV35">
        <v>9</v>
      </c>
      <c r="AW35">
        <v>5</v>
      </c>
      <c r="AX35" t="s">
        <v>74</v>
      </c>
      <c r="AY35" t="s">
        <v>74</v>
      </c>
      <c r="AZ35" t="s">
        <v>74</v>
      </c>
      <c r="BA35" t="s">
        <v>74</v>
      </c>
      <c r="BB35" t="s">
        <v>74</v>
      </c>
      <c r="BC35" t="s">
        <v>74</v>
      </c>
      <c r="BD35">
        <v>142</v>
      </c>
      <c r="BE35" t="s">
        <v>726</v>
      </c>
      <c r="BF35" t="str">
        <f>HYPERLINK("http://dx.doi.org/10.3390/philosophies9050142","http://dx.doi.org/10.3390/philosophies9050142")</f>
        <v>http://dx.doi.org/10.3390/philosophies9050142</v>
      </c>
      <c r="BG35" t="s">
        <v>74</v>
      </c>
      <c r="BH35" t="s">
        <v>74</v>
      </c>
      <c r="BI35">
        <v>25</v>
      </c>
      <c r="BJ35" t="s">
        <v>419</v>
      </c>
      <c r="BK35" t="s">
        <v>95</v>
      </c>
      <c r="BL35" t="s">
        <v>420</v>
      </c>
      <c r="BM35" t="s">
        <v>727</v>
      </c>
      <c r="BN35" t="s">
        <v>74</v>
      </c>
      <c r="BO35" t="s">
        <v>422</v>
      </c>
      <c r="BP35" t="s">
        <v>74</v>
      </c>
      <c r="BQ35" t="s">
        <v>74</v>
      </c>
      <c r="BR35" t="s">
        <v>97</v>
      </c>
      <c r="BS35" t="s">
        <v>728</v>
      </c>
      <c r="BT35" t="str">
        <f>HYPERLINK("https%3A%2F%2Fwww.webofscience.com%2Fwos%2Fwoscc%2Ffull-record%2FWOS:001340888800001","View Full Record in Web of Science")</f>
        <v>View Full Record in Web of Science</v>
      </c>
    </row>
    <row r="36" spans="1:72" x14ac:dyDescent="0.25">
      <c r="A36" t="s">
        <v>72</v>
      </c>
      <c r="B36" t="s">
        <v>729</v>
      </c>
      <c r="C36" t="s">
        <v>74</v>
      </c>
      <c r="D36" t="s">
        <v>74</v>
      </c>
      <c r="E36" t="s">
        <v>74</v>
      </c>
      <c r="F36" t="s">
        <v>730</v>
      </c>
      <c r="G36" t="s">
        <v>74</v>
      </c>
      <c r="H36" t="s">
        <v>74</v>
      </c>
      <c r="I36" t="s">
        <v>731</v>
      </c>
      <c r="J36" t="s">
        <v>732</v>
      </c>
      <c r="K36" t="s">
        <v>74</v>
      </c>
      <c r="L36" t="s">
        <v>74</v>
      </c>
      <c r="M36" t="s">
        <v>450</v>
      </c>
      <c r="N36" t="s">
        <v>119</v>
      </c>
      <c r="O36" t="s">
        <v>74</v>
      </c>
      <c r="P36" t="s">
        <v>74</v>
      </c>
      <c r="Q36" t="s">
        <v>74</v>
      </c>
      <c r="R36" t="s">
        <v>74</v>
      </c>
      <c r="S36" t="s">
        <v>74</v>
      </c>
      <c r="T36" t="s">
        <v>733</v>
      </c>
      <c r="U36" t="s">
        <v>74</v>
      </c>
      <c r="V36" t="s">
        <v>734</v>
      </c>
      <c r="W36" t="s">
        <v>735</v>
      </c>
      <c r="X36" t="s">
        <v>736</v>
      </c>
      <c r="Y36" t="s">
        <v>737</v>
      </c>
      <c r="Z36" t="s">
        <v>738</v>
      </c>
      <c r="AA36" t="s">
        <v>739</v>
      </c>
      <c r="AB36" t="s">
        <v>740</v>
      </c>
      <c r="AC36" t="s">
        <v>74</v>
      </c>
      <c r="AD36" t="s">
        <v>74</v>
      </c>
      <c r="AE36" t="s">
        <v>74</v>
      </c>
      <c r="AF36" t="s">
        <v>74</v>
      </c>
      <c r="AG36">
        <v>22</v>
      </c>
      <c r="AH36">
        <v>0</v>
      </c>
      <c r="AI36">
        <v>0</v>
      </c>
      <c r="AJ36">
        <v>0</v>
      </c>
      <c r="AK36">
        <v>0</v>
      </c>
      <c r="AL36" t="s">
        <v>741</v>
      </c>
      <c r="AM36" t="s">
        <v>742</v>
      </c>
      <c r="AN36" t="s">
        <v>743</v>
      </c>
      <c r="AO36" t="s">
        <v>744</v>
      </c>
      <c r="AP36" t="s">
        <v>745</v>
      </c>
      <c r="AQ36" t="s">
        <v>74</v>
      </c>
      <c r="AR36" t="s">
        <v>732</v>
      </c>
      <c r="AS36" t="s">
        <v>746</v>
      </c>
      <c r="AT36" t="s">
        <v>747</v>
      </c>
      <c r="AU36">
        <v>2024</v>
      </c>
      <c r="AV36">
        <v>29</v>
      </c>
      <c r="AW36">
        <v>65</v>
      </c>
      <c r="AX36" t="s">
        <v>74</v>
      </c>
      <c r="AY36" t="s">
        <v>74</v>
      </c>
      <c r="AZ36" t="s">
        <v>74</v>
      </c>
      <c r="BA36" t="s">
        <v>74</v>
      </c>
      <c r="BB36" t="s">
        <v>74</v>
      </c>
      <c r="BC36" t="s">
        <v>74</v>
      </c>
      <c r="BD36" t="s">
        <v>748</v>
      </c>
      <c r="BE36" t="s">
        <v>749</v>
      </c>
      <c r="BF36" t="str">
        <f>HYPERLINK("http://dx.doi.org/10.22409/gragoata.v29i65.61354.pt","http://dx.doi.org/10.22409/gragoata.v29i65.61354.pt")</f>
        <v>http://dx.doi.org/10.22409/gragoata.v29i65.61354.pt</v>
      </c>
      <c r="BG36" t="s">
        <v>74</v>
      </c>
      <c r="BH36" t="s">
        <v>74</v>
      </c>
      <c r="BI36">
        <v>16</v>
      </c>
      <c r="BJ36" t="s">
        <v>750</v>
      </c>
      <c r="BK36" t="s">
        <v>95</v>
      </c>
      <c r="BL36" t="s">
        <v>593</v>
      </c>
      <c r="BM36" t="s">
        <v>751</v>
      </c>
      <c r="BN36" t="s">
        <v>74</v>
      </c>
      <c r="BO36" t="s">
        <v>74</v>
      </c>
      <c r="BP36" t="s">
        <v>74</v>
      </c>
      <c r="BQ36" t="s">
        <v>74</v>
      </c>
      <c r="BR36" t="s">
        <v>97</v>
      </c>
      <c r="BS36" t="s">
        <v>752</v>
      </c>
      <c r="BT36" t="str">
        <f>HYPERLINK("https%3A%2F%2Fwww.webofscience.com%2Fwos%2Fwoscc%2Ffull-record%2FWOS:001383080200011","View Full Record in Web of Science")</f>
        <v>View Full Record in Web of Science</v>
      </c>
    </row>
    <row r="37" spans="1:72" x14ac:dyDescent="0.25">
      <c r="A37" t="s">
        <v>72</v>
      </c>
      <c r="B37" t="s">
        <v>753</v>
      </c>
      <c r="C37" t="s">
        <v>74</v>
      </c>
      <c r="D37" t="s">
        <v>74</v>
      </c>
      <c r="E37" t="s">
        <v>74</v>
      </c>
      <c r="F37" t="s">
        <v>754</v>
      </c>
      <c r="G37" t="s">
        <v>74</v>
      </c>
      <c r="H37" t="s">
        <v>74</v>
      </c>
      <c r="I37" t="s">
        <v>755</v>
      </c>
      <c r="J37" t="s">
        <v>756</v>
      </c>
      <c r="K37" t="s">
        <v>74</v>
      </c>
      <c r="L37" t="s">
        <v>74</v>
      </c>
      <c r="M37" t="s">
        <v>78</v>
      </c>
      <c r="N37" t="s">
        <v>119</v>
      </c>
      <c r="O37" t="s">
        <v>74</v>
      </c>
      <c r="P37" t="s">
        <v>74</v>
      </c>
      <c r="Q37" t="s">
        <v>74</v>
      </c>
      <c r="R37" t="s">
        <v>74</v>
      </c>
      <c r="S37" t="s">
        <v>74</v>
      </c>
      <c r="T37" t="s">
        <v>74</v>
      </c>
      <c r="U37" t="s">
        <v>74</v>
      </c>
      <c r="V37" t="s">
        <v>74</v>
      </c>
      <c r="W37" t="s">
        <v>757</v>
      </c>
      <c r="X37" t="s">
        <v>758</v>
      </c>
      <c r="Y37" t="s">
        <v>759</v>
      </c>
      <c r="Z37" t="s">
        <v>760</v>
      </c>
      <c r="AA37" t="s">
        <v>761</v>
      </c>
      <c r="AB37" t="s">
        <v>74</v>
      </c>
      <c r="AC37" t="s">
        <v>74</v>
      </c>
      <c r="AD37" t="s">
        <v>74</v>
      </c>
      <c r="AE37" t="s">
        <v>74</v>
      </c>
      <c r="AF37" t="s">
        <v>74</v>
      </c>
      <c r="AG37">
        <v>6</v>
      </c>
      <c r="AH37">
        <v>0</v>
      </c>
      <c r="AI37">
        <v>0</v>
      </c>
      <c r="AJ37">
        <v>3</v>
      </c>
      <c r="AK37">
        <v>3</v>
      </c>
      <c r="AL37" t="s">
        <v>413</v>
      </c>
      <c r="AM37" t="s">
        <v>414</v>
      </c>
      <c r="AN37" t="s">
        <v>415</v>
      </c>
      <c r="AO37" t="s">
        <v>74</v>
      </c>
      <c r="AP37" t="s">
        <v>762</v>
      </c>
      <c r="AQ37" t="s">
        <v>74</v>
      </c>
      <c r="AR37" t="s">
        <v>756</v>
      </c>
      <c r="AS37" t="s">
        <v>763</v>
      </c>
      <c r="AT37" t="s">
        <v>233</v>
      </c>
      <c r="AU37">
        <v>2024</v>
      </c>
      <c r="AV37">
        <v>13</v>
      </c>
      <c r="AW37">
        <v>1</v>
      </c>
      <c r="AX37" t="s">
        <v>74</v>
      </c>
      <c r="AY37" t="s">
        <v>74</v>
      </c>
      <c r="AZ37" t="s">
        <v>74</v>
      </c>
      <c r="BA37" t="s">
        <v>74</v>
      </c>
      <c r="BB37" t="s">
        <v>74</v>
      </c>
      <c r="BC37" t="s">
        <v>74</v>
      </c>
      <c r="BD37">
        <v>2</v>
      </c>
      <c r="BE37" t="s">
        <v>764</v>
      </c>
      <c r="BF37" t="str">
        <f>HYPERLINK("http://dx.doi.org/10.3390/h13010002","http://dx.doi.org/10.3390/h13010002")</f>
        <v>http://dx.doi.org/10.3390/h13010002</v>
      </c>
      <c r="BG37" t="s">
        <v>74</v>
      </c>
      <c r="BH37" t="s">
        <v>74</v>
      </c>
      <c r="BI37">
        <v>4</v>
      </c>
      <c r="BJ37" t="s">
        <v>765</v>
      </c>
      <c r="BK37" t="s">
        <v>95</v>
      </c>
      <c r="BL37" t="s">
        <v>766</v>
      </c>
      <c r="BM37" t="s">
        <v>767</v>
      </c>
      <c r="BN37" t="s">
        <v>74</v>
      </c>
      <c r="BO37" t="s">
        <v>768</v>
      </c>
      <c r="BP37" t="s">
        <v>74</v>
      </c>
      <c r="BQ37" t="s">
        <v>74</v>
      </c>
      <c r="BR37" t="s">
        <v>97</v>
      </c>
      <c r="BS37" t="s">
        <v>769</v>
      </c>
      <c r="BT37" t="str">
        <f>HYPERLINK("https%3A%2F%2Fwww.webofscience.com%2Fwos%2Fwoscc%2Ffull-record%2FWOS:001170804000001","View Full Record in Web of Science")</f>
        <v>View Full Record in Web of Science</v>
      </c>
    </row>
    <row r="38" spans="1:72" x14ac:dyDescent="0.25">
      <c r="A38" t="s">
        <v>72</v>
      </c>
      <c r="B38" t="s">
        <v>770</v>
      </c>
      <c r="C38" t="s">
        <v>74</v>
      </c>
      <c r="D38" t="s">
        <v>74</v>
      </c>
      <c r="E38" t="s">
        <v>74</v>
      </c>
      <c r="F38" t="s">
        <v>771</v>
      </c>
      <c r="G38" t="s">
        <v>74</v>
      </c>
      <c r="H38" t="s">
        <v>74</v>
      </c>
      <c r="I38" t="s">
        <v>772</v>
      </c>
      <c r="J38" t="s">
        <v>773</v>
      </c>
      <c r="K38" t="s">
        <v>74</v>
      </c>
      <c r="L38" t="s">
        <v>74</v>
      </c>
      <c r="M38" t="s">
        <v>78</v>
      </c>
      <c r="N38" t="s">
        <v>119</v>
      </c>
      <c r="O38" t="s">
        <v>74</v>
      </c>
      <c r="P38" t="s">
        <v>74</v>
      </c>
      <c r="Q38" t="s">
        <v>74</v>
      </c>
      <c r="R38" t="s">
        <v>74</v>
      </c>
      <c r="S38" t="s">
        <v>74</v>
      </c>
      <c r="T38" t="s">
        <v>774</v>
      </c>
      <c r="U38" t="s">
        <v>74</v>
      </c>
      <c r="V38" t="s">
        <v>775</v>
      </c>
      <c r="W38" t="s">
        <v>776</v>
      </c>
      <c r="X38" t="s">
        <v>777</v>
      </c>
      <c r="Y38" t="s">
        <v>778</v>
      </c>
      <c r="Z38" t="s">
        <v>74</v>
      </c>
      <c r="AA38" t="s">
        <v>74</v>
      </c>
      <c r="AB38" t="s">
        <v>74</v>
      </c>
      <c r="AC38" t="s">
        <v>74</v>
      </c>
      <c r="AD38" t="s">
        <v>74</v>
      </c>
      <c r="AE38" t="s">
        <v>74</v>
      </c>
      <c r="AF38" t="s">
        <v>74</v>
      </c>
      <c r="AG38">
        <v>18</v>
      </c>
      <c r="AH38">
        <v>0</v>
      </c>
      <c r="AI38">
        <v>0</v>
      </c>
      <c r="AJ38">
        <v>0</v>
      </c>
      <c r="AK38">
        <v>0</v>
      </c>
      <c r="AL38" t="s">
        <v>779</v>
      </c>
      <c r="AM38" t="s">
        <v>780</v>
      </c>
      <c r="AN38" t="s">
        <v>781</v>
      </c>
      <c r="AO38" t="s">
        <v>782</v>
      </c>
      <c r="AP38" t="s">
        <v>74</v>
      </c>
      <c r="AQ38" t="s">
        <v>74</v>
      </c>
      <c r="AR38" t="s">
        <v>773</v>
      </c>
      <c r="AS38" t="s">
        <v>783</v>
      </c>
      <c r="AT38" t="s">
        <v>74</v>
      </c>
      <c r="AU38">
        <v>2024</v>
      </c>
      <c r="AV38">
        <v>23</v>
      </c>
      <c r="AW38">
        <v>1</v>
      </c>
      <c r="AX38" t="s">
        <v>74</v>
      </c>
      <c r="AY38" t="s">
        <v>74</v>
      </c>
      <c r="AZ38" t="s">
        <v>74</v>
      </c>
      <c r="BA38" t="s">
        <v>74</v>
      </c>
      <c r="BB38">
        <v>85</v>
      </c>
      <c r="BC38">
        <v>110</v>
      </c>
      <c r="BD38" t="s">
        <v>74</v>
      </c>
      <c r="BE38" t="s">
        <v>784</v>
      </c>
      <c r="BF38" t="str">
        <f>HYPERLINK("http://dx.doi.org/10.11606/issn.2238-3867.v23i1p85-110","http://dx.doi.org/10.11606/issn.2238-3867.v23i1p85-110")</f>
        <v>http://dx.doi.org/10.11606/issn.2238-3867.v23i1p85-110</v>
      </c>
      <c r="BG38" t="s">
        <v>74</v>
      </c>
      <c r="BH38" t="s">
        <v>74</v>
      </c>
      <c r="BI38">
        <v>26</v>
      </c>
      <c r="BJ38" t="s">
        <v>785</v>
      </c>
      <c r="BK38" t="s">
        <v>95</v>
      </c>
      <c r="BL38" t="s">
        <v>785</v>
      </c>
      <c r="BM38" t="s">
        <v>786</v>
      </c>
      <c r="BN38" t="s">
        <v>74</v>
      </c>
      <c r="BO38" t="s">
        <v>422</v>
      </c>
      <c r="BP38" t="s">
        <v>74</v>
      </c>
      <c r="BQ38" t="s">
        <v>74</v>
      </c>
      <c r="BR38" t="s">
        <v>97</v>
      </c>
      <c r="BS38" t="s">
        <v>787</v>
      </c>
      <c r="BT38" t="str">
        <f>HYPERLINK("https%3A%2F%2Fwww.webofscience.com%2Fwos%2Fwoscc%2Ffull-record%2FWOS:001222851300003","View Full Record in Web of Science")</f>
        <v>View Full Record in Web of Science</v>
      </c>
    </row>
    <row r="39" spans="1:72" x14ac:dyDescent="0.25">
      <c r="A39" t="s">
        <v>72</v>
      </c>
      <c r="B39" t="s">
        <v>788</v>
      </c>
      <c r="C39" t="s">
        <v>74</v>
      </c>
      <c r="D39" t="s">
        <v>74</v>
      </c>
      <c r="E39" t="s">
        <v>74</v>
      </c>
      <c r="F39" t="s">
        <v>789</v>
      </c>
      <c r="G39" t="s">
        <v>74</v>
      </c>
      <c r="H39" t="s">
        <v>74</v>
      </c>
      <c r="I39" t="s">
        <v>790</v>
      </c>
      <c r="J39" t="s">
        <v>791</v>
      </c>
      <c r="K39" t="s">
        <v>74</v>
      </c>
      <c r="L39" t="s">
        <v>74</v>
      </c>
      <c r="M39" t="s">
        <v>78</v>
      </c>
      <c r="N39" t="s">
        <v>164</v>
      </c>
      <c r="O39" t="s">
        <v>74</v>
      </c>
      <c r="P39" t="s">
        <v>74</v>
      </c>
      <c r="Q39" t="s">
        <v>74</v>
      </c>
      <c r="R39" t="s">
        <v>74</v>
      </c>
      <c r="S39" t="s">
        <v>74</v>
      </c>
      <c r="T39" t="s">
        <v>74</v>
      </c>
      <c r="U39" t="s">
        <v>74</v>
      </c>
      <c r="V39" t="s">
        <v>74</v>
      </c>
      <c r="W39" t="s">
        <v>792</v>
      </c>
      <c r="X39" t="s">
        <v>793</v>
      </c>
      <c r="Y39" t="s">
        <v>794</v>
      </c>
      <c r="Z39" t="s">
        <v>795</v>
      </c>
      <c r="AA39" t="s">
        <v>74</v>
      </c>
      <c r="AB39" t="s">
        <v>74</v>
      </c>
      <c r="AC39" t="s">
        <v>74</v>
      </c>
      <c r="AD39" t="s">
        <v>74</v>
      </c>
      <c r="AE39" t="s">
        <v>74</v>
      </c>
      <c r="AF39" t="s">
        <v>74</v>
      </c>
      <c r="AG39">
        <v>0</v>
      </c>
      <c r="AH39">
        <v>0</v>
      </c>
      <c r="AI39">
        <v>0</v>
      </c>
      <c r="AJ39">
        <v>0</v>
      </c>
      <c r="AK39">
        <v>0</v>
      </c>
      <c r="AL39" t="s">
        <v>84</v>
      </c>
      <c r="AM39" t="s">
        <v>85</v>
      </c>
      <c r="AN39" t="s">
        <v>86</v>
      </c>
      <c r="AO39" t="s">
        <v>796</v>
      </c>
      <c r="AP39" t="s">
        <v>797</v>
      </c>
      <c r="AQ39" t="s">
        <v>74</v>
      </c>
      <c r="AR39" t="s">
        <v>798</v>
      </c>
      <c r="AS39" t="s">
        <v>799</v>
      </c>
      <c r="AT39" t="s">
        <v>800</v>
      </c>
      <c r="AU39">
        <v>2024</v>
      </c>
      <c r="AV39">
        <v>52</v>
      </c>
      <c r="AW39">
        <v>4</v>
      </c>
      <c r="AX39" t="s">
        <v>74</v>
      </c>
      <c r="AY39" t="s">
        <v>74</v>
      </c>
      <c r="AZ39" t="s">
        <v>74</v>
      </c>
      <c r="BA39" t="s">
        <v>74</v>
      </c>
      <c r="BB39">
        <v>417</v>
      </c>
      <c r="BC39">
        <v>419</v>
      </c>
      <c r="BD39" t="s">
        <v>74</v>
      </c>
      <c r="BE39" t="s">
        <v>801</v>
      </c>
      <c r="BF39" t="str">
        <f>HYPERLINK("http://dx.doi.org/10.1080/09637494.2024.2388934","http://dx.doi.org/10.1080/09637494.2024.2388934")</f>
        <v>http://dx.doi.org/10.1080/09637494.2024.2388934</v>
      </c>
      <c r="BG39" t="s">
        <v>74</v>
      </c>
      <c r="BH39" t="s">
        <v>74</v>
      </c>
      <c r="BI39">
        <v>3</v>
      </c>
      <c r="BJ39" t="s">
        <v>215</v>
      </c>
      <c r="BK39" t="s">
        <v>95</v>
      </c>
      <c r="BL39" t="s">
        <v>215</v>
      </c>
      <c r="BM39" t="s">
        <v>802</v>
      </c>
      <c r="BN39" t="s">
        <v>74</v>
      </c>
      <c r="BO39" t="s">
        <v>316</v>
      </c>
      <c r="BP39" t="s">
        <v>74</v>
      </c>
      <c r="BQ39" t="s">
        <v>74</v>
      </c>
      <c r="BR39" t="s">
        <v>97</v>
      </c>
      <c r="BS39" t="s">
        <v>803</v>
      </c>
      <c r="BT39" t="str">
        <f>HYPERLINK("https%3A%2F%2Fwww.webofscience.com%2Fwos%2Fwoscc%2Ffull-record%2FWOS:001322442300020","View Full Record in Web of Science")</f>
        <v>View Full Record in Web of Science</v>
      </c>
    </row>
    <row r="40" spans="1:72" x14ac:dyDescent="0.25">
      <c r="A40" t="s">
        <v>72</v>
      </c>
      <c r="B40" t="s">
        <v>804</v>
      </c>
      <c r="C40" t="s">
        <v>74</v>
      </c>
      <c r="D40" t="s">
        <v>74</v>
      </c>
      <c r="E40" t="s">
        <v>74</v>
      </c>
      <c r="F40" t="s">
        <v>805</v>
      </c>
      <c r="G40" t="s">
        <v>74</v>
      </c>
      <c r="H40" t="s">
        <v>74</v>
      </c>
      <c r="I40" t="s">
        <v>806</v>
      </c>
      <c r="J40" t="s">
        <v>807</v>
      </c>
      <c r="K40" t="s">
        <v>74</v>
      </c>
      <c r="L40" t="s">
        <v>74</v>
      </c>
      <c r="M40" t="s">
        <v>78</v>
      </c>
      <c r="N40" t="s">
        <v>271</v>
      </c>
      <c r="O40" t="s">
        <v>74</v>
      </c>
      <c r="P40" t="s">
        <v>74</v>
      </c>
      <c r="Q40" t="s">
        <v>74</v>
      </c>
      <c r="R40" t="s">
        <v>74</v>
      </c>
      <c r="S40" t="s">
        <v>74</v>
      </c>
      <c r="T40" t="s">
        <v>808</v>
      </c>
      <c r="U40" t="s">
        <v>809</v>
      </c>
      <c r="V40" t="s">
        <v>810</v>
      </c>
      <c r="W40" t="s">
        <v>811</v>
      </c>
      <c r="X40" t="s">
        <v>812</v>
      </c>
      <c r="Y40" t="s">
        <v>813</v>
      </c>
      <c r="Z40" t="s">
        <v>814</v>
      </c>
      <c r="AA40" t="s">
        <v>74</v>
      </c>
      <c r="AB40" t="s">
        <v>74</v>
      </c>
      <c r="AC40" t="s">
        <v>74</v>
      </c>
      <c r="AD40" t="s">
        <v>74</v>
      </c>
      <c r="AE40" t="s">
        <v>74</v>
      </c>
      <c r="AF40" t="s">
        <v>74</v>
      </c>
      <c r="AG40">
        <v>51</v>
      </c>
      <c r="AH40">
        <v>0</v>
      </c>
      <c r="AI40">
        <v>0</v>
      </c>
      <c r="AJ40">
        <v>1</v>
      </c>
      <c r="AK40">
        <v>1</v>
      </c>
      <c r="AL40" t="s">
        <v>173</v>
      </c>
      <c r="AM40" t="s">
        <v>174</v>
      </c>
      <c r="AN40" t="s">
        <v>175</v>
      </c>
      <c r="AO40" t="s">
        <v>815</v>
      </c>
      <c r="AP40" t="s">
        <v>816</v>
      </c>
      <c r="AQ40" t="s">
        <v>74</v>
      </c>
      <c r="AR40" t="s">
        <v>817</v>
      </c>
      <c r="AS40" t="s">
        <v>818</v>
      </c>
      <c r="AT40" t="s">
        <v>819</v>
      </c>
      <c r="AU40">
        <v>2024</v>
      </c>
      <c r="AV40" t="s">
        <v>74</v>
      </c>
      <c r="AW40" t="s">
        <v>74</v>
      </c>
      <c r="AX40" t="s">
        <v>74</v>
      </c>
      <c r="AY40" t="s">
        <v>74</v>
      </c>
      <c r="AZ40" t="s">
        <v>74</v>
      </c>
      <c r="BA40" t="s">
        <v>74</v>
      </c>
      <c r="BB40" t="s">
        <v>74</v>
      </c>
      <c r="BC40" t="s">
        <v>74</v>
      </c>
      <c r="BD40" t="s">
        <v>74</v>
      </c>
      <c r="BE40" t="s">
        <v>820</v>
      </c>
      <c r="BF40" t="str">
        <f>HYPERLINK("http://dx.doi.org/10.1111/aeq.12522","http://dx.doi.org/10.1111/aeq.12522")</f>
        <v>http://dx.doi.org/10.1111/aeq.12522</v>
      </c>
      <c r="BG40" t="s">
        <v>74</v>
      </c>
      <c r="BH40" t="s">
        <v>93</v>
      </c>
      <c r="BI40">
        <v>13</v>
      </c>
      <c r="BJ40" t="s">
        <v>821</v>
      </c>
      <c r="BK40" t="s">
        <v>112</v>
      </c>
      <c r="BL40" t="s">
        <v>821</v>
      </c>
      <c r="BM40" t="s">
        <v>822</v>
      </c>
      <c r="BN40" t="s">
        <v>74</v>
      </c>
      <c r="BO40" t="s">
        <v>74</v>
      </c>
      <c r="BP40" t="s">
        <v>74</v>
      </c>
      <c r="BQ40" t="s">
        <v>74</v>
      </c>
      <c r="BR40" t="s">
        <v>97</v>
      </c>
      <c r="BS40" t="s">
        <v>823</v>
      </c>
      <c r="BT40" t="str">
        <f>HYPERLINK("https%3A%2F%2Fwww.webofscience.com%2Fwos%2Fwoscc%2Ffull-record%2FWOS:001283039800001","View Full Record in Web of Science")</f>
        <v>View Full Record in Web of Science</v>
      </c>
    </row>
    <row r="41" spans="1:72" x14ac:dyDescent="0.25">
      <c r="A41" t="s">
        <v>72</v>
      </c>
      <c r="B41" t="s">
        <v>824</v>
      </c>
      <c r="C41" t="s">
        <v>74</v>
      </c>
      <c r="D41" t="s">
        <v>74</v>
      </c>
      <c r="E41" t="s">
        <v>74</v>
      </c>
      <c r="F41" t="s">
        <v>825</v>
      </c>
      <c r="G41" t="s">
        <v>74</v>
      </c>
      <c r="H41" t="s">
        <v>74</v>
      </c>
      <c r="I41" t="s">
        <v>826</v>
      </c>
      <c r="J41" t="s">
        <v>827</v>
      </c>
      <c r="K41" t="s">
        <v>74</v>
      </c>
      <c r="L41" t="s">
        <v>74</v>
      </c>
      <c r="M41" t="s">
        <v>78</v>
      </c>
      <c r="N41" t="s">
        <v>79</v>
      </c>
      <c r="O41" t="s">
        <v>74</v>
      </c>
      <c r="P41" t="s">
        <v>74</v>
      </c>
      <c r="Q41" t="s">
        <v>74</v>
      </c>
      <c r="R41" t="s">
        <v>74</v>
      </c>
      <c r="S41" t="s">
        <v>74</v>
      </c>
      <c r="T41" t="s">
        <v>74</v>
      </c>
      <c r="U41" t="s">
        <v>74</v>
      </c>
      <c r="V41" t="s">
        <v>74</v>
      </c>
      <c r="W41" t="s">
        <v>828</v>
      </c>
      <c r="X41" t="s">
        <v>74</v>
      </c>
      <c r="Y41" t="s">
        <v>829</v>
      </c>
      <c r="Z41" t="s">
        <v>74</v>
      </c>
      <c r="AA41" t="s">
        <v>830</v>
      </c>
      <c r="AB41" t="s">
        <v>74</v>
      </c>
      <c r="AC41" t="s">
        <v>74</v>
      </c>
      <c r="AD41" t="s">
        <v>74</v>
      </c>
      <c r="AE41" t="s">
        <v>74</v>
      </c>
      <c r="AF41" t="s">
        <v>74</v>
      </c>
      <c r="AG41">
        <v>4</v>
      </c>
      <c r="AH41">
        <v>0</v>
      </c>
      <c r="AI41">
        <v>0</v>
      </c>
      <c r="AJ41">
        <v>0</v>
      </c>
      <c r="AK41">
        <v>0</v>
      </c>
      <c r="AL41" t="s">
        <v>831</v>
      </c>
      <c r="AM41" t="s">
        <v>832</v>
      </c>
      <c r="AN41" t="s">
        <v>833</v>
      </c>
      <c r="AO41" t="s">
        <v>834</v>
      </c>
      <c r="AP41" t="s">
        <v>74</v>
      </c>
      <c r="AQ41" t="s">
        <v>74</v>
      </c>
      <c r="AR41" t="s">
        <v>835</v>
      </c>
      <c r="AS41" t="s">
        <v>836</v>
      </c>
      <c r="AT41" t="s">
        <v>74</v>
      </c>
      <c r="AU41">
        <v>2024</v>
      </c>
      <c r="AV41">
        <v>18</v>
      </c>
      <c r="AW41" t="s">
        <v>74</v>
      </c>
      <c r="AX41" t="s">
        <v>74</v>
      </c>
      <c r="AY41" t="s">
        <v>74</v>
      </c>
      <c r="AZ41" t="s">
        <v>74</v>
      </c>
      <c r="BA41" t="s">
        <v>74</v>
      </c>
      <c r="BB41">
        <v>2163</v>
      </c>
      <c r="BC41">
        <v>2166</v>
      </c>
      <c r="BD41" t="s">
        <v>74</v>
      </c>
      <c r="BE41" t="s">
        <v>74</v>
      </c>
      <c r="BF41" t="s">
        <v>74</v>
      </c>
      <c r="BG41" t="s">
        <v>74</v>
      </c>
      <c r="BH41" t="s">
        <v>74</v>
      </c>
      <c r="BI41">
        <v>4</v>
      </c>
      <c r="BJ41" t="s">
        <v>837</v>
      </c>
      <c r="BK41" t="s">
        <v>112</v>
      </c>
      <c r="BL41" t="s">
        <v>837</v>
      </c>
      <c r="BM41" t="s">
        <v>838</v>
      </c>
      <c r="BN41" t="s">
        <v>74</v>
      </c>
      <c r="BO41" t="s">
        <v>74</v>
      </c>
      <c r="BP41" t="s">
        <v>74</v>
      </c>
      <c r="BQ41" t="s">
        <v>74</v>
      </c>
      <c r="BR41" t="s">
        <v>97</v>
      </c>
      <c r="BS41" t="s">
        <v>839</v>
      </c>
      <c r="BT41" t="str">
        <f>HYPERLINK("https%3A%2F%2Fwww.webofscience.com%2Fwos%2Fwoscc%2Ffull-record%2FWOS:001226258200038","View Full Record in Web of Science")</f>
        <v>View Full Record in Web of Science</v>
      </c>
    </row>
    <row r="42" spans="1:72" x14ac:dyDescent="0.25">
      <c r="A42" t="s">
        <v>72</v>
      </c>
      <c r="B42" t="s">
        <v>840</v>
      </c>
      <c r="C42" t="s">
        <v>74</v>
      </c>
      <c r="D42" t="s">
        <v>74</v>
      </c>
      <c r="E42" t="s">
        <v>74</v>
      </c>
      <c r="F42" t="s">
        <v>841</v>
      </c>
      <c r="G42" t="s">
        <v>74</v>
      </c>
      <c r="H42" t="s">
        <v>74</v>
      </c>
      <c r="I42" t="s">
        <v>842</v>
      </c>
      <c r="J42" t="s">
        <v>843</v>
      </c>
      <c r="K42" t="s">
        <v>74</v>
      </c>
      <c r="L42" t="s">
        <v>74</v>
      </c>
      <c r="M42" t="s">
        <v>78</v>
      </c>
      <c r="N42" t="s">
        <v>271</v>
      </c>
      <c r="O42" t="s">
        <v>74</v>
      </c>
      <c r="P42" t="s">
        <v>74</v>
      </c>
      <c r="Q42" t="s">
        <v>74</v>
      </c>
      <c r="R42" t="s">
        <v>74</v>
      </c>
      <c r="S42" t="s">
        <v>74</v>
      </c>
      <c r="T42" t="s">
        <v>844</v>
      </c>
      <c r="U42" t="s">
        <v>845</v>
      </c>
      <c r="V42" t="s">
        <v>846</v>
      </c>
      <c r="W42" t="s">
        <v>847</v>
      </c>
      <c r="X42" t="s">
        <v>848</v>
      </c>
      <c r="Y42" t="s">
        <v>849</v>
      </c>
      <c r="Z42" t="s">
        <v>850</v>
      </c>
      <c r="AA42" t="s">
        <v>851</v>
      </c>
      <c r="AB42" t="s">
        <v>74</v>
      </c>
      <c r="AC42" t="s">
        <v>74</v>
      </c>
      <c r="AD42" t="s">
        <v>74</v>
      </c>
      <c r="AE42" t="s">
        <v>74</v>
      </c>
      <c r="AF42" t="s">
        <v>74</v>
      </c>
      <c r="AG42">
        <v>59</v>
      </c>
      <c r="AH42">
        <v>0</v>
      </c>
      <c r="AI42">
        <v>0</v>
      </c>
      <c r="AJ42">
        <v>0</v>
      </c>
      <c r="AK42">
        <v>0</v>
      </c>
      <c r="AL42" t="s">
        <v>173</v>
      </c>
      <c r="AM42" t="s">
        <v>174</v>
      </c>
      <c r="AN42" t="s">
        <v>175</v>
      </c>
      <c r="AO42" t="s">
        <v>852</v>
      </c>
      <c r="AP42" t="s">
        <v>853</v>
      </c>
      <c r="AQ42" t="s">
        <v>74</v>
      </c>
      <c r="AR42" t="s">
        <v>843</v>
      </c>
      <c r="AS42" t="s">
        <v>854</v>
      </c>
      <c r="AT42" t="s">
        <v>855</v>
      </c>
      <c r="AU42">
        <v>2024</v>
      </c>
      <c r="AV42" t="s">
        <v>74</v>
      </c>
      <c r="AW42" t="s">
        <v>74</v>
      </c>
      <c r="AX42" t="s">
        <v>74</v>
      </c>
      <c r="AY42" t="s">
        <v>74</v>
      </c>
      <c r="AZ42" t="s">
        <v>74</v>
      </c>
      <c r="BA42" t="s">
        <v>74</v>
      </c>
      <c r="BB42" t="s">
        <v>74</v>
      </c>
      <c r="BC42" t="s">
        <v>74</v>
      </c>
      <c r="BD42" t="s">
        <v>74</v>
      </c>
      <c r="BE42" t="s">
        <v>856</v>
      </c>
      <c r="BF42" t="str">
        <f>HYPERLINK("http://dx.doi.org/10.1111/meta.12710","http://dx.doi.org/10.1111/meta.12710")</f>
        <v>http://dx.doi.org/10.1111/meta.12710</v>
      </c>
      <c r="BG42" t="s">
        <v>74</v>
      </c>
      <c r="BH42" t="s">
        <v>857</v>
      </c>
      <c r="BI42">
        <v>17</v>
      </c>
      <c r="BJ42" t="s">
        <v>157</v>
      </c>
      <c r="BK42" t="s">
        <v>135</v>
      </c>
      <c r="BL42" t="s">
        <v>157</v>
      </c>
      <c r="BM42" t="s">
        <v>858</v>
      </c>
      <c r="BN42" t="s">
        <v>74</v>
      </c>
      <c r="BO42" t="s">
        <v>316</v>
      </c>
      <c r="BP42" t="s">
        <v>74</v>
      </c>
      <c r="BQ42" t="s">
        <v>74</v>
      </c>
      <c r="BR42" t="s">
        <v>97</v>
      </c>
      <c r="BS42" t="s">
        <v>859</v>
      </c>
      <c r="BT42" t="str">
        <f>HYPERLINK("https%3A%2F%2Fwww.webofscience.com%2Fwos%2Fwoscc%2Ffull-record%2FWOS:001361065300001","View Full Record in Web of Science")</f>
        <v>View Full Record in Web of Science</v>
      </c>
    </row>
    <row r="43" spans="1:72" x14ac:dyDescent="0.25">
      <c r="A43" t="s">
        <v>72</v>
      </c>
      <c r="B43" t="s">
        <v>860</v>
      </c>
      <c r="C43" t="s">
        <v>74</v>
      </c>
      <c r="D43" t="s">
        <v>74</v>
      </c>
      <c r="E43" t="s">
        <v>74</v>
      </c>
      <c r="F43" t="s">
        <v>861</v>
      </c>
      <c r="G43" t="s">
        <v>74</v>
      </c>
      <c r="H43" t="s">
        <v>74</v>
      </c>
      <c r="I43" t="s">
        <v>862</v>
      </c>
      <c r="J43" t="s">
        <v>863</v>
      </c>
      <c r="K43" t="s">
        <v>74</v>
      </c>
      <c r="L43" t="s">
        <v>74</v>
      </c>
      <c r="M43" t="s">
        <v>78</v>
      </c>
      <c r="N43" t="s">
        <v>119</v>
      </c>
      <c r="O43" t="s">
        <v>74</v>
      </c>
      <c r="P43" t="s">
        <v>74</v>
      </c>
      <c r="Q43" t="s">
        <v>74</v>
      </c>
      <c r="R43" t="s">
        <v>74</v>
      </c>
      <c r="S43" t="s">
        <v>74</v>
      </c>
      <c r="T43" t="s">
        <v>864</v>
      </c>
      <c r="U43" t="s">
        <v>74</v>
      </c>
      <c r="V43" t="s">
        <v>865</v>
      </c>
      <c r="W43" t="s">
        <v>866</v>
      </c>
      <c r="X43" t="s">
        <v>867</v>
      </c>
      <c r="Y43" t="s">
        <v>868</v>
      </c>
      <c r="Z43" t="s">
        <v>74</v>
      </c>
      <c r="AA43" t="s">
        <v>869</v>
      </c>
      <c r="AB43" t="s">
        <v>870</v>
      </c>
      <c r="AC43" t="s">
        <v>871</v>
      </c>
      <c r="AD43" t="s">
        <v>872</v>
      </c>
      <c r="AE43" t="s">
        <v>873</v>
      </c>
      <c r="AF43" t="s">
        <v>74</v>
      </c>
      <c r="AG43">
        <v>48</v>
      </c>
      <c r="AH43">
        <v>0</v>
      </c>
      <c r="AI43">
        <v>0</v>
      </c>
      <c r="AJ43">
        <v>0</v>
      </c>
      <c r="AK43">
        <v>0</v>
      </c>
      <c r="AL43" t="s">
        <v>874</v>
      </c>
      <c r="AM43" t="s">
        <v>85</v>
      </c>
      <c r="AN43" t="s">
        <v>875</v>
      </c>
      <c r="AO43" t="s">
        <v>876</v>
      </c>
      <c r="AP43" t="s">
        <v>877</v>
      </c>
      <c r="AQ43" t="s">
        <v>74</v>
      </c>
      <c r="AR43" t="s">
        <v>878</v>
      </c>
      <c r="AS43" t="s">
        <v>879</v>
      </c>
      <c r="AT43" t="s">
        <v>108</v>
      </c>
      <c r="AU43">
        <v>2024</v>
      </c>
      <c r="AV43">
        <v>34</v>
      </c>
      <c r="AW43">
        <v>3</v>
      </c>
      <c r="AX43" t="s">
        <v>74</v>
      </c>
      <c r="AY43" t="s">
        <v>74</v>
      </c>
      <c r="AZ43" t="s">
        <v>109</v>
      </c>
      <c r="BA43" t="s">
        <v>74</v>
      </c>
      <c r="BB43">
        <v>359</v>
      </c>
      <c r="BC43">
        <v>373</v>
      </c>
      <c r="BD43" t="s">
        <v>74</v>
      </c>
      <c r="BE43" t="s">
        <v>880</v>
      </c>
      <c r="BF43" t="str">
        <f>HYPERLINK("http://dx.doi.org/10.1080/10486801.2024.2388036","http://dx.doi.org/10.1080/10486801.2024.2388036")</f>
        <v>http://dx.doi.org/10.1080/10486801.2024.2388036</v>
      </c>
      <c r="BG43" t="s">
        <v>74</v>
      </c>
      <c r="BH43" t="s">
        <v>74</v>
      </c>
      <c r="BI43">
        <v>15</v>
      </c>
      <c r="BJ43" t="s">
        <v>785</v>
      </c>
      <c r="BK43" t="s">
        <v>135</v>
      </c>
      <c r="BL43" t="s">
        <v>785</v>
      </c>
      <c r="BM43" t="s">
        <v>881</v>
      </c>
      <c r="BN43" t="s">
        <v>74</v>
      </c>
      <c r="BO43" t="s">
        <v>74</v>
      </c>
      <c r="BP43" t="s">
        <v>74</v>
      </c>
      <c r="BQ43" t="s">
        <v>74</v>
      </c>
      <c r="BR43" t="s">
        <v>97</v>
      </c>
      <c r="BS43" t="s">
        <v>882</v>
      </c>
      <c r="BT43" t="str">
        <f>HYPERLINK("https%3A%2F%2Fwww.webofscience.com%2Fwos%2Fwoscc%2Ffull-record%2FWOS:001392695100003","View Full Record in Web of Science")</f>
        <v>View Full Record in Web of Science</v>
      </c>
    </row>
    <row r="44" spans="1:72" x14ac:dyDescent="0.25">
      <c r="A44" t="s">
        <v>72</v>
      </c>
      <c r="B44" t="s">
        <v>883</v>
      </c>
      <c r="C44" t="s">
        <v>74</v>
      </c>
      <c r="D44" t="s">
        <v>74</v>
      </c>
      <c r="E44" t="s">
        <v>74</v>
      </c>
      <c r="F44" t="s">
        <v>884</v>
      </c>
      <c r="G44" t="s">
        <v>74</v>
      </c>
      <c r="H44" t="s">
        <v>74</v>
      </c>
      <c r="I44" t="s">
        <v>885</v>
      </c>
      <c r="J44" t="s">
        <v>886</v>
      </c>
      <c r="K44" t="s">
        <v>74</v>
      </c>
      <c r="L44" t="s">
        <v>74</v>
      </c>
      <c r="M44" t="s">
        <v>78</v>
      </c>
      <c r="N44" t="s">
        <v>119</v>
      </c>
      <c r="O44" t="s">
        <v>74</v>
      </c>
      <c r="P44" t="s">
        <v>74</v>
      </c>
      <c r="Q44" t="s">
        <v>74</v>
      </c>
      <c r="R44" t="s">
        <v>74</v>
      </c>
      <c r="S44" t="s">
        <v>74</v>
      </c>
      <c r="T44" t="s">
        <v>887</v>
      </c>
      <c r="U44" t="s">
        <v>888</v>
      </c>
      <c r="V44" t="s">
        <v>889</v>
      </c>
      <c r="W44" t="s">
        <v>890</v>
      </c>
      <c r="X44" t="s">
        <v>891</v>
      </c>
      <c r="Y44" t="s">
        <v>892</v>
      </c>
      <c r="Z44" t="s">
        <v>74</v>
      </c>
      <c r="AA44" t="s">
        <v>74</v>
      </c>
      <c r="AB44" t="s">
        <v>74</v>
      </c>
      <c r="AC44" t="s">
        <v>893</v>
      </c>
      <c r="AD44" t="s">
        <v>893</v>
      </c>
      <c r="AE44" t="s">
        <v>894</v>
      </c>
      <c r="AF44" t="s">
        <v>74</v>
      </c>
      <c r="AG44">
        <v>102</v>
      </c>
      <c r="AH44">
        <v>0</v>
      </c>
      <c r="AI44">
        <v>0</v>
      </c>
      <c r="AJ44">
        <v>0</v>
      </c>
      <c r="AK44">
        <v>0</v>
      </c>
      <c r="AL44" t="s">
        <v>84</v>
      </c>
      <c r="AM44" t="s">
        <v>85</v>
      </c>
      <c r="AN44" t="s">
        <v>86</v>
      </c>
      <c r="AO44" t="s">
        <v>895</v>
      </c>
      <c r="AP44" t="s">
        <v>896</v>
      </c>
      <c r="AQ44" t="s">
        <v>74</v>
      </c>
      <c r="AR44" t="s">
        <v>886</v>
      </c>
      <c r="AS44" t="s">
        <v>897</v>
      </c>
      <c r="AT44" t="s">
        <v>898</v>
      </c>
      <c r="AU44">
        <v>2024</v>
      </c>
      <c r="AV44">
        <v>47</v>
      </c>
      <c r="AW44">
        <v>2</v>
      </c>
      <c r="AX44" t="s">
        <v>74</v>
      </c>
      <c r="AY44" t="s">
        <v>74</v>
      </c>
      <c r="AZ44" t="s">
        <v>74</v>
      </c>
      <c r="BA44" t="s">
        <v>74</v>
      </c>
      <c r="BB44">
        <v>185</v>
      </c>
      <c r="BC44">
        <v>213</v>
      </c>
      <c r="BD44" t="s">
        <v>74</v>
      </c>
      <c r="BE44" t="s">
        <v>899</v>
      </c>
      <c r="BF44" t="str">
        <f>HYPERLINK("http://dx.doi.org/10.1080/01472526.2024.2309037","http://dx.doi.org/10.1080/01472526.2024.2309037")</f>
        <v>http://dx.doi.org/10.1080/01472526.2024.2309037</v>
      </c>
      <c r="BG44" t="s">
        <v>74</v>
      </c>
      <c r="BH44" t="s">
        <v>399</v>
      </c>
      <c r="BI44">
        <v>29</v>
      </c>
      <c r="BJ44" t="s">
        <v>900</v>
      </c>
      <c r="BK44" t="s">
        <v>135</v>
      </c>
      <c r="BL44" t="s">
        <v>900</v>
      </c>
      <c r="BM44" t="s">
        <v>901</v>
      </c>
      <c r="BN44" t="s">
        <v>74</v>
      </c>
      <c r="BO44" t="s">
        <v>74</v>
      </c>
      <c r="BP44" t="s">
        <v>74</v>
      </c>
      <c r="BQ44" t="s">
        <v>74</v>
      </c>
      <c r="BR44" t="s">
        <v>97</v>
      </c>
      <c r="BS44" t="s">
        <v>902</v>
      </c>
      <c r="BT44" t="str">
        <f>HYPERLINK("https%3A%2F%2Fwww.webofscience.com%2Fwos%2Fwoscc%2Ffull-record%2FWOS:001173231800001","View Full Record in Web of Science")</f>
        <v>View Full Record in Web of Science</v>
      </c>
    </row>
    <row r="45" spans="1:72" x14ac:dyDescent="0.25">
      <c r="A45" t="s">
        <v>72</v>
      </c>
      <c r="B45" t="s">
        <v>903</v>
      </c>
      <c r="C45" t="s">
        <v>74</v>
      </c>
      <c r="D45" t="s">
        <v>74</v>
      </c>
      <c r="E45" t="s">
        <v>74</v>
      </c>
      <c r="F45" t="s">
        <v>904</v>
      </c>
      <c r="G45" t="s">
        <v>74</v>
      </c>
      <c r="H45" t="s">
        <v>74</v>
      </c>
      <c r="I45" t="s">
        <v>905</v>
      </c>
      <c r="J45" t="s">
        <v>906</v>
      </c>
      <c r="K45" t="s">
        <v>74</v>
      </c>
      <c r="L45" t="s">
        <v>74</v>
      </c>
      <c r="M45" t="s">
        <v>78</v>
      </c>
      <c r="N45" t="s">
        <v>119</v>
      </c>
      <c r="O45" t="s">
        <v>74</v>
      </c>
      <c r="P45" t="s">
        <v>74</v>
      </c>
      <c r="Q45" t="s">
        <v>74</v>
      </c>
      <c r="R45" t="s">
        <v>74</v>
      </c>
      <c r="S45" t="s">
        <v>74</v>
      </c>
      <c r="T45" t="s">
        <v>74</v>
      </c>
      <c r="U45" t="s">
        <v>74</v>
      </c>
      <c r="V45" t="s">
        <v>74</v>
      </c>
      <c r="W45" t="s">
        <v>907</v>
      </c>
      <c r="X45" t="s">
        <v>908</v>
      </c>
      <c r="Y45" t="s">
        <v>909</v>
      </c>
      <c r="Z45" t="s">
        <v>910</v>
      </c>
      <c r="AA45" t="s">
        <v>911</v>
      </c>
      <c r="AB45" t="s">
        <v>74</v>
      </c>
      <c r="AC45" t="s">
        <v>74</v>
      </c>
      <c r="AD45" t="s">
        <v>74</v>
      </c>
      <c r="AE45" t="s">
        <v>74</v>
      </c>
      <c r="AF45" t="s">
        <v>74</v>
      </c>
      <c r="AG45">
        <v>13</v>
      </c>
      <c r="AH45">
        <v>0</v>
      </c>
      <c r="AI45">
        <v>0</v>
      </c>
      <c r="AJ45">
        <v>1</v>
      </c>
      <c r="AK45">
        <v>1</v>
      </c>
      <c r="AL45" t="s">
        <v>912</v>
      </c>
      <c r="AM45" t="s">
        <v>913</v>
      </c>
      <c r="AN45" t="s">
        <v>914</v>
      </c>
      <c r="AO45" t="s">
        <v>915</v>
      </c>
      <c r="AP45" t="s">
        <v>916</v>
      </c>
      <c r="AQ45" t="s">
        <v>74</v>
      </c>
      <c r="AR45" t="s">
        <v>917</v>
      </c>
      <c r="AS45" t="s">
        <v>918</v>
      </c>
      <c r="AT45" t="s">
        <v>919</v>
      </c>
      <c r="AU45">
        <v>2024</v>
      </c>
      <c r="AV45">
        <v>60</v>
      </c>
      <c r="AW45">
        <v>3</v>
      </c>
      <c r="AX45" t="s">
        <v>74</v>
      </c>
      <c r="AY45" t="s">
        <v>74</v>
      </c>
      <c r="AZ45" t="s">
        <v>74</v>
      </c>
      <c r="BA45" t="s">
        <v>74</v>
      </c>
      <c r="BB45">
        <v>373</v>
      </c>
      <c r="BC45">
        <v>379</v>
      </c>
      <c r="BD45" t="s">
        <v>74</v>
      </c>
      <c r="BE45" t="s">
        <v>920</v>
      </c>
      <c r="BF45" t="str">
        <f>HYPERLINK("http://dx.doi.org/10.1093/fmls/cqae040","http://dx.doi.org/10.1093/fmls/cqae040")</f>
        <v>http://dx.doi.org/10.1093/fmls/cqae040</v>
      </c>
      <c r="BG45" t="s">
        <v>74</v>
      </c>
      <c r="BH45" t="s">
        <v>133</v>
      </c>
      <c r="BI45">
        <v>7</v>
      </c>
      <c r="BJ45" t="s">
        <v>921</v>
      </c>
      <c r="BK45" t="s">
        <v>135</v>
      </c>
      <c r="BL45" t="s">
        <v>922</v>
      </c>
      <c r="BM45" t="s">
        <v>923</v>
      </c>
      <c r="BN45" t="s">
        <v>74</v>
      </c>
      <c r="BO45" t="s">
        <v>316</v>
      </c>
      <c r="BP45" t="s">
        <v>74</v>
      </c>
      <c r="BQ45" t="s">
        <v>74</v>
      </c>
      <c r="BR45" t="s">
        <v>97</v>
      </c>
      <c r="BS45" t="s">
        <v>924</v>
      </c>
      <c r="BT45" t="str">
        <f>HYPERLINK("https%3A%2F%2Fwww.webofscience.com%2Fwos%2Fwoscc%2Ffull-record%2FWOS:001235520900001","View Full Record in Web of Science")</f>
        <v>View Full Record in Web of Science</v>
      </c>
    </row>
    <row r="46" spans="1:72" x14ac:dyDescent="0.25">
      <c r="A46" t="s">
        <v>72</v>
      </c>
      <c r="B46" t="s">
        <v>925</v>
      </c>
      <c r="C46" t="s">
        <v>74</v>
      </c>
      <c r="D46" t="s">
        <v>74</v>
      </c>
      <c r="E46" t="s">
        <v>74</v>
      </c>
      <c r="F46" t="s">
        <v>926</v>
      </c>
      <c r="G46" t="s">
        <v>74</v>
      </c>
      <c r="H46" t="s">
        <v>74</v>
      </c>
      <c r="I46" t="s">
        <v>927</v>
      </c>
      <c r="J46" t="s">
        <v>928</v>
      </c>
      <c r="K46" t="s">
        <v>74</v>
      </c>
      <c r="L46" t="s">
        <v>74</v>
      </c>
      <c r="M46" t="s">
        <v>190</v>
      </c>
      <c r="N46" t="s">
        <v>79</v>
      </c>
      <c r="O46" t="s">
        <v>74</v>
      </c>
      <c r="P46" t="s">
        <v>74</v>
      </c>
      <c r="Q46" t="s">
        <v>74</v>
      </c>
      <c r="R46" t="s">
        <v>74</v>
      </c>
      <c r="S46" t="s">
        <v>74</v>
      </c>
      <c r="T46" t="s">
        <v>74</v>
      </c>
      <c r="U46" t="s">
        <v>74</v>
      </c>
      <c r="V46" t="s">
        <v>74</v>
      </c>
      <c r="W46" t="s">
        <v>74</v>
      </c>
      <c r="X46" t="s">
        <v>74</v>
      </c>
      <c r="Y46" t="s">
        <v>74</v>
      </c>
      <c r="Z46" t="s">
        <v>74</v>
      </c>
      <c r="AA46" t="s">
        <v>929</v>
      </c>
      <c r="AB46" t="s">
        <v>74</v>
      </c>
      <c r="AC46" t="s">
        <v>74</v>
      </c>
      <c r="AD46" t="s">
        <v>74</v>
      </c>
      <c r="AE46" t="s">
        <v>74</v>
      </c>
      <c r="AF46" t="s">
        <v>74</v>
      </c>
      <c r="AG46">
        <v>1</v>
      </c>
      <c r="AH46">
        <v>0</v>
      </c>
      <c r="AI46">
        <v>0</v>
      </c>
      <c r="AJ46">
        <v>0</v>
      </c>
      <c r="AK46">
        <v>0</v>
      </c>
      <c r="AL46" t="s">
        <v>930</v>
      </c>
      <c r="AM46" t="s">
        <v>931</v>
      </c>
      <c r="AN46" t="s">
        <v>932</v>
      </c>
      <c r="AO46" t="s">
        <v>933</v>
      </c>
      <c r="AP46" t="s">
        <v>934</v>
      </c>
      <c r="AQ46" t="s">
        <v>74</v>
      </c>
      <c r="AR46" t="s">
        <v>935</v>
      </c>
      <c r="AS46" t="s">
        <v>936</v>
      </c>
      <c r="AT46" t="s">
        <v>937</v>
      </c>
      <c r="AU46">
        <v>2024</v>
      </c>
      <c r="AV46">
        <v>149</v>
      </c>
      <c r="AW46">
        <v>2</v>
      </c>
      <c r="AX46" t="s">
        <v>74</v>
      </c>
      <c r="AY46" t="s">
        <v>74</v>
      </c>
      <c r="AZ46" t="s">
        <v>74</v>
      </c>
      <c r="BA46" t="s">
        <v>74</v>
      </c>
      <c r="BB46">
        <v>262</v>
      </c>
      <c r="BC46">
        <v>263</v>
      </c>
      <c r="BD46" t="s">
        <v>74</v>
      </c>
      <c r="BE46" t="s">
        <v>74</v>
      </c>
      <c r="BF46" t="s">
        <v>74</v>
      </c>
      <c r="BG46" t="s">
        <v>74</v>
      </c>
      <c r="BH46" t="s">
        <v>74</v>
      </c>
      <c r="BI46">
        <v>2</v>
      </c>
      <c r="BJ46" t="s">
        <v>157</v>
      </c>
      <c r="BK46" t="s">
        <v>135</v>
      </c>
      <c r="BL46" t="s">
        <v>157</v>
      </c>
      <c r="BM46" t="s">
        <v>938</v>
      </c>
      <c r="BN46" t="s">
        <v>74</v>
      </c>
      <c r="BO46" t="s">
        <v>74</v>
      </c>
      <c r="BP46" t="s">
        <v>74</v>
      </c>
      <c r="BQ46" t="s">
        <v>74</v>
      </c>
      <c r="BR46" t="s">
        <v>97</v>
      </c>
      <c r="BS46" t="s">
        <v>939</v>
      </c>
      <c r="BT46" t="str">
        <f>HYPERLINK("https%3A%2F%2Fwww.webofscience.com%2Fwos%2Fwoscc%2Ffull-record%2FWOS:001243822400012","View Full Record in Web of Science")</f>
        <v>View Full Record in Web of Science</v>
      </c>
    </row>
    <row r="47" spans="1:72" x14ac:dyDescent="0.25">
      <c r="A47" t="s">
        <v>72</v>
      </c>
      <c r="B47" t="s">
        <v>940</v>
      </c>
      <c r="C47" t="s">
        <v>74</v>
      </c>
      <c r="D47" t="s">
        <v>74</v>
      </c>
      <c r="E47" t="s">
        <v>74</v>
      </c>
      <c r="F47" t="s">
        <v>941</v>
      </c>
      <c r="G47" t="s">
        <v>74</v>
      </c>
      <c r="H47" t="s">
        <v>74</v>
      </c>
      <c r="I47" t="s">
        <v>942</v>
      </c>
      <c r="J47" t="s">
        <v>943</v>
      </c>
      <c r="K47" t="s">
        <v>74</v>
      </c>
      <c r="L47" t="s">
        <v>74</v>
      </c>
      <c r="M47" t="s">
        <v>78</v>
      </c>
      <c r="N47" t="s">
        <v>119</v>
      </c>
      <c r="O47" t="s">
        <v>74</v>
      </c>
      <c r="P47" t="s">
        <v>74</v>
      </c>
      <c r="Q47" t="s">
        <v>74</v>
      </c>
      <c r="R47" t="s">
        <v>74</v>
      </c>
      <c r="S47" t="s">
        <v>74</v>
      </c>
      <c r="T47" t="s">
        <v>74</v>
      </c>
      <c r="U47" t="s">
        <v>74</v>
      </c>
      <c r="V47" t="s">
        <v>74</v>
      </c>
      <c r="W47" t="s">
        <v>944</v>
      </c>
      <c r="X47" t="s">
        <v>945</v>
      </c>
      <c r="Y47" t="s">
        <v>946</v>
      </c>
      <c r="Z47" t="s">
        <v>947</v>
      </c>
      <c r="AA47" t="s">
        <v>74</v>
      </c>
      <c r="AB47" t="s">
        <v>74</v>
      </c>
      <c r="AC47" t="s">
        <v>948</v>
      </c>
      <c r="AD47" t="s">
        <v>949</v>
      </c>
      <c r="AE47" t="s">
        <v>950</v>
      </c>
      <c r="AF47" t="s">
        <v>74</v>
      </c>
      <c r="AG47">
        <v>24</v>
      </c>
      <c r="AH47">
        <v>0</v>
      </c>
      <c r="AI47">
        <v>0</v>
      </c>
      <c r="AJ47">
        <v>0</v>
      </c>
      <c r="AK47">
        <v>0</v>
      </c>
      <c r="AL47" t="s">
        <v>951</v>
      </c>
      <c r="AM47" t="s">
        <v>227</v>
      </c>
      <c r="AN47" t="s">
        <v>952</v>
      </c>
      <c r="AO47" t="s">
        <v>953</v>
      </c>
      <c r="AP47" t="s">
        <v>954</v>
      </c>
      <c r="AQ47" t="s">
        <v>74</v>
      </c>
      <c r="AR47" t="s">
        <v>955</v>
      </c>
      <c r="AS47" t="s">
        <v>956</v>
      </c>
      <c r="AT47" t="s">
        <v>131</v>
      </c>
      <c r="AU47">
        <v>2024</v>
      </c>
      <c r="AV47">
        <v>57</v>
      </c>
      <c r="AW47">
        <v>3</v>
      </c>
      <c r="AX47" t="s">
        <v>74</v>
      </c>
      <c r="AY47" t="s">
        <v>74</v>
      </c>
      <c r="AZ47" t="s">
        <v>74</v>
      </c>
      <c r="BA47" t="s">
        <v>74</v>
      </c>
      <c r="BB47">
        <v>8</v>
      </c>
      <c r="BC47">
        <v>25</v>
      </c>
      <c r="BD47" t="s">
        <v>74</v>
      </c>
      <c r="BE47" t="s">
        <v>957</v>
      </c>
      <c r="BF47" t="str">
        <f>HYPERLINK("http://dx.doi.org/10.1162/afar_a_00770","http://dx.doi.org/10.1162/afar_a_00770")</f>
        <v>http://dx.doi.org/10.1162/afar_a_00770</v>
      </c>
      <c r="BG47" t="s">
        <v>74</v>
      </c>
      <c r="BH47" t="s">
        <v>74</v>
      </c>
      <c r="BI47">
        <v>18</v>
      </c>
      <c r="BJ47" t="s">
        <v>134</v>
      </c>
      <c r="BK47" t="s">
        <v>135</v>
      </c>
      <c r="BL47" t="s">
        <v>134</v>
      </c>
      <c r="BM47" t="s">
        <v>958</v>
      </c>
      <c r="BN47" t="s">
        <v>74</v>
      </c>
      <c r="BO47" t="s">
        <v>316</v>
      </c>
      <c r="BP47" t="s">
        <v>74</v>
      </c>
      <c r="BQ47" t="s">
        <v>74</v>
      </c>
      <c r="BR47" t="s">
        <v>97</v>
      </c>
      <c r="BS47" t="s">
        <v>959</v>
      </c>
      <c r="BT47" t="str">
        <f>HYPERLINK("https%3A%2F%2Fwww.webofscience.com%2Fwos%2Fwoscc%2Ffull-record%2FWOS:001304252600006","View Full Record in Web of Science")</f>
        <v>View Full Record in Web of Science</v>
      </c>
    </row>
    <row r="48" spans="1:72" x14ac:dyDescent="0.25">
      <c r="A48" t="s">
        <v>72</v>
      </c>
      <c r="B48" t="s">
        <v>960</v>
      </c>
      <c r="C48" t="s">
        <v>74</v>
      </c>
      <c r="D48" t="s">
        <v>74</v>
      </c>
      <c r="E48" t="s">
        <v>74</v>
      </c>
      <c r="F48" t="s">
        <v>961</v>
      </c>
      <c r="G48" t="s">
        <v>74</v>
      </c>
      <c r="H48" t="s">
        <v>74</v>
      </c>
      <c r="I48" t="s">
        <v>962</v>
      </c>
      <c r="J48" t="s">
        <v>963</v>
      </c>
      <c r="K48" t="s">
        <v>74</v>
      </c>
      <c r="L48" t="s">
        <v>74</v>
      </c>
      <c r="M48" t="s">
        <v>78</v>
      </c>
      <c r="N48" t="s">
        <v>119</v>
      </c>
      <c r="O48" t="s">
        <v>74</v>
      </c>
      <c r="P48" t="s">
        <v>74</v>
      </c>
      <c r="Q48" t="s">
        <v>74</v>
      </c>
      <c r="R48" t="s">
        <v>74</v>
      </c>
      <c r="S48" t="s">
        <v>74</v>
      </c>
      <c r="T48" t="s">
        <v>964</v>
      </c>
      <c r="U48" t="s">
        <v>74</v>
      </c>
      <c r="V48" t="s">
        <v>965</v>
      </c>
      <c r="W48" t="s">
        <v>966</v>
      </c>
      <c r="X48" t="s">
        <v>967</v>
      </c>
      <c r="Y48" t="s">
        <v>968</v>
      </c>
      <c r="Z48" t="s">
        <v>969</v>
      </c>
      <c r="AA48" t="s">
        <v>74</v>
      </c>
      <c r="AB48" t="s">
        <v>970</v>
      </c>
      <c r="AC48" t="s">
        <v>74</v>
      </c>
      <c r="AD48" t="s">
        <v>74</v>
      </c>
      <c r="AE48" t="s">
        <v>74</v>
      </c>
      <c r="AF48" t="s">
        <v>74</v>
      </c>
      <c r="AG48">
        <v>60</v>
      </c>
      <c r="AH48">
        <v>0</v>
      </c>
      <c r="AI48">
        <v>0</v>
      </c>
      <c r="AJ48">
        <v>0</v>
      </c>
      <c r="AK48">
        <v>0</v>
      </c>
      <c r="AL48" t="s">
        <v>971</v>
      </c>
      <c r="AM48" t="s">
        <v>972</v>
      </c>
      <c r="AN48" t="s">
        <v>973</v>
      </c>
      <c r="AO48" t="s">
        <v>974</v>
      </c>
      <c r="AP48" t="s">
        <v>74</v>
      </c>
      <c r="AQ48" t="s">
        <v>74</v>
      </c>
      <c r="AR48" t="s">
        <v>975</v>
      </c>
      <c r="AS48" t="s">
        <v>976</v>
      </c>
      <c r="AT48" t="s">
        <v>977</v>
      </c>
      <c r="AU48">
        <v>2024</v>
      </c>
      <c r="AV48">
        <v>24</v>
      </c>
      <c r="AW48" t="s">
        <v>74</v>
      </c>
      <c r="AX48" t="s">
        <v>74</v>
      </c>
      <c r="AY48" t="s">
        <v>74</v>
      </c>
      <c r="AZ48" t="s">
        <v>74</v>
      </c>
      <c r="BA48" t="s">
        <v>74</v>
      </c>
      <c r="BB48">
        <v>63</v>
      </c>
      <c r="BC48">
        <v>96</v>
      </c>
      <c r="BD48" t="s">
        <v>74</v>
      </c>
      <c r="BE48" t="s">
        <v>978</v>
      </c>
      <c r="BF48" t="str">
        <f>HYPERLINK("http://dx.doi.org/10.22201/iij.24487872e.2024.24.17563","http://dx.doi.org/10.22201/iij.24487872e.2024.24.17563")</f>
        <v>http://dx.doi.org/10.22201/iij.24487872e.2024.24.17563</v>
      </c>
      <c r="BG48" t="s">
        <v>74</v>
      </c>
      <c r="BH48" t="s">
        <v>74</v>
      </c>
      <c r="BI48">
        <v>34</v>
      </c>
      <c r="BJ48" t="s">
        <v>979</v>
      </c>
      <c r="BK48" t="s">
        <v>95</v>
      </c>
      <c r="BL48" t="s">
        <v>379</v>
      </c>
      <c r="BM48" t="s">
        <v>980</v>
      </c>
      <c r="BN48" t="s">
        <v>74</v>
      </c>
      <c r="BO48" t="s">
        <v>422</v>
      </c>
      <c r="BP48" t="s">
        <v>74</v>
      </c>
      <c r="BQ48" t="s">
        <v>74</v>
      </c>
      <c r="BR48" t="s">
        <v>97</v>
      </c>
      <c r="BS48" t="s">
        <v>981</v>
      </c>
      <c r="BT48" t="str">
        <f>HYPERLINK("https%3A%2F%2Fwww.webofscience.com%2Fwos%2Fwoscc%2Ffull-record%2FWOS:001179748500006","View Full Record in Web of Science")</f>
        <v>View Full Record in Web of Science</v>
      </c>
    </row>
    <row r="49" spans="1:72" x14ac:dyDescent="0.25">
      <c r="A49" t="s">
        <v>72</v>
      </c>
      <c r="B49" t="s">
        <v>982</v>
      </c>
      <c r="C49" t="s">
        <v>74</v>
      </c>
      <c r="D49" t="s">
        <v>74</v>
      </c>
      <c r="E49" t="s">
        <v>74</v>
      </c>
      <c r="F49" t="s">
        <v>983</v>
      </c>
      <c r="G49" t="s">
        <v>74</v>
      </c>
      <c r="H49" t="s">
        <v>74</v>
      </c>
      <c r="I49" t="s">
        <v>984</v>
      </c>
      <c r="J49" t="s">
        <v>985</v>
      </c>
      <c r="K49" t="s">
        <v>74</v>
      </c>
      <c r="L49" t="s">
        <v>74</v>
      </c>
      <c r="M49" t="s">
        <v>78</v>
      </c>
      <c r="N49" t="s">
        <v>119</v>
      </c>
      <c r="O49" t="s">
        <v>74</v>
      </c>
      <c r="P49" t="s">
        <v>74</v>
      </c>
      <c r="Q49" t="s">
        <v>74</v>
      </c>
      <c r="R49" t="s">
        <v>74</v>
      </c>
      <c r="S49" t="s">
        <v>74</v>
      </c>
      <c r="T49" t="s">
        <v>986</v>
      </c>
      <c r="U49" t="s">
        <v>987</v>
      </c>
      <c r="V49" t="s">
        <v>988</v>
      </c>
      <c r="W49" t="s">
        <v>989</v>
      </c>
      <c r="X49" t="s">
        <v>990</v>
      </c>
      <c r="Y49" t="s">
        <v>991</v>
      </c>
      <c r="Z49" t="s">
        <v>992</v>
      </c>
      <c r="AA49" t="s">
        <v>74</v>
      </c>
      <c r="AB49" t="s">
        <v>74</v>
      </c>
      <c r="AC49" t="s">
        <v>74</v>
      </c>
      <c r="AD49" t="s">
        <v>74</v>
      </c>
      <c r="AE49" t="s">
        <v>74</v>
      </c>
      <c r="AF49" t="s">
        <v>74</v>
      </c>
      <c r="AG49">
        <v>77</v>
      </c>
      <c r="AH49">
        <v>1</v>
      </c>
      <c r="AI49">
        <v>1</v>
      </c>
      <c r="AJ49">
        <v>1</v>
      </c>
      <c r="AK49">
        <v>1</v>
      </c>
      <c r="AL49" t="s">
        <v>84</v>
      </c>
      <c r="AM49" t="s">
        <v>85</v>
      </c>
      <c r="AN49" t="s">
        <v>86</v>
      </c>
      <c r="AO49" t="s">
        <v>993</v>
      </c>
      <c r="AP49" t="s">
        <v>994</v>
      </c>
      <c r="AQ49" t="s">
        <v>74</v>
      </c>
      <c r="AR49" t="s">
        <v>995</v>
      </c>
      <c r="AS49" t="s">
        <v>996</v>
      </c>
      <c r="AT49" t="s">
        <v>997</v>
      </c>
      <c r="AU49">
        <v>2024</v>
      </c>
      <c r="AV49">
        <v>33</v>
      </c>
      <c r="AW49">
        <v>7</v>
      </c>
      <c r="AX49" t="s">
        <v>74</v>
      </c>
      <c r="AY49" t="s">
        <v>74</v>
      </c>
      <c r="AZ49" t="s">
        <v>109</v>
      </c>
      <c r="BA49" t="s">
        <v>74</v>
      </c>
      <c r="BB49">
        <v>1265</v>
      </c>
      <c r="BC49">
        <v>1285</v>
      </c>
      <c r="BD49" t="s">
        <v>74</v>
      </c>
      <c r="BE49" t="s">
        <v>998</v>
      </c>
      <c r="BF49" t="str">
        <f>HYPERLINK("http://dx.doi.org/10.1080/09644016.2024.2404377","http://dx.doi.org/10.1080/09644016.2024.2404377")</f>
        <v>http://dx.doi.org/10.1080/09644016.2024.2404377</v>
      </c>
      <c r="BG49" t="s">
        <v>74</v>
      </c>
      <c r="BH49" t="s">
        <v>501</v>
      </c>
      <c r="BI49">
        <v>21</v>
      </c>
      <c r="BJ49" t="s">
        <v>999</v>
      </c>
      <c r="BK49" t="s">
        <v>112</v>
      </c>
      <c r="BL49" t="s">
        <v>1000</v>
      </c>
      <c r="BM49" t="s">
        <v>1001</v>
      </c>
      <c r="BN49" t="s">
        <v>74</v>
      </c>
      <c r="BO49" t="s">
        <v>74</v>
      </c>
      <c r="BP49" t="s">
        <v>74</v>
      </c>
      <c r="BQ49" t="s">
        <v>74</v>
      </c>
      <c r="BR49" t="s">
        <v>97</v>
      </c>
      <c r="BS49" t="s">
        <v>1002</v>
      </c>
      <c r="BT49" t="str">
        <f>HYPERLINK("https%3A%2F%2Fwww.webofscience.com%2Fwos%2Fwoscc%2Ffull-record%2FWOS:001325971800001","View Full Record in Web of Science")</f>
        <v>View Full Record in Web of Science</v>
      </c>
    </row>
    <row r="50" spans="1:72" x14ac:dyDescent="0.25">
      <c r="A50" t="s">
        <v>72</v>
      </c>
      <c r="B50" t="s">
        <v>1003</v>
      </c>
      <c r="C50" t="s">
        <v>74</v>
      </c>
      <c r="D50" t="s">
        <v>74</v>
      </c>
      <c r="E50" t="s">
        <v>74</v>
      </c>
      <c r="F50" t="s">
        <v>1004</v>
      </c>
      <c r="G50" t="s">
        <v>74</v>
      </c>
      <c r="H50" t="s">
        <v>74</v>
      </c>
      <c r="I50" t="s">
        <v>1005</v>
      </c>
      <c r="J50" t="s">
        <v>1006</v>
      </c>
      <c r="K50" t="s">
        <v>74</v>
      </c>
      <c r="L50" t="s">
        <v>74</v>
      </c>
      <c r="M50" t="s">
        <v>78</v>
      </c>
      <c r="N50" t="s">
        <v>119</v>
      </c>
      <c r="O50" t="s">
        <v>74</v>
      </c>
      <c r="P50" t="s">
        <v>74</v>
      </c>
      <c r="Q50" t="s">
        <v>74</v>
      </c>
      <c r="R50" t="s">
        <v>74</v>
      </c>
      <c r="S50" t="s">
        <v>74</v>
      </c>
      <c r="T50" t="s">
        <v>1007</v>
      </c>
      <c r="U50" t="s">
        <v>74</v>
      </c>
      <c r="V50" t="s">
        <v>1008</v>
      </c>
      <c r="W50" t="s">
        <v>1009</v>
      </c>
      <c r="X50" t="s">
        <v>1010</v>
      </c>
      <c r="Y50" t="s">
        <v>1011</v>
      </c>
      <c r="Z50" t="s">
        <v>1012</v>
      </c>
      <c r="AA50" t="s">
        <v>74</v>
      </c>
      <c r="AB50" t="s">
        <v>74</v>
      </c>
      <c r="AC50" t="s">
        <v>74</v>
      </c>
      <c r="AD50" t="s">
        <v>74</v>
      </c>
      <c r="AE50" t="s">
        <v>74</v>
      </c>
      <c r="AF50" t="s">
        <v>74</v>
      </c>
      <c r="AG50">
        <v>44</v>
      </c>
      <c r="AH50">
        <v>0</v>
      </c>
      <c r="AI50">
        <v>0</v>
      </c>
      <c r="AJ50">
        <v>0</v>
      </c>
      <c r="AK50">
        <v>0</v>
      </c>
      <c r="AL50" t="s">
        <v>248</v>
      </c>
      <c r="AM50" t="s">
        <v>249</v>
      </c>
      <c r="AN50" t="s">
        <v>250</v>
      </c>
      <c r="AO50" t="s">
        <v>1013</v>
      </c>
      <c r="AP50" t="s">
        <v>1014</v>
      </c>
      <c r="AQ50" t="s">
        <v>74</v>
      </c>
      <c r="AR50" t="s">
        <v>1015</v>
      </c>
      <c r="AS50" t="s">
        <v>1016</v>
      </c>
      <c r="AT50" t="s">
        <v>233</v>
      </c>
      <c r="AU50">
        <v>2024</v>
      </c>
      <c r="AV50">
        <v>37</v>
      </c>
      <c r="AW50">
        <v>1</v>
      </c>
      <c r="AX50" t="s">
        <v>74</v>
      </c>
      <c r="AY50" t="s">
        <v>74</v>
      </c>
      <c r="AZ50" t="s">
        <v>74</v>
      </c>
      <c r="BA50" t="s">
        <v>74</v>
      </c>
      <c r="BB50">
        <v>19</v>
      </c>
      <c r="BC50">
        <v>35</v>
      </c>
      <c r="BD50" t="s">
        <v>74</v>
      </c>
      <c r="BE50" t="s">
        <v>1017</v>
      </c>
      <c r="BF50" t="str">
        <f>HYPERLINK("http://dx.doi.org/10.1177/09539468231213538","http://dx.doi.org/10.1177/09539468231213538")</f>
        <v>http://dx.doi.org/10.1177/09539468231213538</v>
      </c>
      <c r="BG50" t="s">
        <v>74</v>
      </c>
      <c r="BH50" t="s">
        <v>182</v>
      </c>
      <c r="BI50">
        <v>17</v>
      </c>
      <c r="BJ50" t="s">
        <v>215</v>
      </c>
      <c r="BK50" t="s">
        <v>135</v>
      </c>
      <c r="BL50" t="s">
        <v>215</v>
      </c>
      <c r="BM50" t="s">
        <v>1018</v>
      </c>
      <c r="BN50" t="s">
        <v>74</v>
      </c>
      <c r="BO50" t="s">
        <v>74</v>
      </c>
      <c r="BP50" t="s">
        <v>74</v>
      </c>
      <c r="BQ50" t="s">
        <v>74</v>
      </c>
      <c r="BR50" t="s">
        <v>97</v>
      </c>
      <c r="BS50" t="s">
        <v>1019</v>
      </c>
      <c r="BT50" t="str">
        <f>HYPERLINK("https%3A%2F%2Fwww.webofscience.com%2Fwos%2Fwoscc%2Ffull-record%2FWOS:001186632400001","View Full Record in Web of Science")</f>
        <v>View Full Record in Web of Science</v>
      </c>
    </row>
    <row r="51" spans="1:72" x14ac:dyDescent="0.25">
      <c r="A51" t="s">
        <v>72</v>
      </c>
      <c r="B51" t="s">
        <v>1020</v>
      </c>
      <c r="C51" t="s">
        <v>74</v>
      </c>
      <c r="D51" t="s">
        <v>74</v>
      </c>
      <c r="E51" t="s">
        <v>74</v>
      </c>
      <c r="F51" t="s">
        <v>1021</v>
      </c>
      <c r="G51" t="s">
        <v>74</v>
      </c>
      <c r="H51" t="s">
        <v>74</v>
      </c>
      <c r="I51" t="s">
        <v>1022</v>
      </c>
      <c r="J51" t="s">
        <v>525</v>
      </c>
      <c r="K51" t="s">
        <v>74</v>
      </c>
      <c r="L51" t="s">
        <v>74</v>
      </c>
      <c r="M51" t="s">
        <v>78</v>
      </c>
      <c r="N51" t="s">
        <v>119</v>
      </c>
      <c r="O51" t="s">
        <v>74</v>
      </c>
      <c r="P51" t="s">
        <v>74</v>
      </c>
      <c r="Q51" t="s">
        <v>74</v>
      </c>
      <c r="R51" t="s">
        <v>74</v>
      </c>
      <c r="S51" t="s">
        <v>74</v>
      </c>
      <c r="T51" t="s">
        <v>1023</v>
      </c>
      <c r="U51" t="s">
        <v>74</v>
      </c>
      <c r="V51" t="s">
        <v>1024</v>
      </c>
      <c r="W51" t="s">
        <v>74</v>
      </c>
      <c r="X51" t="s">
        <v>74</v>
      </c>
      <c r="Y51" t="s">
        <v>74</v>
      </c>
      <c r="Z51" t="s">
        <v>74</v>
      </c>
      <c r="AA51" t="s">
        <v>74</v>
      </c>
      <c r="AB51" t="s">
        <v>74</v>
      </c>
      <c r="AC51" t="s">
        <v>74</v>
      </c>
      <c r="AD51" t="s">
        <v>74</v>
      </c>
      <c r="AE51" t="s">
        <v>74</v>
      </c>
      <c r="AF51" t="s">
        <v>74</v>
      </c>
      <c r="AG51">
        <v>61</v>
      </c>
      <c r="AH51">
        <v>0</v>
      </c>
      <c r="AI51">
        <v>0</v>
      </c>
      <c r="AJ51">
        <v>0</v>
      </c>
      <c r="AK51">
        <v>0</v>
      </c>
      <c r="AL51" t="s">
        <v>84</v>
      </c>
      <c r="AM51" t="s">
        <v>85</v>
      </c>
      <c r="AN51" t="s">
        <v>86</v>
      </c>
      <c r="AO51" t="s">
        <v>532</v>
      </c>
      <c r="AP51" t="s">
        <v>533</v>
      </c>
      <c r="AQ51" t="s">
        <v>74</v>
      </c>
      <c r="AR51" t="s">
        <v>525</v>
      </c>
      <c r="AS51" t="s">
        <v>534</v>
      </c>
      <c r="AT51" t="s">
        <v>898</v>
      </c>
      <c r="AU51">
        <v>2024</v>
      </c>
      <c r="AV51">
        <v>38</v>
      </c>
      <c r="AW51">
        <v>3</v>
      </c>
      <c r="AX51" t="s">
        <v>74</v>
      </c>
      <c r="AY51" t="s">
        <v>74</v>
      </c>
      <c r="AZ51" t="s">
        <v>74</v>
      </c>
      <c r="BA51" t="s">
        <v>74</v>
      </c>
      <c r="BB51">
        <v>249</v>
      </c>
      <c r="BC51">
        <v>269</v>
      </c>
      <c r="BD51" t="s">
        <v>74</v>
      </c>
      <c r="BE51" t="s">
        <v>1025</v>
      </c>
      <c r="BF51" t="str">
        <f>HYPERLINK("http://dx.doi.org/10.1080/09528822.2024.2439230","http://dx.doi.org/10.1080/09528822.2024.2439230")</f>
        <v>http://dx.doi.org/10.1080/09528822.2024.2439230</v>
      </c>
      <c r="BG51" t="s">
        <v>74</v>
      </c>
      <c r="BH51" t="s">
        <v>74</v>
      </c>
      <c r="BI51">
        <v>21</v>
      </c>
      <c r="BJ51" t="s">
        <v>134</v>
      </c>
      <c r="BK51" t="s">
        <v>135</v>
      </c>
      <c r="BL51" t="s">
        <v>134</v>
      </c>
      <c r="BM51" t="s">
        <v>1026</v>
      </c>
      <c r="BN51" t="s">
        <v>74</v>
      </c>
      <c r="BO51" t="s">
        <v>74</v>
      </c>
      <c r="BP51" t="s">
        <v>74</v>
      </c>
      <c r="BQ51" t="s">
        <v>74</v>
      </c>
      <c r="BR51" t="s">
        <v>97</v>
      </c>
      <c r="BS51" t="s">
        <v>1027</v>
      </c>
      <c r="BT51" t="str">
        <f>HYPERLINK("https%3A%2F%2Fwww.webofscience.com%2Fwos%2Fwoscc%2Ffull-record%2FWOS:001403042100005","View Full Record in Web of Science")</f>
        <v>View Full Record in Web of Science</v>
      </c>
    </row>
    <row r="52" spans="1:72" x14ac:dyDescent="0.25">
      <c r="A52" t="s">
        <v>72</v>
      </c>
      <c r="B52" t="s">
        <v>1028</v>
      </c>
      <c r="C52" t="s">
        <v>74</v>
      </c>
      <c r="D52" t="s">
        <v>74</v>
      </c>
      <c r="E52" t="s">
        <v>74</v>
      </c>
      <c r="F52" t="s">
        <v>1029</v>
      </c>
      <c r="G52" t="s">
        <v>74</v>
      </c>
      <c r="H52" t="s">
        <v>74</v>
      </c>
      <c r="I52" t="s">
        <v>1030</v>
      </c>
      <c r="J52" t="s">
        <v>1031</v>
      </c>
      <c r="K52" t="s">
        <v>74</v>
      </c>
      <c r="L52" t="s">
        <v>74</v>
      </c>
      <c r="M52" t="s">
        <v>78</v>
      </c>
      <c r="N52" t="s">
        <v>79</v>
      </c>
      <c r="O52" t="s">
        <v>74</v>
      </c>
      <c r="P52" t="s">
        <v>74</v>
      </c>
      <c r="Q52" t="s">
        <v>74</v>
      </c>
      <c r="R52" t="s">
        <v>74</v>
      </c>
      <c r="S52" t="s">
        <v>74</v>
      </c>
      <c r="T52" t="s">
        <v>74</v>
      </c>
      <c r="U52" t="s">
        <v>74</v>
      </c>
      <c r="V52" t="s">
        <v>74</v>
      </c>
      <c r="W52" t="s">
        <v>1032</v>
      </c>
      <c r="X52" t="s">
        <v>1033</v>
      </c>
      <c r="Y52" t="s">
        <v>1034</v>
      </c>
      <c r="Z52" t="s">
        <v>1035</v>
      </c>
      <c r="AA52" t="s">
        <v>74</v>
      </c>
      <c r="AB52" t="s">
        <v>74</v>
      </c>
      <c r="AC52" t="s">
        <v>74</v>
      </c>
      <c r="AD52" t="s">
        <v>74</v>
      </c>
      <c r="AE52" t="s">
        <v>74</v>
      </c>
      <c r="AF52" t="s">
        <v>74</v>
      </c>
      <c r="AG52">
        <v>0</v>
      </c>
      <c r="AH52">
        <v>0</v>
      </c>
      <c r="AI52">
        <v>0</v>
      </c>
      <c r="AJ52">
        <v>0</v>
      </c>
      <c r="AK52">
        <v>0</v>
      </c>
      <c r="AL52" t="s">
        <v>1036</v>
      </c>
      <c r="AM52" t="s">
        <v>1037</v>
      </c>
      <c r="AN52" t="s">
        <v>1038</v>
      </c>
      <c r="AO52" t="s">
        <v>1039</v>
      </c>
      <c r="AP52" t="s">
        <v>1040</v>
      </c>
      <c r="AQ52" t="s">
        <v>74</v>
      </c>
      <c r="AR52" t="s">
        <v>1041</v>
      </c>
      <c r="AS52" t="s">
        <v>1042</v>
      </c>
      <c r="AT52" t="s">
        <v>1043</v>
      </c>
      <c r="AU52">
        <v>2024</v>
      </c>
      <c r="AV52">
        <v>31</v>
      </c>
      <c r="AW52">
        <v>4</v>
      </c>
      <c r="AX52" t="s">
        <v>74</v>
      </c>
      <c r="AY52" t="s">
        <v>74</v>
      </c>
      <c r="AZ52" t="s">
        <v>74</v>
      </c>
      <c r="BA52" t="s">
        <v>74</v>
      </c>
      <c r="BB52">
        <v>951</v>
      </c>
      <c r="BC52">
        <v>952</v>
      </c>
      <c r="BD52" t="s">
        <v>74</v>
      </c>
      <c r="BE52" t="s">
        <v>1044</v>
      </c>
      <c r="BF52" t="str">
        <f>HYPERLINK("http://dx.doi.org/10.1093/isle/isae068","http://dx.doi.org/10.1093/isle/isae068")</f>
        <v>http://dx.doi.org/10.1093/isle/isae068</v>
      </c>
      <c r="BG52" t="s">
        <v>74</v>
      </c>
      <c r="BH52" t="s">
        <v>312</v>
      </c>
      <c r="BI52">
        <v>2</v>
      </c>
      <c r="BJ52" t="s">
        <v>197</v>
      </c>
      <c r="BK52" t="s">
        <v>135</v>
      </c>
      <c r="BL52" t="s">
        <v>197</v>
      </c>
      <c r="BM52" t="s">
        <v>1045</v>
      </c>
      <c r="BN52" t="s">
        <v>74</v>
      </c>
      <c r="BO52" t="s">
        <v>74</v>
      </c>
      <c r="BP52" t="s">
        <v>74</v>
      </c>
      <c r="BQ52" t="s">
        <v>74</v>
      </c>
      <c r="BR52" t="s">
        <v>97</v>
      </c>
      <c r="BS52" t="s">
        <v>1046</v>
      </c>
      <c r="BT52" t="str">
        <f>HYPERLINK("https%3A%2F%2Fwww.webofscience.com%2Fwos%2Fwoscc%2Ffull-record%2FWOS:001325197700001","View Full Record in Web of Science")</f>
        <v>View Full Record in Web of Science</v>
      </c>
    </row>
    <row r="53" spans="1:72" x14ac:dyDescent="0.25">
      <c r="A53" t="s">
        <v>72</v>
      </c>
      <c r="B53" t="s">
        <v>1047</v>
      </c>
      <c r="C53" t="s">
        <v>74</v>
      </c>
      <c r="D53" t="s">
        <v>74</v>
      </c>
      <c r="E53" t="s">
        <v>74</v>
      </c>
      <c r="F53" t="s">
        <v>1048</v>
      </c>
      <c r="G53" t="s">
        <v>74</v>
      </c>
      <c r="H53" t="s">
        <v>74</v>
      </c>
      <c r="I53" t="s">
        <v>1049</v>
      </c>
      <c r="J53" t="s">
        <v>1050</v>
      </c>
      <c r="K53" t="s">
        <v>74</v>
      </c>
      <c r="L53" t="s">
        <v>74</v>
      </c>
      <c r="M53" t="s">
        <v>628</v>
      </c>
      <c r="N53" t="s">
        <v>119</v>
      </c>
      <c r="O53" t="s">
        <v>74</v>
      </c>
      <c r="P53" t="s">
        <v>74</v>
      </c>
      <c r="Q53" t="s">
        <v>74</v>
      </c>
      <c r="R53" t="s">
        <v>74</v>
      </c>
      <c r="S53" t="s">
        <v>74</v>
      </c>
      <c r="T53" t="s">
        <v>1051</v>
      </c>
      <c r="U53" t="s">
        <v>74</v>
      </c>
      <c r="V53" t="s">
        <v>1052</v>
      </c>
      <c r="W53" t="s">
        <v>1053</v>
      </c>
      <c r="X53" t="s">
        <v>74</v>
      </c>
      <c r="Y53" t="s">
        <v>1054</v>
      </c>
      <c r="Z53" t="s">
        <v>1055</v>
      </c>
      <c r="AA53" t="s">
        <v>74</v>
      </c>
      <c r="AB53" t="s">
        <v>74</v>
      </c>
      <c r="AC53" t="s">
        <v>74</v>
      </c>
      <c r="AD53" t="s">
        <v>74</v>
      </c>
      <c r="AE53" t="s">
        <v>74</v>
      </c>
      <c r="AF53" t="s">
        <v>74</v>
      </c>
      <c r="AG53">
        <v>41</v>
      </c>
      <c r="AH53">
        <v>0</v>
      </c>
      <c r="AI53">
        <v>0</v>
      </c>
      <c r="AJ53">
        <v>1</v>
      </c>
      <c r="AK53">
        <v>1</v>
      </c>
      <c r="AL53" t="s">
        <v>1056</v>
      </c>
      <c r="AM53" t="s">
        <v>1057</v>
      </c>
      <c r="AN53" t="s">
        <v>1058</v>
      </c>
      <c r="AO53" t="s">
        <v>1059</v>
      </c>
      <c r="AP53" t="s">
        <v>1060</v>
      </c>
      <c r="AQ53" t="s">
        <v>74</v>
      </c>
      <c r="AR53" t="s">
        <v>1061</v>
      </c>
      <c r="AS53" t="s">
        <v>1062</v>
      </c>
      <c r="AT53" t="s">
        <v>180</v>
      </c>
      <c r="AU53">
        <v>2024</v>
      </c>
      <c r="AV53" t="s">
        <v>74</v>
      </c>
      <c r="AW53">
        <v>73</v>
      </c>
      <c r="AX53" t="s">
        <v>74</v>
      </c>
      <c r="AY53" t="s">
        <v>74</v>
      </c>
      <c r="AZ53" t="s">
        <v>74</v>
      </c>
      <c r="BA53" t="s">
        <v>74</v>
      </c>
      <c r="BB53">
        <v>259</v>
      </c>
      <c r="BC53">
        <v>282</v>
      </c>
      <c r="BD53" t="s">
        <v>74</v>
      </c>
      <c r="BE53" t="s">
        <v>1063</v>
      </c>
      <c r="BF53" t="str">
        <f>HYPERLINK("http://dx.doi.org/10.4067/s0071-17132024000100259","http://dx.doi.org/10.4067/s0071-17132024000100259")</f>
        <v>http://dx.doi.org/10.4067/s0071-17132024000100259</v>
      </c>
      <c r="BG53" t="s">
        <v>74</v>
      </c>
      <c r="BH53" t="s">
        <v>74</v>
      </c>
      <c r="BI53">
        <v>24</v>
      </c>
      <c r="BJ53" t="s">
        <v>1064</v>
      </c>
      <c r="BK53" t="s">
        <v>292</v>
      </c>
      <c r="BL53" t="s">
        <v>922</v>
      </c>
      <c r="BM53" t="s">
        <v>1065</v>
      </c>
      <c r="BN53" t="s">
        <v>74</v>
      </c>
      <c r="BO53" t="s">
        <v>422</v>
      </c>
      <c r="BP53" t="s">
        <v>74</v>
      </c>
      <c r="BQ53" t="s">
        <v>74</v>
      </c>
      <c r="BR53" t="s">
        <v>97</v>
      </c>
      <c r="BS53" t="s">
        <v>1066</v>
      </c>
      <c r="BT53" t="str">
        <f>HYPERLINK("https%3A%2F%2Fwww.webofscience.com%2Fwos%2Fwoscc%2Ffull-record%2FWOS:001277219600013","View Full Record in Web of Science")</f>
        <v>View Full Record in Web of Science</v>
      </c>
    </row>
    <row r="54" spans="1:72" x14ac:dyDescent="0.25">
      <c r="A54" t="s">
        <v>72</v>
      </c>
      <c r="B54" t="s">
        <v>1067</v>
      </c>
      <c r="C54" t="s">
        <v>74</v>
      </c>
      <c r="D54" t="s">
        <v>74</v>
      </c>
      <c r="E54" t="s">
        <v>74</v>
      </c>
      <c r="F54" t="s">
        <v>1068</v>
      </c>
      <c r="G54" t="s">
        <v>74</v>
      </c>
      <c r="H54" t="s">
        <v>74</v>
      </c>
      <c r="I54" t="s">
        <v>1069</v>
      </c>
      <c r="J54" t="s">
        <v>1070</v>
      </c>
      <c r="K54" t="s">
        <v>74</v>
      </c>
      <c r="L54" t="s">
        <v>74</v>
      </c>
      <c r="M54" t="s">
        <v>450</v>
      </c>
      <c r="N54" t="s">
        <v>119</v>
      </c>
      <c r="O54" t="s">
        <v>74</v>
      </c>
      <c r="P54" t="s">
        <v>74</v>
      </c>
      <c r="Q54" t="s">
        <v>74</v>
      </c>
      <c r="R54" t="s">
        <v>74</v>
      </c>
      <c r="S54" t="s">
        <v>74</v>
      </c>
      <c r="T54" t="s">
        <v>1071</v>
      </c>
      <c r="U54" t="s">
        <v>74</v>
      </c>
      <c r="V54" t="s">
        <v>1072</v>
      </c>
      <c r="W54" t="s">
        <v>1073</v>
      </c>
      <c r="X54" t="s">
        <v>1074</v>
      </c>
      <c r="Y54" t="s">
        <v>1075</v>
      </c>
      <c r="Z54" t="s">
        <v>1076</v>
      </c>
      <c r="AA54" t="s">
        <v>74</v>
      </c>
      <c r="AB54" t="s">
        <v>74</v>
      </c>
      <c r="AC54" t="s">
        <v>74</v>
      </c>
      <c r="AD54" t="s">
        <v>74</v>
      </c>
      <c r="AE54" t="s">
        <v>74</v>
      </c>
      <c r="AF54" t="s">
        <v>74</v>
      </c>
      <c r="AG54">
        <v>20</v>
      </c>
      <c r="AH54">
        <v>0</v>
      </c>
      <c r="AI54">
        <v>0</v>
      </c>
      <c r="AJ54">
        <v>0</v>
      </c>
      <c r="AK54">
        <v>0</v>
      </c>
      <c r="AL54" t="s">
        <v>1077</v>
      </c>
      <c r="AM54" t="s">
        <v>1078</v>
      </c>
      <c r="AN54" t="s">
        <v>1079</v>
      </c>
      <c r="AO54" t="s">
        <v>1080</v>
      </c>
      <c r="AP54" t="s">
        <v>74</v>
      </c>
      <c r="AQ54" t="s">
        <v>74</v>
      </c>
      <c r="AR54" t="s">
        <v>1081</v>
      </c>
      <c r="AS54" t="s">
        <v>1082</v>
      </c>
      <c r="AT54" t="s">
        <v>74</v>
      </c>
      <c r="AU54">
        <v>2024</v>
      </c>
      <c r="AV54">
        <v>15</v>
      </c>
      <c r="AW54">
        <v>34</v>
      </c>
      <c r="AX54" t="s">
        <v>74</v>
      </c>
      <c r="AY54" t="s">
        <v>74</v>
      </c>
      <c r="AZ54" t="s">
        <v>74</v>
      </c>
      <c r="BA54" t="s">
        <v>74</v>
      </c>
      <c r="BB54">
        <v>104</v>
      </c>
      <c r="BC54">
        <v>115</v>
      </c>
      <c r="BD54" t="s">
        <v>74</v>
      </c>
      <c r="BE54" t="s">
        <v>1083</v>
      </c>
      <c r="BF54" t="str">
        <f>HYPERLINK("http://dx.doi.org/10.26694/pensando.v15134.5545","http://dx.doi.org/10.26694/pensando.v15134.5545")</f>
        <v>http://dx.doi.org/10.26694/pensando.v15134.5545</v>
      </c>
      <c r="BG54" t="s">
        <v>74</v>
      </c>
      <c r="BH54" t="s">
        <v>74</v>
      </c>
      <c r="BI54">
        <v>12</v>
      </c>
      <c r="BJ54" t="s">
        <v>157</v>
      </c>
      <c r="BK54" t="s">
        <v>95</v>
      </c>
      <c r="BL54" t="s">
        <v>157</v>
      </c>
      <c r="BM54" t="s">
        <v>1084</v>
      </c>
      <c r="BN54" t="s">
        <v>74</v>
      </c>
      <c r="BO54" t="s">
        <v>74</v>
      </c>
      <c r="BP54" t="s">
        <v>74</v>
      </c>
      <c r="BQ54" t="s">
        <v>74</v>
      </c>
      <c r="BR54" t="s">
        <v>97</v>
      </c>
      <c r="BS54" t="s">
        <v>1085</v>
      </c>
      <c r="BT54" t="str">
        <f>HYPERLINK("https%3A%2F%2Fwww.webofscience.com%2Fwos%2Fwoscc%2Ffull-record%2FWOS:001329202800001","View Full Record in Web of Science")</f>
        <v>View Full Record in Web of Science</v>
      </c>
    </row>
    <row r="55" spans="1:72" x14ac:dyDescent="0.25">
      <c r="A55" t="s">
        <v>72</v>
      </c>
      <c r="B55" t="s">
        <v>1086</v>
      </c>
      <c r="C55" t="s">
        <v>74</v>
      </c>
      <c r="D55" t="s">
        <v>74</v>
      </c>
      <c r="E55" t="s">
        <v>74</v>
      </c>
      <c r="F55" t="s">
        <v>1087</v>
      </c>
      <c r="G55" t="s">
        <v>74</v>
      </c>
      <c r="H55" t="s">
        <v>74</v>
      </c>
      <c r="I55" t="s">
        <v>1088</v>
      </c>
      <c r="J55" t="s">
        <v>1089</v>
      </c>
      <c r="K55" t="s">
        <v>74</v>
      </c>
      <c r="L55" t="s">
        <v>74</v>
      </c>
      <c r="M55" t="s">
        <v>628</v>
      </c>
      <c r="N55" t="s">
        <v>119</v>
      </c>
      <c r="O55" t="s">
        <v>74</v>
      </c>
      <c r="P55" t="s">
        <v>74</v>
      </c>
      <c r="Q55" t="s">
        <v>74</v>
      </c>
      <c r="R55" t="s">
        <v>74</v>
      </c>
      <c r="S55" t="s">
        <v>74</v>
      </c>
      <c r="T55" t="s">
        <v>1090</v>
      </c>
      <c r="U55" t="s">
        <v>74</v>
      </c>
      <c r="V55" t="s">
        <v>1091</v>
      </c>
      <c r="W55" t="s">
        <v>1092</v>
      </c>
      <c r="X55" t="s">
        <v>74</v>
      </c>
      <c r="Y55" t="s">
        <v>1093</v>
      </c>
      <c r="Z55" t="s">
        <v>1094</v>
      </c>
      <c r="AA55" t="s">
        <v>74</v>
      </c>
      <c r="AB55" t="s">
        <v>74</v>
      </c>
      <c r="AC55" t="s">
        <v>74</v>
      </c>
      <c r="AD55" t="s">
        <v>74</v>
      </c>
      <c r="AE55" t="s">
        <v>74</v>
      </c>
      <c r="AF55" t="s">
        <v>74</v>
      </c>
      <c r="AG55">
        <v>6</v>
      </c>
      <c r="AH55">
        <v>0</v>
      </c>
      <c r="AI55">
        <v>0</v>
      </c>
      <c r="AJ55">
        <v>1</v>
      </c>
      <c r="AK55">
        <v>1</v>
      </c>
      <c r="AL55" t="s">
        <v>1095</v>
      </c>
      <c r="AM55" t="s">
        <v>1096</v>
      </c>
      <c r="AN55" t="s">
        <v>1097</v>
      </c>
      <c r="AO55" t="s">
        <v>1098</v>
      </c>
      <c r="AP55" t="s">
        <v>74</v>
      </c>
      <c r="AQ55" t="s">
        <v>74</v>
      </c>
      <c r="AR55" t="s">
        <v>1089</v>
      </c>
      <c r="AS55" t="s">
        <v>1099</v>
      </c>
      <c r="AT55" t="s">
        <v>461</v>
      </c>
      <c r="AU55">
        <v>2024</v>
      </c>
      <c r="AV55">
        <v>33</v>
      </c>
      <c r="AW55">
        <v>3</v>
      </c>
      <c r="AX55" t="s">
        <v>74</v>
      </c>
      <c r="AY55" t="s">
        <v>74</v>
      </c>
      <c r="AZ55" t="s">
        <v>74</v>
      </c>
      <c r="BA55" t="s">
        <v>74</v>
      </c>
      <c r="BB55" t="s">
        <v>74</v>
      </c>
      <c r="BC55" t="s">
        <v>74</v>
      </c>
      <c r="BD55" t="s">
        <v>74</v>
      </c>
      <c r="BE55" t="s">
        <v>1100</v>
      </c>
      <c r="BF55" t="str">
        <f>HYPERLINK("http://dx.doi.org/10.5281/zenodo.12813500","http://dx.doi.org/10.5281/zenodo.12813500")</f>
        <v>http://dx.doi.org/10.5281/zenodo.12813500</v>
      </c>
      <c r="BG55" t="s">
        <v>74</v>
      </c>
      <c r="BH55" t="s">
        <v>74</v>
      </c>
      <c r="BI55">
        <v>12</v>
      </c>
      <c r="BJ55" t="s">
        <v>257</v>
      </c>
      <c r="BK55" t="s">
        <v>95</v>
      </c>
      <c r="BL55" t="s">
        <v>258</v>
      </c>
      <c r="BM55" t="s">
        <v>1101</v>
      </c>
      <c r="BN55" t="s">
        <v>74</v>
      </c>
      <c r="BO55" t="s">
        <v>74</v>
      </c>
      <c r="BP55" t="s">
        <v>74</v>
      </c>
      <c r="BQ55" t="s">
        <v>74</v>
      </c>
      <c r="BR55" t="s">
        <v>97</v>
      </c>
      <c r="BS55" t="s">
        <v>1102</v>
      </c>
      <c r="BT55" t="str">
        <f>HYPERLINK("https%3A%2F%2Fwww.webofscience.com%2Fwos%2Fwoscc%2Ffull-record%2FWOS:001282238200008","View Full Record in Web of Science")</f>
        <v>View Full Record in Web of Science</v>
      </c>
    </row>
    <row r="56" spans="1:72" x14ac:dyDescent="0.25">
      <c r="A56" t="s">
        <v>72</v>
      </c>
      <c r="B56" t="s">
        <v>1103</v>
      </c>
      <c r="C56" t="s">
        <v>74</v>
      </c>
      <c r="D56" t="s">
        <v>74</v>
      </c>
      <c r="E56" t="s">
        <v>74</v>
      </c>
      <c r="F56" t="s">
        <v>1104</v>
      </c>
      <c r="G56" t="s">
        <v>74</v>
      </c>
      <c r="H56" t="s">
        <v>74</v>
      </c>
      <c r="I56" t="s">
        <v>1105</v>
      </c>
      <c r="J56" t="s">
        <v>1106</v>
      </c>
      <c r="K56" t="s">
        <v>74</v>
      </c>
      <c r="L56" t="s">
        <v>74</v>
      </c>
      <c r="M56" t="s">
        <v>78</v>
      </c>
      <c r="N56" t="s">
        <v>164</v>
      </c>
      <c r="O56" t="s">
        <v>74</v>
      </c>
      <c r="P56" t="s">
        <v>74</v>
      </c>
      <c r="Q56" t="s">
        <v>74</v>
      </c>
      <c r="R56" t="s">
        <v>74</v>
      </c>
      <c r="S56" t="s">
        <v>74</v>
      </c>
      <c r="T56" t="s">
        <v>1107</v>
      </c>
      <c r="U56" t="s">
        <v>74</v>
      </c>
      <c r="V56" t="s">
        <v>74</v>
      </c>
      <c r="W56" t="s">
        <v>1108</v>
      </c>
      <c r="X56" t="s">
        <v>1109</v>
      </c>
      <c r="Y56" t="s">
        <v>1110</v>
      </c>
      <c r="Z56" t="s">
        <v>1111</v>
      </c>
      <c r="AA56" t="s">
        <v>74</v>
      </c>
      <c r="AB56" t="s">
        <v>74</v>
      </c>
      <c r="AC56" t="s">
        <v>74</v>
      </c>
      <c r="AD56" t="s">
        <v>74</v>
      </c>
      <c r="AE56" t="s">
        <v>74</v>
      </c>
      <c r="AF56" t="s">
        <v>74</v>
      </c>
      <c r="AG56">
        <v>55</v>
      </c>
      <c r="AH56">
        <v>0</v>
      </c>
      <c r="AI56">
        <v>0</v>
      </c>
      <c r="AJ56">
        <v>0</v>
      </c>
      <c r="AK56">
        <v>0</v>
      </c>
      <c r="AL56" t="s">
        <v>1112</v>
      </c>
      <c r="AM56" t="s">
        <v>435</v>
      </c>
      <c r="AN56" t="s">
        <v>1113</v>
      </c>
      <c r="AO56" t="s">
        <v>74</v>
      </c>
      <c r="AP56" t="s">
        <v>1114</v>
      </c>
      <c r="AQ56" t="s">
        <v>74</v>
      </c>
      <c r="AR56" t="s">
        <v>1115</v>
      </c>
      <c r="AS56" t="s">
        <v>1116</v>
      </c>
      <c r="AT56" t="s">
        <v>1117</v>
      </c>
      <c r="AU56">
        <v>2024</v>
      </c>
      <c r="AV56">
        <v>3</v>
      </c>
      <c r="AW56">
        <v>2</v>
      </c>
      <c r="AX56" t="s">
        <v>74</v>
      </c>
      <c r="AY56" t="s">
        <v>74</v>
      </c>
      <c r="AZ56" t="s">
        <v>74</v>
      </c>
      <c r="BA56" t="s">
        <v>74</v>
      </c>
      <c r="BB56">
        <v>154</v>
      </c>
      <c r="BC56">
        <v>163</v>
      </c>
      <c r="BD56" t="s">
        <v>74</v>
      </c>
      <c r="BE56" t="s">
        <v>1118</v>
      </c>
      <c r="BF56" t="str">
        <f>HYPERLINK("http://dx.doi.org/10.1332/27523349Y2024D000000031","http://dx.doi.org/10.1332/27523349Y2024D000000031")</f>
        <v>http://dx.doi.org/10.1332/27523349Y2024D000000031</v>
      </c>
      <c r="BG56" t="s">
        <v>74</v>
      </c>
      <c r="BH56" t="s">
        <v>74</v>
      </c>
      <c r="BI56">
        <v>10</v>
      </c>
      <c r="BJ56" t="s">
        <v>1119</v>
      </c>
      <c r="BK56" t="s">
        <v>95</v>
      </c>
      <c r="BL56" t="s">
        <v>1120</v>
      </c>
      <c r="BM56" t="s">
        <v>1121</v>
      </c>
      <c r="BN56" t="s">
        <v>74</v>
      </c>
      <c r="BO56" t="s">
        <v>422</v>
      </c>
      <c r="BP56" t="s">
        <v>74</v>
      </c>
      <c r="BQ56" t="s">
        <v>74</v>
      </c>
      <c r="BR56" t="s">
        <v>97</v>
      </c>
      <c r="BS56" t="s">
        <v>1122</v>
      </c>
      <c r="BT56" t="str">
        <f>HYPERLINK("https%3A%2F%2Fwww.webofscience.com%2Fwos%2Fwoscc%2Ffull-record%2FWOS:001390471700001","View Full Record in Web of Science")</f>
        <v>View Full Record in Web of Science</v>
      </c>
    </row>
    <row r="57" spans="1:72" x14ac:dyDescent="0.25">
      <c r="A57" t="s">
        <v>72</v>
      </c>
      <c r="B57" t="s">
        <v>1123</v>
      </c>
      <c r="C57" t="s">
        <v>74</v>
      </c>
      <c r="D57" t="s">
        <v>74</v>
      </c>
      <c r="E57" t="s">
        <v>74</v>
      </c>
      <c r="F57" t="s">
        <v>1124</v>
      </c>
      <c r="G57" t="s">
        <v>74</v>
      </c>
      <c r="H57" t="s">
        <v>74</v>
      </c>
      <c r="I57" t="s">
        <v>1125</v>
      </c>
      <c r="J57" t="s">
        <v>1126</v>
      </c>
      <c r="K57" t="s">
        <v>74</v>
      </c>
      <c r="L57" t="s">
        <v>74</v>
      </c>
      <c r="M57" t="s">
        <v>78</v>
      </c>
      <c r="N57" t="s">
        <v>119</v>
      </c>
      <c r="O57" t="s">
        <v>74</v>
      </c>
      <c r="P57" t="s">
        <v>74</v>
      </c>
      <c r="Q57" t="s">
        <v>74</v>
      </c>
      <c r="R57" t="s">
        <v>74</v>
      </c>
      <c r="S57" t="s">
        <v>74</v>
      </c>
      <c r="T57" t="s">
        <v>1127</v>
      </c>
      <c r="U57" t="s">
        <v>74</v>
      </c>
      <c r="V57" t="s">
        <v>1128</v>
      </c>
      <c r="W57" t="s">
        <v>1129</v>
      </c>
      <c r="X57" t="s">
        <v>1130</v>
      </c>
      <c r="Y57" t="s">
        <v>1131</v>
      </c>
      <c r="Z57" t="s">
        <v>1132</v>
      </c>
      <c r="AA57" t="s">
        <v>1133</v>
      </c>
      <c r="AB57" t="s">
        <v>74</v>
      </c>
      <c r="AC57" t="s">
        <v>1134</v>
      </c>
      <c r="AD57" t="s">
        <v>1134</v>
      </c>
      <c r="AE57" t="s">
        <v>1135</v>
      </c>
      <c r="AF57" t="s">
        <v>74</v>
      </c>
      <c r="AG57">
        <v>53</v>
      </c>
      <c r="AH57">
        <v>0</v>
      </c>
      <c r="AI57">
        <v>0</v>
      </c>
      <c r="AJ57">
        <v>1</v>
      </c>
      <c r="AK57">
        <v>1</v>
      </c>
      <c r="AL57" t="s">
        <v>84</v>
      </c>
      <c r="AM57" t="s">
        <v>85</v>
      </c>
      <c r="AN57" t="s">
        <v>86</v>
      </c>
      <c r="AO57" t="s">
        <v>1136</v>
      </c>
      <c r="AP57" t="s">
        <v>1137</v>
      </c>
      <c r="AQ57" t="s">
        <v>74</v>
      </c>
      <c r="AR57" t="s">
        <v>1138</v>
      </c>
      <c r="AS57" t="s">
        <v>1139</v>
      </c>
      <c r="AT57" t="s">
        <v>91</v>
      </c>
      <c r="AU57">
        <v>2024</v>
      </c>
      <c r="AV57">
        <v>56</v>
      </c>
      <c r="AW57">
        <v>4</v>
      </c>
      <c r="AX57" t="s">
        <v>74</v>
      </c>
      <c r="AY57" t="s">
        <v>74</v>
      </c>
      <c r="AZ57" t="s">
        <v>74</v>
      </c>
      <c r="BA57" t="s">
        <v>74</v>
      </c>
      <c r="BB57">
        <v>576</v>
      </c>
      <c r="BC57">
        <v>601</v>
      </c>
      <c r="BD57" t="s">
        <v>74</v>
      </c>
      <c r="BE57" t="s">
        <v>1140</v>
      </c>
      <c r="BF57" t="str">
        <f>HYPERLINK("http://dx.doi.org/10.1080/14672715.2024.2381245","http://dx.doi.org/10.1080/14672715.2024.2381245")</f>
        <v>http://dx.doi.org/10.1080/14672715.2024.2381245</v>
      </c>
      <c r="BG57" t="s">
        <v>74</v>
      </c>
      <c r="BH57" t="s">
        <v>111</v>
      </c>
      <c r="BI57">
        <v>26</v>
      </c>
      <c r="BJ57" t="s">
        <v>1141</v>
      </c>
      <c r="BK57" t="s">
        <v>112</v>
      </c>
      <c r="BL57" t="s">
        <v>1141</v>
      </c>
      <c r="BM57" t="s">
        <v>1142</v>
      </c>
      <c r="BN57" t="s">
        <v>74</v>
      </c>
      <c r="BO57" t="s">
        <v>74</v>
      </c>
      <c r="BP57" t="s">
        <v>74</v>
      </c>
      <c r="BQ57" t="s">
        <v>74</v>
      </c>
      <c r="BR57" t="s">
        <v>97</v>
      </c>
      <c r="BS57" t="s">
        <v>1143</v>
      </c>
      <c r="BT57" t="str">
        <f>HYPERLINK("https%3A%2F%2Fwww.webofscience.com%2Fwos%2Fwoscc%2Ffull-record%2FWOS:001279347600001","View Full Record in Web of Science")</f>
        <v>View Full Record in Web of Science</v>
      </c>
    </row>
    <row r="58" spans="1:72" x14ac:dyDescent="0.25">
      <c r="A58" t="s">
        <v>72</v>
      </c>
      <c r="B58" t="s">
        <v>1144</v>
      </c>
      <c r="C58" t="s">
        <v>74</v>
      </c>
      <c r="D58" t="s">
        <v>74</v>
      </c>
      <c r="E58" t="s">
        <v>74</v>
      </c>
      <c r="F58" t="s">
        <v>1145</v>
      </c>
      <c r="G58" t="s">
        <v>74</v>
      </c>
      <c r="H58" t="s">
        <v>74</v>
      </c>
      <c r="I58" t="s">
        <v>1146</v>
      </c>
      <c r="J58" t="s">
        <v>1147</v>
      </c>
      <c r="K58" t="s">
        <v>74</v>
      </c>
      <c r="L58" t="s">
        <v>74</v>
      </c>
      <c r="M58" t="s">
        <v>78</v>
      </c>
      <c r="N58" t="s">
        <v>119</v>
      </c>
      <c r="O58" t="s">
        <v>74</v>
      </c>
      <c r="P58" t="s">
        <v>74</v>
      </c>
      <c r="Q58" t="s">
        <v>74</v>
      </c>
      <c r="R58" t="s">
        <v>74</v>
      </c>
      <c r="S58" t="s">
        <v>74</v>
      </c>
      <c r="T58" t="s">
        <v>1148</v>
      </c>
      <c r="U58" t="s">
        <v>74</v>
      </c>
      <c r="V58" t="s">
        <v>1149</v>
      </c>
      <c r="W58" t="s">
        <v>1150</v>
      </c>
      <c r="X58" t="s">
        <v>1151</v>
      </c>
      <c r="Y58" t="s">
        <v>1152</v>
      </c>
      <c r="Z58" t="s">
        <v>1153</v>
      </c>
      <c r="AA58" t="s">
        <v>74</v>
      </c>
      <c r="AB58" t="s">
        <v>74</v>
      </c>
      <c r="AC58" t="s">
        <v>1154</v>
      </c>
      <c r="AD58" t="s">
        <v>1154</v>
      </c>
      <c r="AE58" t="s">
        <v>1155</v>
      </c>
      <c r="AF58" t="s">
        <v>74</v>
      </c>
      <c r="AG58">
        <v>28</v>
      </c>
      <c r="AH58">
        <v>1</v>
      </c>
      <c r="AI58">
        <v>1</v>
      </c>
      <c r="AJ58">
        <v>2</v>
      </c>
      <c r="AK58">
        <v>2</v>
      </c>
      <c r="AL58" t="s">
        <v>1156</v>
      </c>
      <c r="AM58" t="s">
        <v>913</v>
      </c>
      <c r="AN58" t="s">
        <v>1157</v>
      </c>
      <c r="AO58" t="s">
        <v>1158</v>
      </c>
      <c r="AP58" t="s">
        <v>1159</v>
      </c>
      <c r="AQ58" t="s">
        <v>74</v>
      </c>
      <c r="AR58" t="s">
        <v>1160</v>
      </c>
      <c r="AS58" t="s">
        <v>1161</v>
      </c>
      <c r="AT58" t="s">
        <v>1162</v>
      </c>
      <c r="AU58">
        <v>2024</v>
      </c>
      <c r="AV58">
        <v>352</v>
      </c>
      <c r="AW58" t="s">
        <v>74</v>
      </c>
      <c r="AX58" t="s">
        <v>74</v>
      </c>
      <c r="AY58" t="s">
        <v>74</v>
      </c>
      <c r="AZ58" t="s">
        <v>74</v>
      </c>
      <c r="BA58" t="s">
        <v>74</v>
      </c>
      <c r="BB58" t="s">
        <v>74</v>
      </c>
      <c r="BC58" t="s">
        <v>74</v>
      </c>
      <c r="BD58">
        <v>117021</v>
      </c>
      <c r="BE58" t="s">
        <v>1163</v>
      </c>
      <c r="BF58" t="str">
        <f>HYPERLINK("http://dx.doi.org/10.1016/j.socscimed.2024.117021","http://dx.doi.org/10.1016/j.socscimed.2024.117021")</f>
        <v>http://dx.doi.org/10.1016/j.socscimed.2024.117021</v>
      </c>
      <c r="BG58" t="s">
        <v>74</v>
      </c>
      <c r="BH58" t="s">
        <v>290</v>
      </c>
      <c r="BI58">
        <v>7</v>
      </c>
      <c r="BJ58" t="s">
        <v>1164</v>
      </c>
      <c r="BK58" t="s">
        <v>1165</v>
      </c>
      <c r="BL58" t="s">
        <v>1166</v>
      </c>
      <c r="BM58" t="s">
        <v>1167</v>
      </c>
      <c r="BN58">
        <v>38834009</v>
      </c>
      <c r="BO58" t="s">
        <v>74</v>
      </c>
      <c r="BP58" t="s">
        <v>74</v>
      </c>
      <c r="BQ58" t="s">
        <v>74</v>
      </c>
      <c r="BR58" t="s">
        <v>97</v>
      </c>
      <c r="BS58" t="s">
        <v>1168</v>
      </c>
      <c r="BT58" t="str">
        <f>HYPERLINK("https%3A%2F%2Fwww.webofscience.com%2Fwos%2Fwoscc%2Ffull-record%2FWOS:001263475800001","View Full Record in Web of Science")</f>
        <v>View Full Record in Web of Science</v>
      </c>
    </row>
    <row r="59" spans="1:72" x14ac:dyDescent="0.25">
      <c r="A59" t="s">
        <v>72</v>
      </c>
      <c r="B59" t="s">
        <v>1169</v>
      </c>
      <c r="C59" t="s">
        <v>74</v>
      </c>
      <c r="D59" t="s">
        <v>74</v>
      </c>
      <c r="E59" t="s">
        <v>74</v>
      </c>
      <c r="F59" t="s">
        <v>1170</v>
      </c>
      <c r="G59" t="s">
        <v>74</v>
      </c>
      <c r="H59" t="s">
        <v>74</v>
      </c>
      <c r="I59" t="s">
        <v>1171</v>
      </c>
      <c r="J59" t="s">
        <v>1172</v>
      </c>
      <c r="K59" t="s">
        <v>74</v>
      </c>
      <c r="L59" t="s">
        <v>74</v>
      </c>
      <c r="M59" t="s">
        <v>78</v>
      </c>
      <c r="N59" t="s">
        <v>119</v>
      </c>
      <c r="O59" t="s">
        <v>74</v>
      </c>
      <c r="P59" t="s">
        <v>74</v>
      </c>
      <c r="Q59" t="s">
        <v>74</v>
      </c>
      <c r="R59" t="s">
        <v>74</v>
      </c>
      <c r="S59" t="s">
        <v>74</v>
      </c>
      <c r="T59" t="s">
        <v>74</v>
      </c>
      <c r="U59" t="s">
        <v>74</v>
      </c>
      <c r="V59" t="s">
        <v>1173</v>
      </c>
      <c r="W59" t="s">
        <v>1174</v>
      </c>
      <c r="X59" t="s">
        <v>1175</v>
      </c>
      <c r="Y59" t="s">
        <v>1176</v>
      </c>
      <c r="Z59" t="s">
        <v>1177</v>
      </c>
      <c r="AA59" t="s">
        <v>74</v>
      </c>
      <c r="AB59" t="s">
        <v>1178</v>
      </c>
      <c r="AC59" t="s">
        <v>74</v>
      </c>
      <c r="AD59" t="s">
        <v>74</v>
      </c>
      <c r="AE59" t="s">
        <v>74</v>
      </c>
      <c r="AF59" t="s">
        <v>74</v>
      </c>
      <c r="AG59">
        <v>75</v>
      </c>
      <c r="AH59">
        <v>0</v>
      </c>
      <c r="AI59">
        <v>0</v>
      </c>
      <c r="AJ59">
        <v>0</v>
      </c>
      <c r="AK59">
        <v>0</v>
      </c>
      <c r="AL59" t="s">
        <v>173</v>
      </c>
      <c r="AM59" t="s">
        <v>174</v>
      </c>
      <c r="AN59" t="s">
        <v>175</v>
      </c>
      <c r="AO59" t="s">
        <v>1179</v>
      </c>
      <c r="AP59" t="s">
        <v>1180</v>
      </c>
      <c r="AQ59" t="s">
        <v>74</v>
      </c>
      <c r="AR59" t="s">
        <v>1181</v>
      </c>
      <c r="AS59" t="s">
        <v>1182</v>
      </c>
      <c r="AT59" t="s">
        <v>1183</v>
      </c>
      <c r="AU59">
        <v>2024</v>
      </c>
      <c r="AV59">
        <v>40</v>
      </c>
      <c r="AW59">
        <v>2</v>
      </c>
      <c r="AX59" t="s">
        <v>74</v>
      </c>
      <c r="AY59" t="s">
        <v>74</v>
      </c>
      <c r="AZ59" t="s">
        <v>74</v>
      </c>
      <c r="BA59" t="s">
        <v>74</v>
      </c>
      <c r="BB59">
        <v>285</v>
      </c>
      <c r="BC59">
        <v>306</v>
      </c>
      <c r="BD59" t="s">
        <v>74</v>
      </c>
      <c r="BE59" t="s">
        <v>1184</v>
      </c>
      <c r="BF59" t="str">
        <f>HYPERLINK("http://dx.doi.org/10.1111/moth.12918","http://dx.doi.org/10.1111/moth.12918")</f>
        <v>http://dx.doi.org/10.1111/moth.12918</v>
      </c>
      <c r="BG59" t="s">
        <v>74</v>
      </c>
      <c r="BH59" t="s">
        <v>399</v>
      </c>
      <c r="BI59">
        <v>22</v>
      </c>
      <c r="BJ59" t="s">
        <v>215</v>
      </c>
      <c r="BK59" t="s">
        <v>135</v>
      </c>
      <c r="BL59" t="s">
        <v>215</v>
      </c>
      <c r="BM59" t="s">
        <v>1185</v>
      </c>
      <c r="BN59" t="s">
        <v>74</v>
      </c>
      <c r="BO59" t="s">
        <v>316</v>
      </c>
      <c r="BP59" t="s">
        <v>74</v>
      </c>
      <c r="BQ59" t="s">
        <v>74</v>
      </c>
      <c r="BR59" t="s">
        <v>97</v>
      </c>
      <c r="BS59" t="s">
        <v>1186</v>
      </c>
      <c r="BT59" t="str">
        <f>HYPERLINK("https%3A%2F%2Fwww.webofscience.com%2Fwos%2Fwoscc%2Ffull-record%2FWOS:001137443900001","View Full Record in Web of Science")</f>
        <v>View Full Record in Web of Science</v>
      </c>
    </row>
    <row r="60" spans="1:72" x14ac:dyDescent="0.25">
      <c r="A60" t="s">
        <v>72</v>
      </c>
      <c r="B60" t="s">
        <v>1187</v>
      </c>
      <c r="C60" t="s">
        <v>74</v>
      </c>
      <c r="D60" t="s">
        <v>74</v>
      </c>
      <c r="E60" t="s">
        <v>74</v>
      </c>
      <c r="F60" t="s">
        <v>1188</v>
      </c>
      <c r="G60" t="s">
        <v>74</v>
      </c>
      <c r="H60" t="s">
        <v>74</v>
      </c>
      <c r="I60" t="s">
        <v>1189</v>
      </c>
      <c r="J60" t="s">
        <v>1190</v>
      </c>
      <c r="K60" t="s">
        <v>74</v>
      </c>
      <c r="L60" t="s">
        <v>74</v>
      </c>
      <c r="M60" t="s">
        <v>78</v>
      </c>
      <c r="N60" t="s">
        <v>119</v>
      </c>
      <c r="O60" t="s">
        <v>74</v>
      </c>
      <c r="P60" t="s">
        <v>74</v>
      </c>
      <c r="Q60" t="s">
        <v>74</v>
      </c>
      <c r="R60" t="s">
        <v>74</v>
      </c>
      <c r="S60" t="s">
        <v>74</v>
      </c>
      <c r="T60" t="s">
        <v>74</v>
      </c>
      <c r="U60" t="s">
        <v>845</v>
      </c>
      <c r="V60" t="s">
        <v>74</v>
      </c>
      <c r="W60" t="s">
        <v>74</v>
      </c>
      <c r="X60" t="s">
        <v>74</v>
      </c>
      <c r="Y60" t="s">
        <v>74</v>
      </c>
      <c r="Z60" t="s">
        <v>74</v>
      </c>
      <c r="AA60" t="s">
        <v>1191</v>
      </c>
      <c r="AB60" t="s">
        <v>1192</v>
      </c>
      <c r="AC60" t="s">
        <v>74</v>
      </c>
      <c r="AD60" t="s">
        <v>74</v>
      </c>
      <c r="AE60" t="s">
        <v>74</v>
      </c>
      <c r="AF60" t="s">
        <v>74</v>
      </c>
      <c r="AG60">
        <v>27</v>
      </c>
      <c r="AH60">
        <v>0</v>
      </c>
      <c r="AI60">
        <v>0</v>
      </c>
      <c r="AJ60">
        <v>1</v>
      </c>
      <c r="AK60">
        <v>1</v>
      </c>
      <c r="AL60" t="s">
        <v>1193</v>
      </c>
      <c r="AM60" t="s">
        <v>1194</v>
      </c>
      <c r="AN60" t="s">
        <v>1195</v>
      </c>
      <c r="AO60" t="s">
        <v>1196</v>
      </c>
      <c r="AP60" t="s">
        <v>1197</v>
      </c>
      <c r="AQ60" t="s">
        <v>74</v>
      </c>
      <c r="AR60" t="s">
        <v>1198</v>
      </c>
      <c r="AS60" t="s">
        <v>1199</v>
      </c>
      <c r="AT60" t="s">
        <v>91</v>
      </c>
      <c r="AU60">
        <v>2024</v>
      </c>
      <c r="AV60">
        <v>123</v>
      </c>
      <c r="AW60">
        <v>4</v>
      </c>
      <c r="AX60" t="s">
        <v>74</v>
      </c>
      <c r="AY60" t="s">
        <v>74</v>
      </c>
      <c r="AZ60" t="s">
        <v>74</v>
      </c>
      <c r="BA60" t="s">
        <v>74</v>
      </c>
      <c r="BB60">
        <v>655</v>
      </c>
      <c r="BC60">
        <v>664</v>
      </c>
      <c r="BD60" t="s">
        <v>74</v>
      </c>
      <c r="BE60" t="s">
        <v>1200</v>
      </c>
      <c r="BF60" t="str">
        <f>HYPERLINK("http://dx.doi.org/10.1215/00382876-11381065","http://dx.doi.org/10.1215/00382876-11381065")</f>
        <v>http://dx.doi.org/10.1215/00382876-11381065</v>
      </c>
      <c r="BG60" t="s">
        <v>74</v>
      </c>
      <c r="BH60" t="s">
        <v>74</v>
      </c>
      <c r="BI60">
        <v>10</v>
      </c>
      <c r="BJ60" t="s">
        <v>1201</v>
      </c>
      <c r="BK60" t="s">
        <v>292</v>
      </c>
      <c r="BL60" t="s">
        <v>1202</v>
      </c>
      <c r="BM60" t="s">
        <v>1203</v>
      </c>
      <c r="BN60" t="s">
        <v>74</v>
      </c>
      <c r="BO60" t="s">
        <v>74</v>
      </c>
      <c r="BP60" t="s">
        <v>74</v>
      </c>
      <c r="BQ60" t="s">
        <v>74</v>
      </c>
      <c r="BR60" t="s">
        <v>97</v>
      </c>
      <c r="BS60" t="s">
        <v>1204</v>
      </c>
      <c r="BT60" t="str">
        <f>HYPERLINK("https%3A%2F%2Fwww.webofscience.com%2Fwos%2Fwoscc%2Ffull-record%2FWOS:001369760500001","View Full Record in Web of Science")</f>
        <v>View Full Record in Web of Science</v>
      </c>
    </row>
    <row r="61" spans="1:72" x14ac:dyDescent="0.25">
      <c r="A61" t="s">
        <v>72</v>
      </c>
      <c r="B61" t="s">
        <v>1205</v>
      </c>
      <c r="C61" t="s">
        <v>74</v>
      </c>
      <c r="D61" t="s">
        <v>74</v>
      </c>
      <c r="E61" t="s">
        <v>74</v>
      </c>
      <c r="F61" t="s">
        <v>1206</v>
      </c>
      <c r="G61" t="s">
        <v>74</v>
      </c>
      <c r="H61" t="s">
        <v>74</v>
      </c>
      <c r="I61" t="s">
        <v>1207</v>
      </c>
      <c r="J61" t="s">
        <v>1208</v>
      </c>
      <c r="K61" t="s">
        <v>74</v>
      </c>
      <c r="L61" t="s">
        <v>74</v>
      </c>
      <c r="M61" t="s">
        <v>450</v>
      </c>
      <c r="N61" t="s">
        <v>119</v>
      </c>
      <c r="O61" t="s">
        <v>74</v>
      </c>
      <c r="P61" t="s">
        <v>74</v>
      </c>
      <c r="Q61" t="s">
        <v>74</v>
      </c>
      <c r="R61" t="s">
        <v>74</v>
      </c>
      <c r="S61" t="s">
        <v>74</v>
      </c>
      <c r="T61" t="s">
        <v>1209</v>
      </c>
      <c r="U61" t="s">
        <v>74</v>
      </c>
      <c r="V61" t="s">
        <v>1210</v>
      </c>
      <c r="W61" t="s">
        <v>1211</v>
      </c>
      <c r="X61" t="s">
        <v>1212</v>
      </c>
      <c r="Y61" t="s">
        <v>1213</v>
      </c>
      <c r="Z61" t="s">
        <v>74</v>
      </c>
      <c r="AA61" t="s">
        <v>74</v>
      </c>
      <c r="AB61" t="s">
        <v>74</v>
      </c>
      <c r="AC61" t="s">
        <v>74</v>
      </c>
      <c r="AD61" t="s">
        <v>74</v>
      </c>
      <c r="AE61" t="s">
        <v>74</v>
      </c>
      <c r="AF61" t="s">
        <v>74</v>
      </c>
      <c r="AG61">
        <v>47</v>
      </c>
      <c r="AH61">
        <v>0</v>
      </c>
      <c r="AI61">
        <v>0</v>
      </c>
      <c r="AJ61">
        <v>0</v>
      </c>
      <c r="AK61">
        <v>0</v>
      </c>
      <c r="AL61" t="s">
        <v>1214</v>
      </c>
      <c r="AM61" t="s">
        <v>1215</v>
      </c>
      <c r="AN61" t="s">
        <v>1216</v>
      </c>
      <c r="AO61" t="s">
        <v>1217</v>
      </c>
      <c r="AP61" t="s">
        <v>1218</v>
      </c>
      <c r="AQ61" t="s">
        <v>74</v>
      </c>
      <c r="AR61" t="s">
        <v>1219</v>
      </c>
      <c r="AS61" t="s">
        <v>1220</v>
      </c>
      <c r="AT61" t="s">
        <v>1221</v>
      </c>
      <c r="AU61">
        <v>2024</v>
      </c>
      <c r="AV61">
        <v>56</v>
      </c>
      <c r="AW61">
        <v>2</v>
      </c>
      <c r="AX61" t="s">
        <v>74</v>
      </c>
      <c r="AY61" t="s">
        <v>74</v>
      </c>
      <c r="AZ61" t="s">
        <v>74</v>
      </c>
      <c r="BA61" t="s">
        <v>74</v>
      </c>
      <c r="BB61">
        <v>593</v>
      </c>
      <c r="BC61">
        <v>613</v>
      </c>
      <c r="BD61" t="s">
        <v>74</v>
      </c>
      <c r="BE61" t="s">
        <v>1222</v>
      </c>
      <c r="BF61" t="str">
        <f>HYPERLINK("http://dx.doi.org/10.20911/21768757v56n2p593/2024","http://dx.doi.org/10.20911/21768757v56n2p593/2024")</f>
        <v>http://dx.doi.org/10.20911/21768757v56n2p593/2024</v>
      </c>
      <c r="BG61" t="s">
        <v>74</v>
      </c>
      <c r="BH61" t="s">
        <v>74</v>
      </c>
      <c r="BI61">
        <v>21</v>
      </c>
      <c r="BJ61" t="s">
        <v>215</v>
      </c>
      <c r="BK61" t="s">
        <v>95</v>
      </c>
      <c r="BL61" t="s">
        <v>215</v>
      </c>
      <c r="BM61" t="s">
        <v>1223</v>
      </c>
      <c r="BN61" t="s">
        <v>74</v>
      </c>
      <c r="BO61" t="s">
        <v>422</v>
      </c>
      <c r="BP61" t="s">
        <v>74</v>
      </c>
      <c r="BQ61" t="s">
        <v>74</v>
      </c>
      <c r="BR61" t="s">
        <v>97</v>
      </c>
      <c r="BS61" t="s">
        <v>1224</v>
      </c>
      <c r="BT61" t="str">
        <f>HYPERLINK("https%3A%2F%2Fwww.webofscience.com%2Fwos%2Fwoscc%2Ffull-record%2FWOS:001265508600015","View Full Record in Web of Science")</f>
        <v>View Full Record in Web of Science</v>
      </c>
    </row>
    <row r="62" spans="1:72" x14ac:dyDescent="0.25">
      <c r="A62" t="s">
        <v>72</v>
      </c>
      <c r="B62" t="s">
        <v>1225</v>
      </c>
      <c r="C62" t="s">
        <v>74</v>
      </c>
      <c r="D62" t="s">
        <v>74</v>
      </c>
      <c r="E62" t="s">
        <v>74</v>
      </c>
      <c r="F62" t="s">
        <v>1226</v>
      </c>
      <c r="G62" t="s">
        <v>74</v>
      </c>
      <c r="H62" t="s">
        <v>74</v>
      </c>
      <c r="I62" t="s">
        <v>1227</v>
      </c>
      <c r="J62" t="s">
        <v>1228</v>
      </c>
      <c r="K62" t="s">
        <v>74</v>
      </c>
      <c r="L62" t="s">
        <v>74</v>
      </c>
      <c r="M62" t="s">
        <v>78</v>
      </c>
      <c r="N62" t="s">
        <v>119</v>
      </c>
      <c r="O62" t="s">
        <v>74</v>
      </c>
      <c r="P62" t="s">
        <v>74</v>
      </c>
      <c r="Q62" t="s">
        <v>74</v>
      </c>
      <c r="R62" t="s">
        <v>74</v>
      </c>
      <c r="S62" t="s">
        <v>74</v>
      </c>
      <c r="T62" t="s">
        <v>1229</v>
      </c>
      <c r="U62" t="s">
        <v>1230</v>
      </c>
      <c r="V62" t="s">
        <v>1231</v>
      </c>
      <c r="W62" t="s">
        <v>1232</v>
      </c>
      <c r="X62" t="s">
        <v>74</v>
      </c>
      <c r="Y62" t="s">
        <v>1233</v>
      </c>
      <c r="Z62" t="s">
        <v>1234</v>
      </c>
      <c r="AA62" t="s">
        <v>74</v>
      </c>
      <c r="AB62" t="s">
        <v>74</v>
      </c>
      <c r="AC62" t="s">
        <v>74</v>
      </c>
      <c r="AD62" t="s">
        <v>74</v>
      </c>
      <c r="AE62" t="s">
        <v>74</v>
      </c>
      <c r="AF62" t="s">
        <v>74</v>
      </c>
      <c r="AG62">
        <v>33</v>
      </c>
      <c r="AH62">
        <v>0</v>
      </c>
      <c r="AI62">
        <v>0</v>
      </c>
      <c r="AJ62">
        <v>0</v>
      </c>
      <c r="AK62">
        <v>0</v>
      </c>
      <c r="AL62" t="s">
        <v>1235</v>
      </c>
      <c r="AM62" t="s">
        <v>1236</v>
      </c>
      <c r="AN62" t="s">
        <v>1237</v>
      </c>
      <c r="AO62" t="s">
        <v>1238</v>
      </c>
      <c r="AP62" t="s">
        <v>1239</v>
      </c>
      <c r="AQ62" t="s">
        <v>74</v>
      </c>
      <c r="AR62" t="s">
        <v>1240</v>
      </c>
      <c r="AS62" t="s">
        <v>1241</v>
      </c>
      <c r="AT62" t="s">
        <v>155</v>
      </c>
      <c r="AU62">
        <v>2024</v>
      </c>
      <c r="AV62">
        <v>19</v>
      </c>
      <c r="AW62">
        <v>1</v>
      </c>
      <c r="AX62" t="s">
        <v>74</v>
      </c>
      <c r="AY62" t="s">
        <v>74</v>
      </c>
      <c r="AZ62" t="s">
        <v>74</v>
      </c>
      <c r="BA62" t="s">
        <v>74</v>
      </c>
      <c r="BB62" t="s">
        <v>74</v>
      </c>
      <c r="BC62" t="s">
        <v>74</v>
      </c>
      <c r="BD62">
        <v>41253</v>
      </c>
      <c r="BE62" t="s">
        <v>1242</v>
      </c>
      <c r="BF62" t="str">
        <f>HYPERLINK("http://dx.doi.org/10.32799/ijih.v19i1.41253","http://dx.doi.org/10.32799/ijih.v19i1.41253")</f>
        <v>http://dx.doi.org/10.32799/ijih.v19i1.41253</v>
      </c>
      <c r="BG62" t="s">
        <v>74</v>
      </c>
      <c r="BH62" t="s">
        <v>74</v>
      </c>
      <c r="BI62">
        <v>13</v>
      </c>
      <c r="BJ62" t="s">
        <v>1243</v>
      </c>
      <c r="BK62" t="s">
        <v>95</v>
      </c>
      <c r="BL62" t="s">
        <v>1243</v>
      </c>
      <c r="BM62" t="s">
        <v>1244</v>
      </c>
      <c r="BN62" t="s">
        <v>74</v>
      </c>
      <c r="BO62" t="s">
        <v>316</v>
      </c>
      <c r="BP62" t="s">
        <v>74</v>
      </c>
      <c r="BQ62" t="s">
        <v>74</v>
      </c>
      <c r="BR62" t="s">
        <v>97</v>
      </c>
      <c r="BS62" t="s">
        <v>1245</v>
      </c>
      <c r="BT62" t="str">
        <f>HYPERLINK("https%3A%2F%2Fwww.webofscience.com%2Fwos%2Fwoscc%2Ffull-record%2FWOS:001195155200012","View Full Record in Web of Science")</f>
        <v>View Full Record in Web of Science</v>
      </c>
    </row>
    <row r="63" spans="1:72" x14ac:dyDescent="0.25">
      <c r="A63" t="s">
        <v>72</v>
      </c>
      <c r="B63" t="s">
        <v>1246</v>
      </c>
      <c r="C63" t="s">
        <v>74</v>
      </c>
      <c r="D63" t="s">
        <v>74</v>
      </c>
      <c r="E63" t="s">
        <v>74</v>
      </c>
      <c r="F63" t="s">
        <v>1247</v>
      </c>
      <c r="G63" t="s">
        <v>74</v>
      </c>
      <c r="H63" t="s">
        <v>74</v>
      </c>
      <c r="I63" t="s">
        <v>1248</v>
      </c>
      <c r="J63" t="s">
        <v>1249</v>
      </c>
      <c r="K63" t="s">
        <v>74</v>
      </c>
      <c r="L63" t="s">
        <v>74</v>
      </c>
      <c r="M63" t="s">
        <v>78</v>
      </c>
      <c r="N63" t="s">
        <v>119</v>
      </c>
      <c r="O63" t="s">
        <v>74</v>
      </c>
      <c r="P63" t="s">
        <v>74</v>
      </c>
      <c r="Q63" t="s">
        <v>74</v>
      </c>
      <c r="R63" t="s">
        <v>74</v>
      </c>
      <c r="S63" t="s">
        <v>74</v>
      </c>
      <c r="T63" t="s">
        <v>1250</v>
      </c>
      <c r="U63" t="s">
        <v>1251</v>
      </c>
      <c r="V63" t="s">
        <v>1252</v>
      </c>
      <c r="W63" t="s">
        <v>1253</v>
      </c>
      <c r="X63" t="s">
        <v>1254</v>
      </c>
      <c r="Y63" t="s">
        <v>1255</v>
      </c>
      <c r="Z63" t="s">
        <v>1256</v>
      </c>
      <c r="AA63" t="s">
        <v>74</v>
      </c>
      <c r="AB63" t="s">
        <v>74</v>
      </c>
      <c r="AC63" t="s">
        <v>74</v>
      </c>
      <c r="AD63" t="s">
        <v>74</v>
      </c>
      <c r="AE63" t="s">
        <v>74</v>
      </c>
      <c r="AF63" t="s">
        <v>74</v>
      </c>
      <c r="AG63">
        <v>80</v>
      </c>
      <c r="AH63">
        <v>24</v>
      </c>
      <c r="AI63">
        <v>24</v>
      </c>
      <c r="AJ63">
        <v>7</v>
      </c>
      <c r="AK63">
        <v>7</v>
      </c>
      <c r="AL63" t="s">
        <v>1257</v>
      </c>
      <c r="AM63" t="s">
        <v>1258</v>
      </c>
      <c r="AN63" t="s">
        <v>1259</v>
      </c>
      <c r="AO63" t="s">
        <v>1260</v>
      </c>
      <c r="AP63" t="s">
        <v>1261</v>
      </c>
      <c r="AQ63" t="s">
        <v>74</v>
      </c>
      <c r="AR63" t="s">
        <v>1262</v>
      </c>
      <c r="AS63" t="s">
        <v>1263</v>
      </c>
      <c r="AT63" t="s">
        <v>155</v>
      </c>
      <c r="AU63">
        <v>2024</v>
      </c>
      <c r="AV63">
        <v>99</v>
      </c>
      <c r="AW63" t="s">
        <v>74</v>
      </c>
      <c r="AX63" t="s">
        <v>74</v>
      </c>
      <c r="AY63" t="s">
        <v>74</v>
      </c>
      <c r="AZ63" t="s">
        <v>74</v>
      </c>
      <c r="BA63" t="s">
        <v>74</v>
      </c>
      <c r="BB63" t="s">
        <v>74</v>
      </c>
      <c r="BC63" t="s">
        <v>74</v>
      </c>
      <c r="BD63">
        <v>102281</v>
      </c>
      <c r="BE63" t="s">
        <v>1264</v>
      </c>
      <c r="BF63" t="str">
        <f>HYPERLINK("http://dx.doi.org/10.1016/j.cpa.2020.102281","http://dx.doi.org/10.1016/j.cpa.2020.102281")</f>
        <v>http://dx.doi.org/10.1016/j.cpa.2020.102281</v>
      </c>
      <c r="BG63" t="s">
        <v>74</v>
      </c>
      <c r="BH63" t="s">
        <v>133</v>
      </c>
      <c r="BI63">
        <v>15</v>
      </c>
      <c r="BJ63" t="s">
        <v>1265</v>
      </c>
      <c r="BK63" t="s">
        <v>112</v>
      </c>
      <c r="BL63" t="s">
        <v>1266</v>
      </c>
      <c r="BM63" t="s">
        <v>1267</v>
      </c>
      <c r="BN63" t="s">
        <v>74</v>
      </c>
      <c r="BO63" t="s">
        <v>74</v>
      </c>
      <c r="BP63" t="s">
        <v>74</v>
      </c>
      <c r="BQ63" t="s">
        <v>74</v>
      </c>
      <c r="BR63" t="s">
        <v>97</v>
      </c>
      <c r="BS63" t="s">
        <v>1268</v>
      </c>
      <c r="BT63" t="str">
        <f>HYPERLINK("https%3A%2F%2Fwww.webofscience.com%2Fwos%2Fwoscc%2Ffull-record%2FWOS:001238056500001","View Full Record in Web of Science")</f>
        <v>View Full Record in Web of Science</v>
      </c>
    </row>
    <row r="64" spans="1:72" x14ac:dyDescent="0.25">
      <c r="A64" t="s">
        <v>72</v>
      </c>
      <c r="B64" t="s">
        <v>1269</v>
      </c>
      <c r="C64" t="s">
        <v>74</v>
      </c>
      <c r="D64" t="s">
        <v>74</v>
      </c>
      <c r="E64" t="s">
        <v>74</v>
      </c>
      <c r="F64" t="s">
        <v>1270</v>
      </c>
      <c r="G64" t="s">
        <v>74</v>
      </c>
      <c r="H64" t="s">
        <v>74</v>
      </c>
      <c r="I64" t="s">
        <v>1271</v>
      </c>
      <c r="J64" t="s">
        <v>1272</v>
      </c>
      <c r="K64" t="s">
        <v>74</v>
      </c>
      <c r="L64" t="s">
        <v>74</v>
      </c>
      <c r="M64" t="s">
        <v>78</v>
      </c>
      <c r="N64" t="s">
        <v>271</v>
      </c>
      <c r="O64" t="s">
        <v>74</v>
      </c>
      <c r="P64" t="s">
        <v>74</v>
      </c>
      <c r="Q64" t="s">
        <v>74</v>
      </c>
      <c r="R64" t="s">
        <v>74</v>
      </c>
      <c r="S64" t="s">
        <v>74</v>
      </c>
      <c r="T64" t="s">
        <v>74</v>
      </c>
      <c r="U64" t="s">
        <v>74</v>
      </c>
      <c r="V64" t="s">
        <v>74</v>
      </c>
      <c r="W64" t="s">
        <v>1273</v>
      </c>
      <c r="X64" t="s">
        <v>1274</v>
      </c>
      <c r="Y64" t="s">
        <v>1275</v>
      </c>
      <c r="Z64" t="s">
        <v>1276</v>
      </c>
      <c r="AA64" t="s">
        <v>74</v>
      </c>
      <c r="AB64" t="s">
        <v>74</v>
      </c>
      <c r="AC64" t="s">
        <v>74</v>
      </c>
      <c r="AD64" t="s">
        <v>74</v>
      </c>
      <c r="AE64" t="s">
        <v>74</v>
      </c>
      <c r="AF64" t="s">
        <v>74</v>
      </c>
      <c r="AG64">
        <v>106</v>
      </c>
      <c r="AH64">
        <v>4</v>
      </c>
      <c r="AI64">
        <v>5</v>
      </c>
      <c r="AJ64">
        <v>0</v>
      </c>
      <c r="AK64">
        <v>0</v>
      </c>
      <c r="AL64" t="s">
        <v>173</v>
      </c>
      <c r="AM64" t="s">
        <v>174</v>
      </c>
      <c r="AN64" t="s">
        <v>175</v>
      </c>
      <c r="AO64" t="s">
        <v>1277</v>
      </c>
      <c r="AP64" t="s">
        <v>1278</v>
      </c>
      <c r="AQ64" t="s">
        <v>74</v>
      </c>
      <c r="AR64" t="s">
        <v>1279</v>
      </c>
      <c r="AS64" t="s">
        <v>1280</v>
      </c>
      <c r="AT64" t="s">
        <v>1281</v>
      </c>
      <c r="AU64">
        <v>2024</v>
      </c>
      <c r="AV64" t="s">
        <v>74</v>
      </c>
      <c r="AW64" t="s">
        <v>74</v>
      </c>
      <c r="AX64" t="s">
        <v>74</v>
      </c>
      <c r="AY64" t="s">
        <v>74</v>
      </c>
      <c r="AZ64" t="s">
        <v>74</v>
      </c>
      <c r="BA64" t="s">
        <v>74</v>
      </c>
      <c r="BB64" t="s">
        <v>74</v>
      </c>
      <c r="BC64" t="s">
        <v>74</v>
      </c>
      <c r="BD64" t="s">
        <v>74</v>
      </c>
      <c r="BE64" t="s">
        <v>1282</v>
      </c>
      <c r="BF64" t="str">
        <f>HYPERLINK("http://dx.doi.org/10.1111/1467-8675.12744","http://dx.doi.org/10.1111/1467-8675.12744")</f>
        <v>http://dx.doi.org/10.1111/1467-8675.12744</v>
      </c>
      <c r="BG64" t="s">
        <v>74</v>
      </c>
      <c r="BH64" t="s">
        <v>677</v>
      </c>
      <c r="BI64">
        <v>15</v>
      </c>
      <c r="BJ64" t="s">
        <v>378</v>
      </c>
      <c r="BK64" t="s">
        <v>95</v>
      </c>
      <c r="BL64" t="s">
        <v>379</v>
      </c>
      <c r="BM64" t="s">
        <v>1283</v>
      </c>
      <c r="BN64" t="s">
        <v>74</v>
      </c>
      <c r="BO64" t="s">
        <v>316</v>
      </c>
      <c r="BP64" t="s">
        <v>74</v>
      </c>
      <c r="BQ64" t="s">
        <v>74</v>
      </c>
      <c r="BR64" t="s">
        <v>97</v>
      </c>
      <c r="BS64" t="s">
        <v>1284</v>
      </c>
      <c r="BT64" t="str">
        <f>HYPERLINK("https%3A%2F%2Fwww.webofscience.com%2Fwos%2Fwoscc%2Ffull-record%2FWOS:001180235600001","View Full Record in Web of Science")</f>
        <v>View Full Record in Web of Science</v>
      </c>
    </row>
    <row r="65" spans="1:72" x14ac:dyDescent="0.25">
      <c r="A65" t="s">
        <v>72</v>
      </c>
      <c r="B65" t="s">
        <v>1285</v>
      </c>
      <c r="C65" t="s">
        <v>74</v>
      </c>
      <c r="D65" t="s">
        <v>74</v>
      </c>
      <c r="E65" t="s">
        <v>74</v>
      </c>
      <c r="F65" t="s">
        <v>1286</v>
      </c>
      <c r="G65" t="s">
        <v>74</v>
      </c>
      <c r="H65" t="s">
        <v>74</v>
      </c>
      <c r="I65" t="s">
        <v>1287</v>
      </c>
      <c r="J65" t="s">
        <v>1288</v>
      </c>
      <c r="K65" t="s">
        <v>74</v>
      </c>
      <c r="L65" t="s">
        <v>74</v>
      </c>
      <c r="M65" t="s">
        <v>450</v>
      </c>
      <c r="N65" t="s">
        <v>119</v>
      </c>
      <c r="O65" t="s">
        <v>74</v>
      </c>
      <c r="P65" t="s">
        <v>74</v>
      </c>
      <c r="Q65" t="s">
        <v>74</v>
      </c>
      <c r="R65" t="s">
        <v>74</v>
      </c>
      <c r="S65" t="s">
        <v>74</v>
      </c>
      <c r="T65" t="s">
        <v>1289</v>
      </c>
      <c r="U65" t="s">
        <v>74</v>
      </c>
      <c r="V65" t="s">
        <v>1290</v>
      </c>
      <c r="W65" t="s">
        <v>1291</v>
      </c>
      <c r="X65" t="s">
        <v>1292</v>
      </c>
      <c r="Y65" t="s">
        <v>1293</v>
      </c>
      <c r="Z65" t="s">
        <v>1294</v>
      </c>
      <c r="AA65" t="s">
        <v>1295</v>
      </c>
      <c r="AB65" t="s">
        <v>74</v>
      </c>
      <c r="AC65" t="s">
        <v>74</v>
      </c>
      <c r="AD65" t="s">
        <v>74</v>
      </c>
      <c r="AE65" t="s">
        <v>74</v>
      </c>
      <c r="AF65" t="s">
        <v>74</v>
      </c>
      <c r="AG65">
        <v>32</v>
      </c>
      <c r="AH65">
        <v>0</v>
      </c>
      <c r="AI65">
        <v>0</v>
      </c>
      <c r="AJ65">
        <v>0</v>
      </c>
      <c r="AK65">
        <v>0</v>
      </c>
      <c r="AL65" t="s">
        <v>1296</v>
      </c>
      <c r="AM65" t="s">
        <v>1297</v>
      </c>
      <c r="AN65" t="s">
        <v>1298</v>
      </c>
      <c r="AO65" t="s">
        <v>1299</v>
      </c>
      <c r="AP65" t="s">
        <v>1300</v>
      </c>
      <c r="AQ65" t="s">
        <v>74</v>
      </c>
      <c r="AR65" t="s">
        <v>1301</v>
      </c>
      <c r="AS65" t="s">
        <v>1302</v>
      </c>
      <c r="AT65" t="s">
        <v>74</v>
      </c>
      <c r="AU65">
        <v>2024</v>
      </c>
      <c r="AV65">
        <v>19</v>
      </c>
      <c r="AW65" t="s">
        <v>74</v>
      </c>
      <c r="AX65" t="s">
        <v>74</v>
      </c>
      <c r="AY65" t="s">
        <v>74</v>
      </c>
      <c r="AZ65" t="s">
        <v>74</v>
      </c>
      <c r="BA65" t="s">
        <v>74</v>
      </c>
      <c r="BB65" t="s">
        <v>74</v>
      </c>
      <c r="BC65" t="s">
        <v>74</v>
      </c>
      <c r="BD65" t="s">
        <v>1303</v>
      </c>
      <c r="BE65" t="s">
        <v>1304</v>
      </c>
      <c r="BF65" t="str">
        <f>HYPERLINK("http://dx.doi.org/10.21723/riaee.v19iesp.2.18466","http://dx.doi.org/10.21723/riaee.v19iesp.2.18466")</f>
        <v>http://dx.doi.org/10.21723/riaee.v19iesp.2.18466</v>
      </c>
      <c r="BG65" t="s">
        <v>74</v>
      </c>
      <c r="BH65" t="s">
        <v>74</v>
      </c>
      <c r="BI65">
        <v>20</v>
      </c>
      <c r="BJ65" t="s">
        <v>462</v>
      </c>
      <c r="BK65" t="s">
        <v>95</v>
      </c>
      <c r="BL65" t="s">
        <v>462</v>
      </c>
      <c r="BM65" t="s">
        <v>1305</v>
      </c>
      <c r="BN65" t="s">
        <v>74</v>
      </c>
      <c r="BO65" t="s">
        <v>422</v>
      </c>
      <c r="BP65" t="s">
        <v>74</v>
      </c>
      <c r="BQ65" t="s">
        <v>74</v>
      </c>
      <c r="BR65" t="s">
        <v>97</v>
      </c>
      <c r="BS65" t="s">
        <v>1306</v>
      </c>
      <c r="BT65" t="str">
        <f>HYPERLINK("https%3A%2F%2Fwww.webofscience.com%2Fwos%2Fwoscc%2Ffull-record%2FWOS:001339069300004","View Full Record in Web of Science")</f>
        <v>View Full Record in Web of Science</v>
      </c>
    </row>
    <row r="66" spans="1:72" x14ac:dyDescent="0.25">
      <c r="A66" t="s">
        <v>72</v>
      </c>
      <c r="B66" t="s">
        <v>1307</v>
      </c>
      <c r="C66" t="s">
        <v>74</v>
      </c>
      <c r="D66" t="s">
        <v>74</v>
      </c>
      <c r="E66" t="s">
        <v>74</v>
      </c>
      <c r="F66" t="s">
        <v>1308</v>
      </c>
      <c r="G66" t="s">
        <v>74</v>
      </c>
      <c r="H66" t="s">
        <v>74</v>
      </c>
      <c r="I66" t="s">
        <v>1309</v>
      </c>
      <c r="J66" t="s">
        <v>1310</v>
      </c>
      <c r="K66" t="s">
        <v>74</v>
      </c>
      <c r="L66" t="s">
        <v>74</v>
      </c>
      <c r="M66" t="s">
        <v>450</v>
      </c>
      <c r="N66" t="s">
        <v>119</v>
      </c>
      <c r="O66" t="s">
        <v>74</v>
      </c>
      <c r="P66" t="s">
        <v>74</v>
      </c>
      <c r="Q66" t="s">
        <v>74</v>
      </c>
      <c r="R66" t="s">
        <v>74</v>
      </c>
      <c r="S66" t="s">
        <v>74</v>
      </c>
      <c r="T66" t="s">
        <v>1311</v>
      </c>
      <c r="U66" t="s">
        <v>74</v>
      </c>
      <c r="V66" t="s">
        <v>1312</v>
      </c>
      <c r="W66" t="s">
        <v>1313</v>
      </c>
      <c r="X66" t="s">
        <v>74</v>
      </c>
      <c r="Y66" t="s">
        <v>1314</v>
      </c>
      <c r="Z66" t="s">
        <v>1315</v>
      </c>
      <c r="AA66" t="s">
        <v>74</v>
      </c>
      <c r="AB66" t="s">
        <v>74</v>
      </c>
      <c r="AC66" t="s">
        <v>74</v>
      </c>
      <c r="AD66" t="s">
        <v>74</v>
      </c>
      <c r="AE66" t="s">
        <v>74</v>
      </c>
      <c r="AF66" t="s">
        <v>74</v>
      </c>
      <c r="AG66">
        <v>17</v>
      </c>
      <c r="AH66">
        <v>0</v>
      </c>
      <c r="AI66">
        <v>0</v>
      </c>
      <c r="AJ66">
        <v>0</v>
      </c>
      <c r="AK66">
        <v>0</v>
      </c>
      <c r="AL66" t="s">
        <v>1296</v>
      </c>
      <c r="AM66" t="s">
        <v>1297</v>
      </c>
      <c r="AN66" t="s">
        <v>1298</v>
      </c>
      <c r="AO66" t="s">
        <v>1316</v>
      </c>
      <c r="AP66" t="s">
        <v>74</v>
      </c>
      <c r="AQ66" t="s">
        <v>74</v>
      </c>
      <c r="AR66" t="s">
        <v>1317</v>
      </c>
      <c r="AS66" t="s">
        <v>1318</v>
      </c>
      <c r="AT66" t="s">
        <v>638</v>
      </c>
      <c r="AU66">
        <v>2024</v>
      </c>
      <c r="AV66">
        <v>20</v>
      </c>
      <c r="AW66">
        <v>1</v>
      </c>
      <c r="AX66" t="s">
        <v>74</v>
      </c>
      <c r="AY66" t="s">
        <v>74</v>
      </c>
      <c r="AZ66" t="s">
        <v>74</v>
      </c>
      <c r="BA66" t="s">
        <v>74</v>
      </c>
      <c r="BB66">
        <v>57</v>
      </c>
      <c r="BC66">
        <v>57</v>
      </c>
      <c r="BD66" t="s">
        <v>74</v>
      </c>
      <c r="BE66" t="s">
        <v>74</v>
      </c>
      <c r="BF66" t="s">
        <v>74</v>
      </c>
      <c r="BG66" t="s">
        <v>74</v>
      </c>
      <c r="BH66" t="s">
        <v>74</v>
      </c>
      <c r="BI66">
        <v>1</v>
      </c>
      <c r="BJ66" t="s">
        <v>1319</v>
      </c>
      <c r="BK66" t="s">
        <v>95</v>
      </c>
      <c r="BL66" t="s">
        <v>1319</v>
      </c>
      <c r="BM66" t="s">
        <v>1320</v>
      </c>
      <c r="BN66" t="s">
        <v>74</v>
      </c>
      <c r="BO66" t="s">
        <v>74</v>
      </c>
      <c r="BP66" t="s">
        <v>74</v>
      </c>
      <c r="BQ66" t="s">
        <v>74</v>
      </c>
      <c r="BR66" t="s">
        <v>97</v>
      </c>
      <c r="BS66" t="s">
        <v>1321</v>
      </c>
      <c r="BT66" t="str">
        <f>HYPERLINK("https%3A%2F%2Fwww.webofscience.com%2Fwos%2Fwoscc%2Ffull-record%2FWOS:001350334400011","View Full Record in Web of Science")</f>
        <v>View Full Record in Web of Science</v>
      </c>
    </row>
    <row r="67" spans="1:72" x14ac:dyDescent="0.25">
      <c r="A67" t="s">
        <v>72</v>
      </c>
      <c r="B67" t="s">
        <v>1322</v>
      </c>
      <c r="C67" t="s">
        <v>74</v>
      </c>
      <c r="D67" t="s">
        <v>74</v>
      </c>
      <c r="E67" t="s">
        <v>74</v>
      </c>
      <c r="F67" t="s">
        <v>1323</v>
      </c>
      <c r="G67" t="s">
        <v>74</v>
      </c>
      <c r="H67" t="s">
        <v>74</v>
      </c>
      <c r="I67" t="s">
        <v>1324</v>
      </c>
      <c r="J67" t="s">
        <v>1325</v>
      </c>
      <c r="K67" t="s">
        <v>74</v>
      </c>
      <c r="L67" t="s">
        <v>74</v>
      </c>
      <c r="M67" t="s">
        <v>78</v>
      </c>
      <c r="N67" t="s">
        <v>119</v>
      </c>
      <c r="O67" t="s">
        <v>74</v>
      </c>
      <c r="P67" t="s">
        <v>74</v>
      </c>
      <c r="Q67" t="s">
        <v>74</v>
      </c>
      <c r="R67" t="s">
        <v>74</v>
      </c>
      <c r="S67" t="s">
        <v>74</v>
      </c>
      <c r="T67" t="s">
        <v>1326</v>
      </c>
      <c r="U67" t="s">
        <v>1327</v>
      </c>
      <c r="V67" t="s">
        <v>1328</v>
      </c>
      <c r="W67" t="s">
        <v>1329</v>
      </c>
      <c r="X67" t="s">
        <v>74</v>
      </c>
      <c r="Y67" t="s">
        <v>1330</v>
      </c>
      <c r="Z67" t="s">
        <v>1331</v>
      </c>
      <c r="AA67" t="s">
        <v>74</v>
      </c>
      <c r="AB67" t="s">
        <v>1332</v>
      </c>
      <c r="AC67" t="s">
        <v>74</v>
      </c>
      <c r="AD67" t="s">
        <v>74</v>
      </c>
      <c r="AE67" t="s">
        <v>74</v>
      </c>
      <c r="AF67" t="s">
        <v>74</v>
      </c>
      <c r="AG67">
        <v>91</v>
      </c>
      <c r="AH67">
        <v>0</v>
      </c>
      <c r="AI67">
        <v>0</v>
      </c>
      <c r="AJ67">
        <v>0</v>
      </c>
      <c r="AK67">
        <v>0</v>
      </c>
      <c r="AL67" t="s">
        <v>148</v>
      </c>
      <c r="AM67" t="s">
        <v>149</v>
      </c>
      <c r="AN67" t="s">
        <v>150</v>
      </c>
      <c r="AO67" t="s">
        <v>1333</v>
      </c>
      <c r="AP67" t="s">
        <v>1334</v>
      </c>
      <c r="AQ67" t="s">
        <v>74</v>
      </c>
      <c r="AR67" t="s">
        <v>1335</v>
      </c>
      <c r="AS67" t="s">
        <v>1336</v>
      </c>
      <c r="AT67" t="s">
        <v>310</v>
      </c>
      <c r="AU67">
        <v>2024</v>
      </c>
      <c r="AV67">
        <v>26</v>
      </c>
      <c r="AW67">
        <v>4</v>
      </c>
      <c r="AX67" t="s">
        <v>74</v>
      </c>
      <c r="AY67" t="s">
        <v>74</v>
      </c>
      <c r="AZ67" t="s">
        <v>74</v>
      </c>
      <c r="BA67" t="s">
        <v>74</v>
      </c>
      <c r="BB67">
        <v>474</v>
      </c>
      <c r="BC67">
        <v>501</v>
      </c>
      <c r="BD67" t="s">
        <v>74</v>
      </c>
      <c r="BE67" t="s">
        <v>1337</v>
      </c>
      <c r="BF67" t="str">
        <f>HYPERLINK("http://dx.doi.org/10.1163/15718166-12340188","http://dx.doi.org/10.1163/15718166-12340188")</f>
        <v>http://dx.doi.org/10.1163/15718166-12340188</v>
      </c>
      <c r="BG67" t="s">
        <v>74</v>
      </c>
      <c r="BH67" t="s">
        <v>74</v>
      </c>
      <c r="BI67">
        <v>28</v>
      </c>
      <c r="BJ67" t="s">
        <v>1338</v>
      </c>
      <c r="BK67" t="s">
        <v>112</v>
      </c>
      <c r="BL67" t="s">
        <v>1339</v>
      </c>
      <c r="BM67" t="s">
        <v>1340</v>
      </c>
      <c r="BN67" t="s">
        <v>74</v>
      </c>
      <c r="BO67" t="s">
        <v>74</v>
      </c>
      <c r="BP67" t="s">
        <v>74</v>
      </c>
      <c r="BQ67" t="s">
        <v>74</v>
      </c>
      <c r="BR67" t="s">
        <v>97</v>
      </c>
      <c r="BS67" t="s">
        <v>1341</v>
      </c>
      <c r="BT67" t="str">
        <f>HYPERLINK("https%3A%2F%2Fwww.webofscience.com%2Fwos%2Fwoscc%2Ffull-record%2FWOS:001401287100004","View Full Record in Web of Science")</f>
        <v>View Full Record in Web of Science</v>
      </c>
    </row>
    <row r="68" spans="1:72" x14ac:dyDescent="0.25">
      <c r="A68" t="s">
        <v>72</v>
      </c>
      <c r="B68" t="s">
        <v>1342</v>
      </c>
      <c r="C68" t="s">
        <v>74</v>
      </c>
      <c r="D68" t="s">
        <v>74</v>
      </c>
      <c r="E68" t="s">
        <v>74</v>
      </c>
      <c r="F68" t="s">
        <v>1343</v>
      </c>
      <c r="G68" t="s">
        <v>74</v>
      </c>
      <c r="H68" t="s">
        <v>74</v>
      </c>
      <c r="I68" t="s">
        <v>1344</v>
      </c>
      <c r="J68" t="s">
        <v>1345</v>
      </c>
      <c r="K68" t="s">
        <v>74</v>
      </c>
      <c r="L68" t="s">
        <v>74</v>
      </c>
      <c r="M68" t="s">
        <v>78</v>
      </c>
      <c r="N68" t="s">
        <v>271</v>
      </c>
      <c r="O68" t="s">
        <v>74</v>
      </c>
      <c r="P68" t="s">
        <v>74</v>
      </c>
      <c r="Q68" t="s">
        <v>74</v>
      </c>
      <c r="R68" t="s">
        <v>74</v>
      </c>
      <c r="S68" t="s">
        <v>74</v>
      </c>
      <c r="T68" t="s">
        <v>1346</v>
      </c>
      <c r="U68" t="s">
        <v>1347</v>
      </c>
      <c r="V68" t="s">
        <v>1348</v>
      </c>
      <c r="W68" t="s">
        <v>1349</v>
      </c>
      <c r="X68" t="s">
        <v>1350</v>
      </c>
      <c r="Y68" t="s">
        <v>1351</v>
      </c>
      <c r="Z68" t="s">
        <v>1352</v>
      </c>
      <c r="AA68" t="s">
        <v>1353</v>
      </c>
      <c r="AB68" t="s">
        <v>1354</v>
      </c>
      <c r="AC68" t="s">
        <v>1355</v>
      </c>
      <c r="AD68" t="s">
        <v>1356</v>
      </c>
      <c r="AE68" t="s">
        <v>1357</v>
      </c>
      <c r="AF68" t="s">
        <v>74</v>
      </c>
      <c r="AG68">
        <v>110</v>
      </c>
      <c r="AH68">
        <v>0</v>
      </c>
      <c r="AI68">
        <v>0</v>
      </c>
      <c r="AJ68">
        <v>2</v>
      </c>
      <c r="AK68">
        <v>2</v>
      </c>
      <c r="AL68" t="s">
        <v>84</v>
      </c>
      <c r="AM68" t="s">
        <v>85</v>
      </c>
      <c r="AN68" t="s">
        <v>86</v>
      </c>
      <c r="AO68" t="s">
        <v>1358</v>
      </c>
      <c r="AP68" t="s">
        <v>1359</v>
      </c>
      <c r="AQ68" t="s">
        <v>74</v>
      </c>
      <c r="AR68" t="s">
        <v>1360</v>
      </c>
      <c r="AS68" t="s">
        <v>1361</v>
      </c>
      <c r="AT68" t="s">
        <v>1362</v>
      </c>
      <c r="AU68">
        <v>2024</v>
      </c>
      <c r="AV68" t="s">
        <v>74</v>
      </c>
      <c r="AW68" t="s">
        <v>74</v>
      </c>
      <c r="AX68" t="s">
        <v>74</v>
      </c>
      <c r="AY68" t="s">
        <v>74</v>
      </c>
      <c r="AZ68" t="s">
        <v>74</v>
      </c>
      <c r="BA68" t="s">
        <v>74</v>
      </c>
      <c r="BB68" t="s">
        <v>74</v>
      </c>
      <c r="BC68" t="s">
        <v>74</v>
      </c>
      <c r="BD68" t="s">
        <v>74</v>
      </c>
      <c r="BE68" t="s">
        <v>1363</v>
      </c>
      <c r="BF68" t="str">
        <f>HYPERLINK("http://dx.doi.org/10.1080/01436597.2024.2421226","http://dx.doi.org/10.1080/01436597.2024.2421226")</f>
        <v>http://dx.doi.org/10.1080/01436597.2024.2421226</v>
      </c>
      <c r="BG68" t="s">
        <v>74</v>
      </c>
      <c r="BH68" t="s">
        <v>857</v>
      </c>
      <c r="BI68">
        <v>20</v>
      </c>
      <c r="BJ68" t="s">
        <v>1364</v>
      </c>
      <c r="BK68" t="s">
        <v>112</v>
      </c>
      <c r="BL68" t="s">
        <v>1364</v>
      </c>
      <c r="BM68" t="s">
        <v>1365</v>
      </c>
      <c r="BN68" t="s">
        <v>74</v>
      </c>
      <c r="BO68" t="s">
        <v>74</v>
      </c>
      <c r="BP68" t="s">
        <v>74</v>
      </c>
      <c r="BQ68" t="s">
        <v>74</v>
      </c>
      <c r="BR68" t="s">
        <v>97</v>
      </c>
      <c r="BS68" t="s">
        <v>1366</v>
      </c>
      <c r="BT68" t="str">
        <f>HYPERLINK("https%3A%2F%2Fwww.webofscience.com%2Fwos%2Fwoscc%2Ffull-record%2FWOS:001350818700001","View Full Record in Web of Science")</f>
        <v>View Full Record in Web of Science</v>
      </c>
    </row>
    <row r="69" spans="1:72" x14ac:dyDescent="0.25">
      <c r="A69" t="s">
        <v>72</v>
      </c>
      <c r="B69" t="s">
        <v>1367</v>
      </c>
      <c r="C69" t="s">
        <v>74</v>
      </c>
      <c r="D69" t="s">
        <v>74</v>
      </c>
      <c r="E69" t="s">
        <v>74</v>
      </c>
      <c r="F69" t="s">
        <v>1368</v>
      </c>
      <c r="G69" t="s">
        <v>74</v>
      </c>
      <c r="H69" t="s">
        <v>74</v>
      </c>
      <c r="I69" t="s">
        <v>1369</v>
      </c>
      <c r="J69" t="s">
        <v>1370</v>
      </c>
      <c r="K69" t="s">
        <v>74</v>
      </c>
      <c r="L69" t="s">
        <v>74</v>
      </c>
      <c r="M69" t="s">
        <v>78</v>
      </c>
      <c r="N69" t="s">
        <v>79</v>
      </c>
      <c r="O69" t="s">
        <v>74</v>
      </c>
      <c r="P69" t="s">
        <v>74</v>
      </c>
      <c r="Q69" t="s">
        <v>74</v>
      </c>
      <c r="R69" t="s">
        <v>74</v>
      </c>
      <c r="S69" t="s">
        <v>74</v>
      </c>
      <c r="T69" t="s">
        <v>74</v>
      </c>
      <c r="U69" t="s">
        <v>74</v>
      </c>
      <c r="V69" t="s">
        <v>74</v>
      </c>
      <c r="W69" t="s">
        <v>1371</v>
      </c>
      <c r="X69" t="s">
        <v>1372</v>
      </c>
      <c r="Y69" t="s">
        <v>1373</v>
      </c>
      <c r="Z69" t="s">
        <v>1374</v>
      </c>
      <c r="AA69" t="s">
        <v>74</v>
      </c>
      <c r="AB69" t="s">
        <v>74</v>
      </c>
      <c r="AC69" t="s">
        <v>74</v>
      </c>
      <c r="AD69" t="s">
        <v>74</v>
      </c>
      <c r="AE69" t="s">
        <v>74</v>
      </c>
      <c r="AF69" t="s">
        <v>74</v>
      </c>
      <c r="AG69">
        <v>0</v>
      </c>
      <c r="AH69">
        <v>0</v>
      </c>
      <c r="AI69">
        <v>0</v>
      </c>
      <c r="AJ69">
        <v>0</v>
      </c>
      <c r="AK69">
        <v>0</v>
      </c>
      <c r="AL69" t="s">
        <v>1036</v>
      </c>
      <c r="AM69" t="s">
        <v>1037</v>
      </c>
      <c r="AN69" t="s">
        <v>1038</v>
      </c>
      <c r="AO69" t="s">
        <v>1375</v>
      </c>
      <c r="AP69" t="s">
        <v>1376</v>
      </c>
      <c r="AQ69" t="s">
        <v>74</v>
      </c>
      <c r="AR69" t="s">
        <v>1377</v>
      </c>
      <c r="AS69" t="s">
        <v>1378</v>
      </c>
      <c r="AT69" t="s">
        <v>1379</v>
      </c>
      <c r="AU69">
        <v>2024</v>
      </c>
      <c r="AV69">
        <v>36</v>
      </c>
      <c r="AW69">
        <v>3</v>
      </c>
      <c r="AX69" t="s">
        <v>74</v>
      </c>
      <c r="AY69" t="s">
        <v>74</v>
      </c>
      <c r="AZ69" t="s">
        <v>74</v>
      </c>
      <c r="BA69" t="s">
        <v>74</v>
      </c>
      <c r="BB69">
        <v>935</v>
      </c>
      <c r="BC69">
        <v>938</v>
      </c>
      <c r="BD69" t="s">
        <v>74</v>
      </c>
      <c r="BE69" t="s">
        <v>1380</v>
      </c>
      <c r="BF69" t="str">
        <f>HYPERLINK("http://dx.doi.org/10.1093/alh/ajae066","http://dx.doi.org/10.1093/alh/ajae066")</f>
        <v>http://dx.doi.org/10.1093/alh/ajae066</v>
      </c>
      <c r="BG69" t="s">
        <v>74</v>
      </c>
      <c r="BH69" t="s">
        <v>74</v>
      </c>
      <c r="BI69">
        <v>4</v>
      </c>
      <c r="BJ69" t="s">
        <v>1381</v>
      </c>
      <c r="BK69" t="s">
        <v>135</v>
      </c>
      <c r="BL69" t="s">
        <v>197</v>
      </c>
      <c r="BM69" t="s">
        <v>1382</v>
      </c>
      <c r="BN69" t="s">
        <v>74</v>
      </c>
      <c r="BO69" t="s">
        <v>74</v>
      </c>
      <c r="BP69" t="s">
        <v>74</v>
      </c>
      <c r="BQ69" t="s">
        <v>74</v>
      </c>
      <c r="BR69" t="s">
        <v>97</v>
      </c>
      <c r="BS69" t="s">
        <v>1383</v>
      </c>
      <c r="BT69" t="str">
        <f>HYPERLINK("https%3A%2F%2Fwww.webofscience.com%2Fwos%2Fwoscc%2Ffull-record%2FWOS:001300596200018","View Full Record in Web of Science")</f>
        <v>View Full Record in Web of Science</v>
      </c>
    </row>
    <row r="70" spans="1:72" x14ac:dyDescent="0.25">
      <c r="A70" t="s">
        <v>72</v>
      </c>
      <c r="B70" t="s">
        <v>1384</v>
      </c>
      <c r="C70" t="s">
        <v>74</v>
      </c>
      <c r="D70" t="s">
        <v>74</v>
      </c>
      <c r="E70" t="s">
        <v>74</v>
      </c>
      <c r="F70" t="s">
        <v>1385</v>
      </c>
      <c r="G70" t="s">
        <v>74</v>
      </c>
      <c r="H70" t="s">
        <v>74</v>
      </c>
      <c r="I70" t="s">
        <v>1386</v>
      </c>
      <c r="J70" t="s">
        <v>1387</v>
      </c>
      <c r="K70" t="s">
        <v>74</v>
      </c>
      <c r="L70" t="s">
        <v>74</v>
      </c>
      <c r="M70" t="s">
        <v>78</v>
      </c>
      <c r="N70" t="s">
        <v>79</v>
      </c>
      <c r="O70" t="s">
        <v>74</v>
      </c>
      <c r="P70" t="s">
        <v>74</v>
      </c>
      <c r="Q70" t="s">
        <v>74</v>
      </c>
      <c r="R70" t="s">
        <v>74</v>
      </c>
      <c r="S70" t="s">
        <v>74</v>
      </c>
      <c r="T70" t="s">
        <v>74</v>
      </c>
      <c r="U70" t="s">
        <v>74</v>
      </c>
      <c r="V70" t="s">
        <v>74</v>
      </c>
      <c r="W70" t="s">
        <v>1388</v>
      </c>
      <c r="X70" t="s">
        <v>1389</v>
      </c>
      <c r="Y70" t="s">
        <v>1390</v>
      </c>
      <c r="Z70" t="s">
        <v>74</v>
      </c>
      <c r="AA70" t="s">
        <v>74</v>
      </c>
      <c r="AB70" t="s">
        <v>74</v>
      </c>
      <c r="AC70" t="s">
        <v>74</v>
      </c>
      <c r="AD70" t="s">
        <v>74</v>
      </c>
      <c r="AE70" t="s">
        <v>74</v>
      </c>
      <c r="AF70" t="s">
        <v>74</v>
      </c>
      <c r="AG70">
        <v>0</v>
      </c>
      <c r="AH70">
        <v>0</v>
      </c>
      <c r="AI70">
        <v>0</v>
      </c>
      <c r="AJ70">
        <v>0</v>
      </c>
      <c r="AK70">
        <v>0</v>
      </c>
      <c r="AL70" t="s">
        <v>1391</v>
      </c>
      <c r="AM70" t="s">
        <v>1392</v>
      </c>
      <c r="AN70" t="s">
        <v>1393</v>
      </c>
      <c r="AO70" t="s">
        <v>1394</v>
      </c>
      <c r="AP70" t="s">
        <v>74</v>
      </c>
      <c r="AQ70" t="s">
        <v>74</v>
      </c>
      <c r="AR70" t="s">
        <v>1395</v>
      </c>
      <c r="AS70" t="s">
        <v>1396</v>
      </c>
      <c r="AT70" t="s">
        <v>1397</v>
      </c>
      <c r="AU70">
        <v>2024</v>
      </c>
      <c r="AV70">
        <v>26</v>
      </c>
      <c r="AW70">
        <v>1</v>
      </c>
      <c r="AX70" t="s">
        <v>74</v>
      </c>
      <c r="AY70" t="s">
        <v>74</v>
      </c>
      <c r="AZ70" t="s">
        <v>74</v>
      </c>
      <c r="BA70" t="s">
        <v>74</v>
      </c>
      <c r="BB70">
        <v>255</v>
      </c>
      <c r="BC70">
        <v>258</v>
      </c>
      <c r="BD70" t="s">
        <v>74</v>
      </c>
      <c r="BE70" t="s">
        <v>74</v>
      </c>
      <c r="BF70" t="s">
        <v>74</v>
      </c>
      <c r="BG70" t="s">
        <v>74</v>
      </c>
      <c r="BH70" t="s">
        <v>74</v>
      </c>
      <c r="BI70">
        <v>4</v>
      </c>
      <c r="BJ70" t="s">
        <v>378</v>
      </c>
      <c r="BK70" t="s">
        <v>95</v>
      </c>
      <c r="BL70" t="s">
        <v>379</v>
      </c>
      <c r="BM70" t="s">
        <v>1398</v>
      </c>
      <c r="BN70" t="s">
        <v>74</v>
      </c>
      <c r="BO70" t="s">
        <v>74</v>
      </c>
      <c r="BP70" t="s">
        <v>74</v>
      </c>
      <c r="BQ70" t="s">
        <v>74</v>
      </c>
      <c r="BR70" t="s">
        <v>97</v>
      </c>
      <c r="BS70" t="s">
        <v>1399</v>
      </c>
      <c r="BT70" t="str">
        <f>HYPERLINK("https%3A%2F%2Fwww.webofscience.com%2Fwos%2Fwoscc%2Ffull-record%2FWOS:001265009300017","View Full Record in Web of Science")</f>
        <v>View Full Record in Web of Science</v>
      </c>
    </row>
    <row r="71" spans="1:72" x14ac:dyDescent="0.25">
      <c r="A71" t="s">
        <v>72</v>
      </c>
      <c r="B71" t="s">
        <v>1400</v>
      </c>
      <c r="C71" t="s">
        <v>74</v>
      </c>
      <c r="D71" t="s">
        <v>74</v>
      </c>
      <c r="E71" t="s">
        <v>74</v>
      </c>
      <c r="F71" t="s">
        <v>1401</v>
      </c>
      <c r="G71" t="s">
        <v>74</v>
      </c>
      <c r="H71" t="s">
        <v>74</v>
      </c>
      <c r="I71" t="s">
        <v>1402</v>
      </c>
      <c r="J71" t="s">
        <v>1403</v>
      </c>
      <c r="K71" t="s">
        <v>74</v>
      </c>
      <c r="L71" t="s">
        <v>74</v>
      </c>
      <c r="M71" t="s">
        <v>78</v>
      </c>
      <c r="N71" t="s">
        <v>119</v>
      </c>
      <c r="O71" t="s">
        <v>74</v>
      </c>
      <c r="P71" t="s">
        <v>74</v>
      </c>
      <c r="Q71" t="s">
        <v>74</v>
      </c>
      <c r="R71" t="s">
        <v>74</v>
      </c>
      <c r="S71" t="s">
        <v>74</v>
      </c>
      <c r="T71" t="s">
        <v>1404</v>
      </c>
      <c r="U71" t="s">
        <v>1405</v>
      </c>
      <c r="V71" t="s">
        <v>1406</v>
      </c>
      <c r="W71" t="s">
        <v>1407</v>
      </c>
      <c r="X71" t="s">
        <v>1408</v>
      </c>
      <c r="Y71" t="s">
        <v>1409</v>
      </c>
      <c r="Z71" t="s">
        <v>1410</v>
      </c>
      <c r="AA71" t="s">
        <v>1411</v>
      </c>
      <c r="AB71" t="s">
        <v>1412</v>
      </c>
      <c r="AC71" t="s">
        <v>1413</v>
      </c>
      <c r="AD71" t="s">
        <v>1413</v>
      </c>
      <c r="AE71" t="s">
        <v>1414</v>
      </c>
      <c r="AF71" t="s">
        <v>74</v>
      </c>
      <c r="AG71">
        <v>54</v>
      </c>
      <c r="AH71">
        <v>2</v>
      </c>
      <c r="AI71">
        <v>2</v>
      </c>
      <c r="AJ71">
        <v>6</v>
      </c>
      <c r="AK71">
        <v>6</v>
      </c>
      <c r="AL71" t="s">
        <v>84</v>
      </c>
      <c r="AM71" t="s">
        <v>85</v>
      </c>
      <c r="AN71" t="s">
        <v>86</v>
      </c>
      <c r="AO71" t="s">
        <v>1415</v>
      </c>
      <c r="AP71" t="s">
        <v>1416</v>
      </c>
      <c r="AQ71" t="s">
        <v>74</v>
      </c>
      <c r="AR71" t="s">
        <v>1417</v>
      </c>
      <c r="AS71" t="s">
        <v>1418</v>
      </c>
      <c r="AT71" t="s">
        <v>1419</v>
      </c>
      <c r="AU71">
        <v>2024</v>
      </c>
      <c r="AV71">
        <v>26</v>
      </c>
      <c r="AW71">
        <v>6</v>
      </c>
      <c r="AX71" t="s">
        <v>74</v>
      </c>
      <c r="AY71" t="s">
        <v>74</v>
      </c>
      <c r="AZ71" t="s">
        <v>109</v>
      </c>
      <c r="BA71" t="s">
        <v>74</v>
      </c>
      <c r="BB71">
        <v>935</v>
      </c>
      <c r="BC71">
        <v>952</v>
      </c>
      <c r="BD71" t="s">
        <v>74</v>
      </c>
      <c r="BE71" t="s">
        <v>1420</v>
      </c>
      <c r="BF71" t="str">
        <f>HYPERLINK("http://dx.doi.org/10.1080/14616688.2024.2380316","http://dx.doi.org/10.1080/14616688.2024.2380316")</f>
        <v>http://dx.doi.org/10.1080/14616688.2024.2380316</v>
      </c>
      <c r="BG71" t="s">
        <v>74</v>
      </c>
      <c r="BH71" t="s">
        <v>111</v>
      </c>
      <c r="BI71">
        <v>18</v>
      </c>
      <c r="BJ71" t="s">
        <v>1421</v>
      </c>
      <c r="BK71" t="s">
        <v>112</v>
      </c>
      <c r="BL71" t="s">
        <v>258</v>
      </c>
      <c r="BM71" t="s">
        <v>1422</v>
      </c>
      <c r="BN71" t="s">
        <v>74</v>
      </c>
      <c r="BO71" t="s">
        <v>74</v>
      </c>
      <c r="BP71" t="s">
        <v>74</v>
      </c>
      <c r="BQ71" t="s">
        <v>74</v>
      </c>
      <c r="BR71" t="s">
        <v>97</v>
      </c>
      <c r="BS71" t="s">
        <v>1423</v>
      </c>
      <c r="BT71" t="str">
        <f>HYPERLINK("https%3A%2F%2Fwww.webofscience.com%2Fwos%2Fwoscc%2Ffull-record%2FWOS:001282092100001","View Full Record in Web of Science")</f>
        <v>View Full Record in Web of Science</v>
      </c>
    </row>
    <row r="72" spans="1:72" x14ac:dyDescent="0.25">
      <c r="A72" t="s">
        <v>72</v>
      </c>
      <c r="B72" t="s">
        <v>1424</v>
      </c>
      <c r="C72" t="s">
        <v>74</v>
      </c>
      <c r="D72" t="s">
        <v>74</v>
      </c>
      <c r="E72" t="s">
        <v>74</v>
      </c>
      <c r="F72" t="s">
        <v>1425</v>
      </c>
      <c r="G72" t="s">
        <v>74</v>
      </c>
      <c r="H72" t="s">
        <v>74</v>
      </c>
      <c r="I72" t="s">
        <v>1426</v>
      </c>
      <c r="J72" t="s">
        <v>449</v>
      </c>
      <c r="K72" t="s">
        <v>74</v>
      </c>
      <c r="L72" t="s">
        <v>74</v>
      </c>
      <c r="M72" t="s">
        <v>450</v>
      </c>
      <c r="N72" t="s">
        <v>119</v>
      </c>
      <c r="O72" t="s">
        <v>74</v>
      </c>
      <c r="P72" t="s">
        <v>74</v>
      </c>
      <c r="Q72" t="s">
        <v>74</v>
      </c>
      <c r="R72" t="s">
        <v>74</v>
      </c>
      <c r="S72" t="s">
        <v>74</v>
      </c>
      <c r="T72" t="s">
        <v>1427</v>
      </c>
      <c r="U72" t="s">
        <v>74</v>
      </c>
      <c r="V72" t="s">
        <v>1428</v>
      </c>
      <c r="W72" t="s">
        <v>1429</v>
      </c>
      <c r="X72" t="s">
        <v>74</v>
      </c>
      <c r="Y72" t="s">
        <v>1430</v>
      </c>
      <c r="Z72" t="s">
        <v>1431</v>
      </c>
      <c r="AA72" t="s">
        <v>1432</v>
      </c>
      <c r="AB72" t="s">
        <v>1433</v>
      </c>
      <c r="AC72" t="s">
        <v>74</v>
      </c>
      <c r="AD72" t="s">
        <v>74</v>
      </c>
      <c r="AE72" t="s">
        <v>74</v>
      </c>
      <c r="AF72" t="s">
        <v>74</v>
      </c>
      <c r="AG72">
        <v>34</v>
      </c>
      <c r="AH72">
        <v>0</v>
      </c>
      <c r="AI72">
        <v>0</v>
      </c>
      <c r="AJ72">
        <v>0</v>
      </c>
      <c r="AK72">
        <v>0</v>
      </c>
      <c r="AL72" t="s">
        <v>455</v>
      </c>
      <c r="AM72" t="s">
        <v>456</v>
      </c>
      <c r="AN72" t="s">
        <v>457</v>
      </c>
      <c r="AO72" t="s">
        <v>458</v>
      </c>
      <c r="AP72" t="s">
        <v>74</v>
      </c>
      <c r="AQ72" t="s">
        <v>74</v>
      </c>
      <c r="AR72" t="s">
        <v>459</v>
      </c>
      <c r="AS72" t="s">
        <v>460</v>
      </c>
      <c r="AT72" t="s">
        <v>937</v>
      </c>
      <c r="AU72">
        <v>2024</v>
      </c>
      <c r="AV72">
        <v>11</v>
      </c>
      <c r="AW72">
        <v>27</v>
      </c>
      <c r="AX72" t="s">
        <v>74</v>
      </c>
      <c r="AY72" t="s">
        <v>74</v>
      </c>
      <c r="AZ72" t="s">
        <v>74</v>
      </c>
      <c r="BA72" t="s">
        <v>74</v>
      </c>
      <c r="BB72">
        <v>502</v>
      </c>
      <c r="BC72">
        <v>521</v>
      </c>
      <c r="BD72" t="s">
        <v>74</v>
      </c>
      <c r="BE72" t="s">
        <v>74</v>
      </c>
      <c r="BF72" t="s">
        <v>74</v>
      </c>
      <c r="BG72" t="s">
        <v>74</v>
      </c>
      <c r="BH72" t="s">
        <v>74</v>
      </c>
      <c r="BI72">
        <v>20</v>
      </c>
      <c r="BJ72" t="s">
        <v>462</v>
      </c>
      <c r="BK72" t="s">
        <v>95</v>
      </c>
      <c r="BL72" t="s">
        <v>462</v>
      </c>
      <c r="BM72" t="s">
        <v>1434</v>
      </c>
      <c r="BN72" t="s">
        <v>74</v>
      </c>
      <c r="BO72" t="s">
        <v>74</v>
      </c>
      <c r="BP72" t="s">
        <v>74</v>
      </c>
      <c r="BQ72" t="s">
        <v>74</v>
      </c>
      <c r="BR72" t="s">
        <v>97</v>
      </c>
      <c r="BS72" t="s">
        <v>1435</v>
      </c>
      <c r="BT72" t="str">
        <f>HYPERLINK("https%3A%2F%2Fwww.webofscience.com%2Fwos%2Fwoscc%2Ffull-record%2FWOS:001266984400028","View Full Record in Web of Science")</f>
        <v>View Full Record in Web of Science</v>
      </c>
    </row>
    <row r="73" spans="1:72" x14ac:dyDescent="0.25">
      <c r="A73" t="s">
        <v>72</v>
      </c>
      <c r="B73" t="s">
        <v>1436</v>
      </c>
      <c r="C73" t="s">
        <v>74</v>
      </c>
      <c r="D73" t="s">
        <v>74</v>
      </c>
      <c r="E73" t="s">
        <v>74</v>
      </c>
      <c r="F73" t="s">
        <v>1437</v>
      </c>
      <c r="G73" t="s">
        <v>74</v>
      </c>
      <c r="H73" t="s">
        <v>74</v>
      </c>
      <c r="I73" t="s">
        <v>1438</v>
      </c>
      <c r="J73" t="s">
        <v>468</v>
      </c>
      <c r="K73" t="s">
        <v>74</v>
      </c>
      <c r="L73" t="s">
        <v>74</v>
      </c>
      <c r="M73" t="s">
        <v>78</v>
      </c>
      <c r="N73" t="s">
        <v>52</v>
      </c>
      <c r="O73" t="s">
        <v>74</v>
      </c>
      <c r="P73" t="s">
        <v>74</v>
      </c>
      <c r="Q73" t="s">
        <v>74</v>
      </c>
      <c r="R73" t="s">
        <v>74</v>
      </c>
      <c r="S73" t="s">
        <v>74</v>
      </c>
      <c r="T73" t="s">
        <v>74</v>
      </c>
      <c r="U73" t="s">
        <v>74</v>
      </c>
      <c r="V73" t="s">
        <v>74</v>
      </c>
      <c r="W73" t="s">
        <v>1439</v>
      </c>
      <c r="X73" t="s">
        <v>1440</v>
      </c>
      <c r="Y73" t="s">
        <v>74</v>
      </c>
      <c r="Z73" t="s">
        <v>74</v>
      </c>
      <c r="AA73" t="s">
        <v>74</v>
      </c>
      <c r="AB73" t="s">
        <v>74</v>
      </c>
      <c r="AC73" t="s">
        <v>74</v>
      </c>
      <c r="AD73" t="s">
        <v>74</v>
      </c>
      <c r="AE73" t="s">
        <v>74</v>
      </c>
      <c r="AF73" t="s">
        <v>74</v>
      </c>
      <c r="AG73">
        <v>0</v>
      </c>
      <c r="AH73">
        <v>0</v>
      </c>
      <c r="AI73">
        <v>0</v>
      </c>
      <c r="AJ73">
        <v>0</v>
      </c>
      <c r="AK73">
        <v>0</v>
      </c>
      <c r="AL73" t="s">
        <v>471</v>
      </c>
      <c r="AM73" t="s">
        <v>472</v>
      </c>
      <c r="AN73" t="s">
        <v>473</v>
      </c>
      <c r="AO73" t="s">
        <v>474</v>
      </c>
      <c r="AP73" t="s">
        <v>475</v>
      </c>
      <c r="AQ73" t="s">
        <v>74</v>
      </c>
      <c r="AR73" t="s">
        <v>476</v>
      </c>
      <c r="AS73" t="s">
        <v>477</v>
      </c>
      <c r="AT73" t="s">
        <v>255</v>
      </c>
      <c r="AU73">
        <v>2024</v>
      </c>
      <c r="AV73">
        <v>59</v>
      </c>
      <c r="AW73" t="s">
        <v>74</v>
      </c>
      <c r="AX73" t="s">
        <v>74</v>
      </c>
      <c r="AY73">
        <v>1</v>
      </c>
      <c r="AZ73" t="s">
        <v>74</v>
      </c>
      <c r="BA73" t="s">
        <v>74</v>
      </c>
      <c r="BB73">
        <v>467</v>
      </c>
      <c r="BC73">
        <v>467</v>
      </c>
      <c r="BD73" t="s">
        <v>74</v>
      </c>
      <c r="BE73" t="s">
        <v>74</v>
      </c>
      <c r="BF73" t="s">
        <v>74</v>
      </c>
      <c r="BG73" t="s">
        <v>74</v>
      </c>
      <c r="BH73" t="s">
        <v>74</v>
      </c>
      <c r="BI73">
        <v>1</v>
      </c>
      <c r="BJ73" t="s">
        <v>478</v>
      </c>
      <c r="BK73" t="s">
        <v>112</v>
      </c>
      <c r="BL73" t="s">
        <v>479</v>
      </c>
      <c r="BM73" t="s">
        <v>480</v>
      </c>
      <c r="BN73" t="s">
        <v>74</v>
      </c>
      <c r="BO73" t="s">
        <v>74</v>
      </c>
      <c r="BP73" t="s">
        <v>74</v>
      </c>
      <c r="BQ73" t="s">
        <v>74</v>
      </c>
      <c r="BR73" t="s">
        <v>97</v>
      </c>
      <c r="BS73" t="s">
        <v>1441</v>
      </c>
      <c r="BT73" t="str">
        <f>HYPERLINK("https%3A%2F%2Fwww.webofscience.com%2Fwos%2Fwoscc%2Ffull-record%2FWOS:001319547702342","View Full Record in Web of Science")</f>
        <v>View Full Record in Web of Science</v>
      </c>
    </row>
    <row r="74" spans="1:72" x14ac:dyDescent="0.25">
      <c r="A74" t="s">
        <v>72</v>
      </c>
      <c r="B74" t="s">
        <v>1442</v>
      </c>
      <c r="C74" t="s">
        <v>74</v>
      </c>
      <c r="D74" t="s">
        <v>74</v>
      </c>
      <c r="E74" t="s">
        <v>74</v>
      </c>
      <c r="F74" t="s">
        <v>1443</v>
      </c>
      <c r="G74" t="s">
        <v>74</v>
      </c>
      <c r="H74" t="s">
        <v>74</v>
      </c>
      <c r="I74" t="s">
        <v>1444</v>
      </c>
      <c r="J74" t="s">
        <v>1445</v>
      </c>
      <c r="K74" t="s">
        <v>74</v>
      </c>
      <c r="L74" t="s">
        <v>74</v>
      </c>
      <c r="M74" t="s">
        <v>78</v>
      </c>
      <c r="N74" t="s">
        <v>119</v>
      </c>
      <c r="O74" t="s">
        <v>74</v>
      </c>
      <c r="P74" t="s">
        <v>74</v>
      </c>
      <c r="Q74" t="s">
        <v>74</v>
      </c>
      <c r="R74" t="s">
        <v>74</v>
      </c>
      <c r="S74" t="s">
        <v>74</v>
      </c>
      <c r="T74" t="s">
        <v>74</v>
      </c>
      <c r="U74" t="s">
        <v>1446</v>
      </c>
      <c r="V74" t="s">
        <v>1447</v>
      </c>
      <c r="W74" t="s">
        <v>1448</v>
      </c>
      <c r="X74" t="s">
        <v>1449</v>
      </c>
      <c r="Y74" t="s">
        <v>1450</v>
      </c>
      <c r="Z74" t="s">
        <v>1451</v>
      </c>
      <c r="AA74" t="s">
        <v>1452</v>
      </c>
      <c r="AB74" t="s">
        <v>74</v>
      </c>
      <c r="AC74" t="s">
        <v>1453</v>
      </c>
      <c r="AD74" t="s">
        <v>1454</v>
      </c>
      <c r="AE74" t="s">
        <v>1455</v>
      </c>
      <c r="AF74" t="s">
        <v>74</v>
      </c>
      <c r="AG74">
        <v>110</v>
      </c>
      <c r="AH74">
        <v>1</v>
      </c>
      <c r="AI74">
        <v>1</v>
      </c>
      <c r="AJ74">
        <v>4</v>
      </c>
      <c r="AK74">
        <v>10</v>
      </c>
      <c r="AL74" t="s">
        <v>84</v>
      </c>
      <c r="AM74" t="s">
        <v>85</v>
      </c>
      <c r="AN74" t="s">
        <v>86</v>
      </c>
      <c r="AO74" t="s">
        <v>1456</v>
      </c>
      <c r="AP74" t="s">
        <v>1457</v>
      </c>
      <c r="AQ74" t="s">
        <v>74</v>
      </c>
      <c r="AR74" t="s">
        <v>1445</v>
      </c>
      <c r="AS74" t="s">
        <v>1458</v>
      </c>
      <c r="AT74" t="s">
        <v>1459</v>
      </c>
      <c r="AU74">
        <v>2025</v>
      </c>
      <c r="AV74">
        <v>30</v>
      </c>
      <c r="AW74">
        <v>1</v>
      </c>
      <c r="AX74" t="s">
        <v>74</v>
      </c>
      <c r="AY74" t="s">
        <v>74</v>
      </c>
      <c r="AZ74" t="s">
        <v>109</v>
      </c>
      <c r="BA74" t="s">
        <v>74</v>
      </c>
      <c r="BB74">
        <v>300</v>
      </c>
      <c r="BC74">
        <v>324</v>
      </c>
      <c r="BD74" t="s">
        <v>74</v>
      </c>
      <c r="BE74" t="s">
        <v>1460</v>
      </c>
      <c r="BF74" t="str">
        <f>HYPERLINK("http://dx.doi.org/10.1080/14650045.2024.2311175","http://dx.doi.org/10.1080/14650045.2024.2311175")</f>
        <v>http://dx.doi.org/10.1080/14650045.2024.2311175</v>
      </c>
      <c r="BG74" t="s">
        <v>74</v>
      </c>
      <c r="BH74" t="s">
        <v>182</v>
      </c>
      <c r="BI74">
        <v>25</v>
      </c>
      <c r="BJ74" t="s">
        <v>1461</v>
      </c>
      <c r="BK74" t="s">
        <v>112</v>
      </c>
      <c r="BL74" t="s">
        <v>1462</v>
      </c>
      <c r="BM74" t="s">
        <v>1463</v>
      </c>
      <c r="BN74" t="s">
        <v>74</v>
      </c>
      <c r="BO74" t="s">
        <v>316</v>
      </c>
      <c r="BP74" t="s">
        <v>74</v>
      </c>
      <c r="BQ74" t="s">
        <v>74</v>
      </c>
      <c r="BR74" t="s">
        <v>97</v>
      </c>
      <c r="BS74" t="s">
        <v>1464</v>
      </c>
      <c r="BT74" t="str">
        <f>HYPERLINK("https%3A%2F%2Fwww.webofscience.com%2Fwos%2Fwoscc%2Ffull-record%2FWOS:001157451700001","View Full Record in Web of Science")</f>
        <v>View Full Record in Web of Science</v>
      </c>
    </row>
    <row r="75" spans="1:72" x14ac:dyDescent="0.25">
      <c r="A75" t="s">
        <v>72</v>
      </c>
      <c r="B75" t="s">
        <v>1465</v>
      </c>
      <c r="C75" t="s">
        <v>74</v>
      </c>
      <c r="D75" t="s">
        <v>74</v>
      </c>
      <c r="E75" t="s">
        <v>74</v>
      </c>
      <c r="F75" t="s">
        <v>1466</v>
      </c>
      <c r="G75" t="s">
        <v>74</v>
      </c>
      <c r="H75" t="s">
        <v>74</v>
      </c>
      <c r="I75" t="s">
        <v>1467</v>
      </c>
      <c r="J75" t="s">
        <v>1468</v>
      </c>
      <c r="K75" t="s">
        <v>74</v>
      </c>
      <c r="L75" t="s">
        <v>74</v>
      </c>
      <c r="M75" t="s">
        <v>78</v>
      </c>
      <c r="N75" t="s">
        <v>119</v>
      </c>
      <c r="O75" t="s">
        <v>74</v>
      </c>
      <c r="P75" t="s">
        <v>74</v>
      </c>
      <c r="Q75" t="s">
        <v>74</v>
      </c>
      <c r="R75" t="s">
        <v>74</v>
      </c>
      <c r="S75" t="s">
        <v>74</v>
      </c>
      <c r="T75" t="s">
        <v>1469</v>
      </c>
      <c r="U75" t="s">
        <v>74</v>
      </c>
      <c r="V75" t="s">
        <v>1470</v>
      </c>
      <c r="W75" t="s">
        <v>1471</v>
      </c>
      <c r="X75" t="s">
        <v>1472</v>
      </c>
      <c r="Y75" t="s">
        <v>1473</v>
      </c>
      <c r="Z75" t="s">
        <v>1474</v>
      </c>
      <c r="AA75" t="s">
        <v>74</v>
      </c>
      <c r="AB75" t="s">
        <v>74</v>
      </c>
      <c r="AC75" t="s">
        <v>74</v>
      </c>
      <c r="AD75" t="s">
        <v>74</v>
      </c>
      <c r="AE75" t="s">
        <v>74</v>
      </c>
      <c r="AF75" t="s">
        <v>74</v>
      </c>
      <c r="AG75">
        <v>15</v>
      </c>
      <c r="AH75">
        <v>0</v>
      </c>
      <c r="AI75">
        <v>0</v>
      </c>
      <c r="AJ75">
        <v>0</v>
      </c>
      <c r="AK75">
        <v>1</v>
      </c>
      <c r="AL75" t="s">
        <v>1475</v>
      </c>
      <c r="AM75" t="s">
        <v>1476</v>
      </c>
      <c r="AN75" t="s">
        <v>1477</v>
      </c>
      <c r="AO75" t="s">
        <v>1478</v>
      </c>
      <c r="AP75" t="s">
        <v>1479</v>
      </c>
      <c r="AQ75" t="s">
        <v>74</v>
      </c>
      <c r="AR75" t="s">
        <v>1480</v>
      </c>
      <c r="AS75" t="s">
        <v>1481</v>
      </c>
      <c r="AT75" t="s">
        <v>1482</v>
      </c>
      <c r="AU75">
        <v>2024</v>
      </c>
      <c r="AV75" t="s">
        <v>74</v>
      </c>
      <c r="AW75">
        <v>154</v>
      </c>
      <c r="AX75" t="s">
        <v>74</v>
      </c>
      <c r="AY75" t="s">
        <v>74</v>
      </c>
      <c r="AZ75" t="s">
        <v>74</v>
      </c>
      <c r="BA75" t="s">
        <v>74</v>
      </c>
      <c r="BB75">
        <v>245</v>
      </c>
      <c r="BC75">
        <v>258</v>
      </c>
      <c r="BD75" t="s">
        <v>74</v>
      </c>
      <c r="BE75" t="s">
        <v>74</v>
      </c>
      <c r="BF75" t="s">
        <v>74</v>
      </c>
      <c r="BG75" t="s">
        <v>74</v>
      </c>
      <c r="BH75" t="s">
        <v>74</v>
      </c>
      <c r="BI75">
        <v>14</v>
      </c>
      <c r="BJ75" t="s">
        <v>837</v>
      </c>
      <c r="BK75" t="s">
        <v>95</v>
      </c>
      <c r="BL75" t="s">
        <v>837</v>
      </c>
      <c r="BM75" t="s">
        <v>1483</v>
      </c>
      <c r="BN75" t="s">
        <v>74</v>
      </c>
      <c r="BO75" t="s">
        <v>74</v>
      </c>
      <c r="BP75" t="s">
        <v>74</v>
      </c>
      <c r="BQ75" t="s">
        <v>74</v>
      </c>
      <c r="BR75" t="s">
        <v>97</v>
      </c>
      <c r="BS75" t="s">
        <v>1484</v>
      </c>
      <c r="BT75" t="str">
        <f>HYPERLINK("https%3A%2F%2Fwww.webofscience.com%2Fwos%2Fwoscc%2Ffull-record%2FWOS:001148701000001","View Full Record in Web of Science")</f>
        <v>View Full Record in Web of Science</v>
      </c>
    </row>
    <row r="76" spans="1:72" x14ac:dyDescent="0.25">
      <c r="A76" t="s">
        <v>72</v>
      </c>
      <c r="B76" t="s">
        <v>1485</v>
      </c>
      <c r="C76" t="s">
        <v>74</v>
      </c>
      <c r="D76" t="s">
        <v>74</v>
      </c>
      <c r="E76" t="s">
        <v>74</v>
      </c>
      <c r="F76" t="s">
        <v>1486</v>
      </c>
      <c r="G76" t="s">
        <v>74</v>
      </c>
      <c r="H76" t="s">
        <v>74</v>
      </c>
      <c r="I76" t="s">
        <v>1487</v>
      </c>
      <c r="J76" t="s">
        <v>1488</v>
      </c>
      <c r="K76" t="s">
        <v>74</v>
      </c>
      <c r="L76" t="s">
        <v>74</v>
      </c>
      <c r="M76" t="s">
        <v>78</v>
      </c>
      <c r="N76" t="s">
        <v>119</v>
      </c>
      <c r="O76" t="s">
        <v>74</v>
      </c>
      <c r="P76" t="s">
        <v>74</v>
      </c>
      <c r="Q76" t="s">
        <v>74</v>
      </c>
      <c r="R76" t="s">
        <v>74</v>
      </c>
      <c r="S76" t="s">
        <v>74</v>
      </c>
      <c r="T76" t="s">
        <v>1489</v>
      </c>
      <c r="U76" t="s">
        <v>845</v>
      </c>
      <c r="V76" t="s">
        <v>1490</v>
      </c>
      <c r="W76" t="s">
        <v>1491</v>
      </c>
      <c r="X76" t="s">
        <v>1492</v>
      </c>
      <c r="Y76" t="s">
        <v>1493</v>
      </c>
      <c r="Z76" t="s">
        <v>1494</v>
      </c>
      <c r="AA76" t="s">
        <v>74</v>
      </c>
      <c r="AB76" t="s">
        <v>1495</v>
      </c>
      <c r="AC76" t="s">
        <v>74</v>
      </c>
      <c r="AD76" t="s">
        <v>74</v>
      </c>
      <c r="AE76" t="s">
        <v>74</v>
      </c>
      <c r="AF76" t="s">
        <v>74</v>
      </c>
      <c r="AG76">
        <v>40</v>
      </c>
      <c r="AH76">
        <v>1</v>
      </c>
      <c r="AI76">
        <v>1</v>
      </c>
      <c r="AJ76">
        <v>0</v>
      </c>
      <c r="AK76">
        <v>0</v>
      </c>
      <c r="AL76" t="s">
        <v>413</v>
      </c>
      <c r="AM76" t="s">
        <v>414</v>
      </c>
      <c r="AN76" t="s">
        <v>415</v>
      </c>
      <c r="AO76" t="s">
        <v>74</v>
      </c>
      <c r="AP76" t="s">
        <v>1496</v>
      </c>
      <c r="AQ76" t="s">
        <v>74</v>
      </c>
      <c r="AR76" t="s">
        <v>1497</v>
      </c>
      <c r="AS76" t="s">
        <v>1498</v>
      </c>
      <c r="AT76" t="s">
        <v>674</v>
      </c>
      <c r="AU76">
        <v>2024</v>
      </c>
      <c r="AV76">
        <v>8</v>
      </c>
      <c r="AW76">
        <v>3</v>
      </c>
      <c r="AX76" t="s">
        <v>74</v>
      </c>
      <c r="AY76" t="s">
        <v>74</v>
      </c>
      <c r="AZ76" t="s">
        <v>74</v>
      </c>
      <c r="BA76" t="s">
        <v>74</v>
      </c>
      <c r="BB76" t="s">
        <v>74</v>
      </c>
      <c r="BC76" t="s">
        <v>74</v>
      </c>
      <c r="BD76">
        <v>81</v>
      </c>
      <c r="BE76" t="s">
        <v>1499</v>
      </c>
      <c r="BF76" t="str">
        <f>HYPERLINK("http://dx.doi.org/10.3390/genealogy8030081","http://dx.doi.org/10.3390/genealogy8030081")</f>
        <v>http://dx.doi.org/10.3390/genealogy8030081</v>
      </c>
      <c r="BG76" t="s">
        <v>74</v>
      </c>
      <c r="BH76" t="s">
        <v>74</v>
      </c>
      <c r="BI76">
        <v>13</v>
      </c>
      <c r="BJ76" t="s">
        <v>1500</v>
      </c>
      <c r="BK76" t="s">
        <v>95</v>
      </c>
      <c r="BL76" t="s">
        <v>1500</v>
      </c>
      <c r="BM76" t="s">
        <v>1501</v>
      </c>
      <c r="BN76" t="s">
        <v>74</v>
      </c>
      <c r="BO76" t="s">
        <v>422</v>
      </c>
      <c r="BP76" t="s">
        <v>74</v>
      </c>
      <c r="BQ76" t="s">
        <v>74</v>
      </c>
      <c r="BR76" t="s">
        <v>97</v>
      </c>
      <c r="BS76" t="s">
        <v>1502</v>
      </c>
      <c r="BT76" t="str">
        <f>HYPERLINK("https%3A%2F%2Fwww.webofscience.com%2Fwos%2Fwoscc%2Ffull-record%2FWOS:001323359900001","View Full Record in Web of Science")</f>
        <v>View Full Record in Web of Science</v>
      </c>
    </row>
    <row r="77" spans="1:72" x14ac:dyDescent="0.25">
      <c r="A77" t="s">
        <v>72</v>
      </c>
      <c r="B77" t="s">
        <v>1307</v>
      </c>
      <c r="C77" t="s">
        <v>74</v>
      </c>
      <c r="D77" t="s">
        <v>74</v>
      </c>
      <c r="E77" t="s">
        <v>74</v>
      </c>
      <c r="F77" t="s">
        <v>1503</v>
      </c>
      <c r="G77" t="s">
        <v>74</v>
      </c>
      <c r="H77" t="s">
        <v>74</v>
      </c>
      <c r="I77" t="s">
        <v>1309</v>
      </c>
      <c r="J77" t="s">
        <v>1310</v>
      </c>
      <c r="K77" t="s">
        <v>74</v>
      </c>
      <c r="L77" t="s">
        <v>74</v>
      </c>
      <c r="M77" t="s">
        <v>450</v>
      </c>
      <c r="N77" t="s">
        <v>119</v>
      </c>
      <c r="O77" t="s">
        <v>74</v>
      </c>
      <c r="P77" t="s">
        <v>74</v>
      </c>
      <c r="Q77" t="s">
        <v>74</v>
      </c>
      <c r="R77" t="s">
        <v>74</v>
      </c>
      <c r="S77" t="s">
        <v>74</v>
      </c>
      <c r="T77" t="s">
        <v>1311</v>
      </c>
      <c r="U77" t="s">
        <v>74</v>
      </c>
      <c r="V77" t="s">
        <v>1504</v>
      </c>
      <c r="W77" t="s">
        <v>1505</v>
      </c>
      <c r="X77" t="s">
        <v>1506</v>
      </c>
      <c r="Y77" t="s">
        <v>1507</v>
      </c>
      <c r="Z77" t="s">
        <v>1315</v>
      </c>
      <c r="AA77" t="s">
        <v>74</v>
      </c>
      <c r="AB77" t="s">
        <v>74</v>
      </c>
      <c r="AC77" t="s">
        <v>74</v>
      </c>
      <c r="AD77" t="s">
        <v>74</v>
      </c>
      <c r="AE77" t="s">
        <v>74</v>
      </c>
      <c r="AF77" t="s">
        <v>74</v>
      </c>
      <c r="AG77">
        <v>17</v>
      </c>
      <c r="AH77">
        <v>0</v>
      </c>
      <c r="AI77">
        <v>0</v>
      </c>
      <c r="AJ77">
        <v>0</v>
      </c>
      <c r="AK77">
        <v>0</v>
      </c>
      <c r="AL77" t="s">
        <v>1296</v>
      </c>
      <c r="AM77" t="s">
        <v>1297</v>
      </c>
      <c r="AN77" t="s">
        <v>1298</v>
      </c>
      <c r="AO77" t="s">
        <v>1316</v>
      </c>
      <c r="AP77" t="s">
        <v>74</v>
      </c>
      <c r="AQ77" t="s">
        <v>74</v>
      </c>
      <c r="AR77" t="s">
        <v>1317</v>
      </c>
      <c r="AS77" t="s">
        <v>1318</v>
      </c>
      <c r="AT77" t="s">
        <v>638</v>
      </c>
      <c r="AU77">
        <v>2024</v>
      </c>
      <c r="AV77">
        <v>20</v>
      </c>
      <c r="AW77">
        <v>1</v>
      </c>
      <c r="AX77" t="s">
        <v>74</v>
      </c>
      <c r="AY77" t="s">
        <v>74</v>
      </c>
      <c r="AZ77" t="s">
        <v>74</v>
      </c>
      <c r="BA77" t="s">
        <v>74</v>
      </c>
      <c r="BB77" t="s">
        <v>74</v>
      </c>
      <c r="BC77" t="s">
        <v>74</v>
      </c>
      <c r="BD77" t="s">
        <v>74</v>
      </c>
      <c r="BE77" t="s">
        <v>74</v>
      </c>
      <c r="BF77" t="s">
        <v>74</v>
      </c>
      <c r="BG77" t="s">
        <v>74</v>
      </c>
      <c r="BH77" t="s">
        <v>74</v>
      </c>
      <c r="BI77">
        <v>20</v>
      </c>
      <c r="BJ77" t="s">
        <v>1319</v>
      </c>
      <c r="BK77" t="s">
        <v>95</v>
      </c>
      <c r="BL77" t="s">
        <v>1319</v>
      </c>
      <c r="BM77" t="s">
        <v>1508</v>
      </c>
      <c r="BN77" t="s">
        <v>74</v>
      </c>
      <c r="BO77" t="s">
        <v>74</v>
      </c>
      <c r="BP77" t="s">
        <v>74</v>
      </c>
      <c r="BQ77" t="s">
        <v>74</v>
      </c>
      <c r="BR77" t="s">
        <v>97</v>
      </c>
      <c r="BS77" t="s">
        <v>1509</v>
      </c>
      <c r="BT77" t="str">
        <f>HYPERLINK("https%3A%2F%2Fwww.webofscience.com%2Fwos%2Fwoscc%2Ffull-record%2FWOS:001338082700010","View Full Record in Web of Science")</f>
        <v>View Full Record in Web of Science</v>
      </c>
    </row>
    <row r="78" spans="1:72" x14ac:dyDescent="0.25">
      <c r="A78" t="s">
        <v>72</v>
      </c>
      <c r="B78" t="s">
        <v>1510</v>
      </c>
      <c r="C78" t="s">
        <v>74</v>
      </c>
      <c r="D78" t="s">
        <v>74</v>
      </c>
      <c r="E78" t="s">
        <v>74</v>
      </c>
      <c r="F78" t="s">
        <v>1511</v>
      </c>
      <c r="G78" t="s">
        <v>74</v>
      </c>
      <c r="H78" t="s">
        <v>74</v>
      </c>
      <c r="I78" t="s">
        <v>1512</v>
      </c>
      <c r="J78" t="s">
        <v>1513</v>
      </c>
      <c r="K78" t="s">
        <v>74</v>
      </c>
      <c r="L78" t="s">
        <v>74</v>
      </c>
      <c r="M78" t="s">
        <v>78</v>
      </c>
      <c r="N78" t="s">
        <v>119</v>
      </c>
      <c r="O78" t="s">
        <v>74</v>
      </c>
      <c r="P78" t="s">
        <v>74</v>
      </c>
      <c r="Q78" t="s">
        <v>74</v>
      </c>
      <c r="R78" t="s">
        <v>74</v>
      </c>
      <c r="S78" t="s">
        <v>74</v>
      </c>
      <c r="T78" t="s">
        <v>1514</v>
      </c>
      <c r="U78" t="s">
        <v>74</v>
      </c>
      <c r="V78" t="s">
        <v>1515</v>
      </c>
      <c r="W78" t="s">
        <v>1516</v>
      </c>
      <c r="X78" t="s">
        <v>1517</v>
      </c>
      <c r="Y78" t="s">
        <v>1518</v>
      </c>
      <c r="Z78" t="s">
        <v>1519</v>
      </c>
      <c r="AA78" t="s">
        <v>74</v>
      </c>
      <c r="AB78" t="s">
        <v>74</v>
      </c>
      <c r="AC78" t="s">
        <v>74</v>
      </c>
      <c r="AD78" t="s">
        <v>74</v>
      </c>
      <c r="AE78" t="s">
        <v>74</v>
      </c>
      <c r="AF78" t="s">
        <v>74</v>
      </c>
      <c r="AG78">
        <v>61</v>
      </c>
      <c r="AH78">
        <v>1</v>
      </c>
      <c r="AI78">
        <v>1</v>
      </c>
      <c r="AJ78">
        <v>0</v>
      </c>
      <c r="AK78">
        <v>0</v>
      </c>
      <c r="AL78" t="s">
        <v>1520</v>
      </c>
      <c r="AM78" t="s">
        <v>1521</v>
      </c>
      <c r="AN78" t="s">
        <v>1522</v>
      </c>
      <c r="AO78" t="s">
        <v>1523</v>
      </c>
      <c r="AP78" t="s">
        <v>74</v>
      </c>
      <c r="AQ78" t="s">
        <v>74</v>
      </c>
      <c r="AR78" t="s">
        <v>1524</v>
      </c>
      <c r="AS78" t="s">
        <v>1525</v>
      </c>
      <c r="AT78" t="s">
        <v>74</v>
      </c>
      <c r="AU78">
        <v>2024</v>
      </c>
      <c r="AV78">
        <v>13</v>
      </c>
      <c r="AW78">
        <v>1</v>
      </c>
      <c r="AX78" t="s">
        <v>74</v>
      </c>
      <c r="AY78" t="s">
        <v>74</v>
      </c>
      <c r="AZ78" t="s">
        <v>74</v>
      </c>
      <c r="BA78" t="s">
        <v>74</v>
      </c>
      <c r="BB78">
        <v>211</v>
      </c>
      <c r="BC78">
        <v>230</v>
      </c>
      <c r="BD78" t="s">
        <v>74</v>
      </c>
      <c r="BE78" t="s">
        <v>1526</v>
      </c>
      <c r="BF78" t="str">
        <f>HYPERLINK("http://dx.doi.org/10.12835/ve2024.1-150","http://dx.doi.org/10.12835/ve2024.1-150")</f>
        <v>http://dx.doi.org/10.12835/ve2024.1-150</v>
      </c>
      <c r="BG78" t="s">
        <v>74</v>
      </c>
      <c r="BH78" t="s">
        <v>74</v>
      </c>
      <c r="BI78">
        <v>20</v>
      </c>
      <c r="BJ78" t="s">
        <v>1527</v>
      </c>
      <c r="BK78" t="s">
        <v>95</v>
      </c>
      <c r="BL78" t="s">
        <v>1527</v>
      </c>
      <c r="BM78" t="s">
        <v>1528</v>
      </c>
      <c r="BN78" t="s">
        <v>74</v>
      </c>
      <c r="BO78" t="s">
        <v>74</v>
      </c>
      <c r="BP78" t="s">
        <v>74</v>
      </c>
      <c r="BQ78" t="s">
        <v>74</v>
      </c>
      <c r="BR78" t="s">
        <v>97</v>
      </c>
      <c r="BS78" t="s">
        <v>1529</v>
      </c>
      <c r="BT78" t="str">
        <f>HYPERLINK("https%3A%2F%2Fwww.webofscience.com%2Fwos%2Fwoscc%2Ffull-record%2FWOS:001273877100011","View Full Record in Web of Science")</f>
        <v>View Full Record in Web of Science</v>
      </c>
    </row>
    <row r="79" spans="1:72" x14ac:dyDescent="0.25">
      <c r="A79" t="s">
        <v>72</v>
      </c>
      <c r="B79" t="s">
        <v>1436</v>
      </c>
      <c r="C79" t="s">
        <v>74</v>
      </c>
      <c r="D79" t="s">
        <v>74</v>
      </c>
      <c r="E79" t="s">
        <v>74</v>
      </c>
      <c r="F79" t="s">
        <v>1437</v>
      </c>
      <c r="G79" t="s">
        <v>74</v>
      </c>
      <c r="H79" t="s">
        <v>74</v>
      </c>
      <c r="I79" t="s">
        <v>1530</v>
      </c>
      <c r="J79" t="s">
        <v>468</v>
      </c>
      <c r="K79" t="s">
        <v>74</v>
      </c>
      <c r="L79" t="s">
        <v>74</v>
      </c>
      <c r="M79" t="s">
        <v>78</v>
      </c>
      <c r="N79" t="s">
        <v>52</v>
      </c>
      <c r="O79" t="s">
        <v>74</v>
      </c>
      <c r="P79" t="s">
        <v>74</v>
      </c>
      <c r="Q79" t="s">
        <v>74</v>
      </c>
      <c r="R79" t="s">
        <v>74</v>
      </c>
      <c r="S79" t="s">
        <v>74</v>
      </c>
      <c r="T79" t="s">
        <v>74</v>
      </c>
      <c r="U79" t="s">
        <v>74</v>
      </c>
      <c r="V79" t="s">
        <v>74</v>
      </c>
      <c r="W79" t="s">
        <v>1439</v>
      </c>
      <c r="X79" t="s">
        <v>1440</v>
      </c>
      <c r="Y79" t="s">
        <v>74</v>
      </c>
      <c r="Z79" t="s">
        <v>74</v>
      </c>
      <c r="AA79" t="s">
        <v>74</v>
      </c>
      <c r="AB79" t="s">
        <v>74</v>
      </c>
      <c r="AC79" t="s">
        <v>74</v>
      </c>
      <c r="AD79" t="s">
        <v>74</v>
      </c>
      <c r="AE79" t="s">
        <v>74</v>
      </c>
      <c r="AF79" t="s">
        <v>74</v>
      </c>
      <c r="AG79">
        <v>0</v>
      </c>
      <c r="AH79">
        <v>0</v>
      </c>
      <c r="AI79">
        <v>0</v>
      </c>
      <c r="AJ79">
        <v>0</v>
      </c>
      <c r="AK79">
        <v>0</v>
      </c>
      <c r="AL79" t="s">
        <v>471</v>
      </c>
      <c r="AM79" t="s">
        <v>472</v>
      </c>
      <c r="AN79" t="s">
        <v>473</v>
      </c>
      <c r="AO79" t="s">
        <v>474</v>
      </c>
      <c r="AP79" t="s">
        <v>475</v>
      </c>
      <c r="AQ79" t="s">
        <v>74</v>
      </c>
      <c r="AR79" t="s">
        <v>476</v>
      </c>
      <c r="AS79" t="s">
        <v>477</v>
      </c>
      <c r="AT79" t="s">
        <v>255</v>
      </c>
      <c r="AU79">
        <v>2024</v>
      </c>
      <c r="AV79">
        <v>59</v>
      </c>
      <c r="AW79" t="s">
        <v>74</v>
      </c>
      <c r="AX79" t="s">
        <v>74</v>
      </c>
      <c r="AY79">
        <v>1</v>
      </c>
      <c r="AZ79" t="s">
        <v>74</v>
      </c>
      <c r="BA79" t="s">
        <v>1531</v>
      </c>
      <c r="BB79">
        <v>466</v>
      </c>
      <c r="BC79">
        <v>466</v>
      </c>
      <c r="BD79" t="s">
        <v>74</v>
      </c>
      <c r="BE79" t="s">
        <v>74</v>
      </c>
      <c r="BF79" t="s">
        <v>74</v>
      </c>
      <c r="BG79" t="s">
        <v>74</v>
      </c>
      <c r="BH79" t="s">
        <v>74</v>
      </c>
      <c r="BI79">
        <v>1</v>
      </c>
      <c r="BJ79" t="s">
        <v>478</v>
      </c>
      <c r="BK79" t="s">
        <v>112</v>
      </c>
      <c r="BL79" t="s">
        <v>479</v>
      </c>
      <c r="BM79" t="s">
        <v>480</v>
      </c>
      <c r="BN79" t="s">
        <v>74</v>
      </c>
      <c r="BO79" t="s">
        <v>74</v>
      </c>
      <c r="BP79" t="s">
        <v>74</v>
      </c>
      <c r="BQ79" t="s">
        <v>74</v>
      </c>
      <c r="BR79" t="s">
        <v>97</v>
      </c>
      <c r="BS79" t="s">
        <v>1532</v>
      </c>
      <c r="BT79" t="str">
        <f>HYPERLINK("https%3A%2F%2Fwww.webofscience.com%2Fwos%2Fwoscc%2Ffull-record%2FWOS:001319547702338","View Full Record in Web of Science")</f>
        <v>View Full Record in Web of Science</v>
      </c>
    </row>
    <row r="80" spans="1:72" x14ac:dyDescent="0.25">
      <c r="A80" t="s">
        <v>72</v>
      </c>
      <c r="B80" t="s">
        <v>1533</v>
      </c>
      <c r="C80" t="s">
        <v>74</v>
      </c>
      <c r="D80" t="s">
        <v>74</v>
      </c>
      <c r="E80" t="s">
        <v>74</v>
      </c>
      <c r="F80" t="s">
        <v>1534</v>
      </c>
      <c r="G80" t="s">
        <v>74</v>
      </c>
      <c r="H80" t="s">
        <v>74</v>
      </c>
      <c r="I80" t="s">
        <v>1535</v>
      </c>
      <c r="J80" t="s">
        <v>1536</v>
      </c>
      <c r="K80" t="s">
        <v>74</v>
      </c>
      <c r="L80" t="s">
        <v>74</v>
      </c>
      <c r="M80" t="s">
        <v>78</v>
      </c>
      <c r="N80" t="s">
        <v>79</v>
      </c>
      <c r="O80" t="s">
        <v>74</v>
      </c>
      <c r="P80" t="s">
        <v>74</v>
      </c>
      <c r="Q80" t="s">
        <v>74</v>
      </c>
      <c r="R80" t="s">
        <v>74</v>
      </c>
      <c r="S80" t="s">
        <v>74</v>
      </c>
      <c r="T80" t="s">
        <v>74</v>
      </c>
      <c r="U80" t="s">
        <v>74</v>
      </c>
      <c r="V80" t="s">
        <v>74</v>
      </c>
      <c r="W80" t="s">
        <v>1537</v>
      </c>
      <c r="X80" t="s">
        <v>1538</v>
      </c>
      <c r="Y80" t="s">
        <v>1539</v>
      </c>
      <c r="Z80" t="s">
        <v>1540</v>
      </c>
      <c r="AA80" t="s">
        <v>74</v>
      </c>
      <c r="AB80" t="s">
        <v>74</v>
      </c>
      <c r="AC80" t="s">
        <v>74</v>
      </c>
      <c r="AD80" t="s">
        <v>74</v>
      </c>
      <c r="AE80" t="s">
        <v>74</v>
      </c>
      <c r="AF80" t="s">
        <v>74</v>
      </c>
      <c r="AG80">
        <v>0</v>
      </c>
      <c r="AH80">
        <v>0</v>
      </c>
      <c r="AI80">
        <v>0</v>
      </c>
      <c r="AJ80">
        <v>0</v>
      </c>
      <c r="AK80">
        <v>0</v>
      </c>
      <c r="AL80" t="s">
        <v>226</v>
      </c>
      <c r="AM80" t="s">
        <v>227</v>
      </c>
      <c r="AN80" t="s">
        <v>228</v>
      </c>
      <c r="AO80" t="s">
        <v>1541</v>
      </c>
      <c r="AP80" t="s">
        <v>1542</v>
      </c>
      <c r="AQ80" t="s">
        <v>74</v>
      </c>
      <c r="AR80" t="s">
        <v>1543</v>
      </c>
      <c r="AS80" t="s">
        <v>1544</v>
      </c>
      <c r="AT80" t="s">
        <v>180</v>
      </c>
      <c r="AU80">
        <v>2024</v>
      </c>
      <c r="AV80">
        <v>67</v>
      </c>
      <c r="AW80">
        <v>2</v>
      </c>
      <c r="AX80" t="s">
        <v>74</v>
      </c>
      <c r="AY80" t="s">
        <v>74</v>
      </c>
      <c r="AZ80" t="s">
        <v>74</v>
      </c>
      <c r="BA80" t="s">
        <v>74</v>
      </c>
      <c r="BB80">
        <v>482</v>
      </c>
      <c r="BC80">
        <v>484</v>
      </c>
      <c r="BD80" t="s">
        <v>74</v>
      </c>
      <c r="BE80" t="s">
        <v>1545</v>
      </c>
      <c r="BF80" t="str">
        <f>HYPERLINK("http://dx.doi.org/10.1017/asr.2023.126","http://dx.doi.org/10.1017/asr.2023.126")</f>
        <v>http://dx.doi.org/10.1017/asr.2023.126</v>
      </c>
      <c r="BG80" t="s">
        <v>74</v>
      </c>
      <c r="BH80" t="s">
        <v>399</v>
      </c>
      <c r="BI80">
        <v>3</v>
      </c>
      <c r="BJ80" t="s">
        <v>1141</v>
      </c>
      <c r="BK80" t="s">
        <v>112</v>
      </c>
      <c r="BL80" t="s">
        <v>1141</v>
      </c>
      <c r="BM80" t="s">
        <v>1546</v>
      </c>
      <c r="BN80" t="s">
        <v>74</v>
      </c>
      <c r="BO80" t="s">
        <v>1547</v>
      </c>
      <c r="BP80" t="s">
        <v>74</v>
      </c>
      <c r="BQ80" t="s">
        <v>74</v>
      </c>
      <c r="BR80" t="s">
        <v>97</v>
      </c>
      <c r="BS80" t="s">
        <v>1548</v>
      </c>
      <c r="BT80" t="str">
        <f>HYPERLINK("https%3A%2F%2Fwww.webofscience.com%2Fwos%2Fwoscc%2Ffull-record%2FWOS:001148824900001","View Full Record in Web of Science")</f>
        <v>View Full Record in Web of Science</v>
      </c>
    </row>
    <row r="81" spans="1:72" x14ac:dyDescent="0.25">
      <c r="A81" t="s">
        <v>72</v>
      </c>
      <c r="B81" t="s">
        <v>1549</v>
      </c>
      <c r="C81" t="s">
        <v>74</v>
      </c>
      <c r="D81" t="s">
        <v>74</v>
      </c>
      <c r="E81" t="s">
        <v>74</v>
      </c>
      <c r="F81" t="s">
        <v>1550</v>
      </c>
      <c r="G81" t="s">
        <v>74</v>
      </c>
      <c r="H81" t="s">
        <v>74</v>
      </c>
      <c r="I81" t="s">
        <v>1551</v>
      </c>
      <c r="J81" t="s">
        <v>1552</v>
      </c>
      <c r="K81" t="s">
        <v>74</v>
      </c>
      <c r="L81" t="s">
        <v>74</v>
      </c>
      <c r="M81" t="s">
        <v>78</v>
      </c>
      <c r="N81" t="s">
        <v>164</v>
      </c>
      <c r="O81" t="s">
        <v>74</v>
      </c>
      <c r="P81" t="s">
        <v>74</v>
      </c>
      <c r="Q81" t="s">
        <v>74</v>
      </c>
      <c r="R81" t="s">
        <v>74</v>
      </c>
      <c r="S81" t="s">
        <v>74</v>
      </c>
      <c r="T81" t="s">
        <v>74</v>
      </c>
      <c r="U81" t="s">
        <v>74</v>
      </c>
      <c r="V81" t="s">
        <v>74</v>
      </c>
      <c r="W81" t="s">
        <v>1553</v>
      </c>
      <c r="X81" t="s">
        <v>1130</v>
      </c>
      <c r="Y81" t="s">
        <v>1554</v>
      </c>
      <c r="Z81" t="s">
        <v>1555</v>
      </c>
      <c r="AA81" t="s">
        <v>74</v>
      </c>
      <c r="AB81" t="s">
        <v>74</v>
      </c>
      <c r="AC81" t="s">
        <v>74</v>
      </c>
      <c r="AD81" t="s">
        <v>74</v>
      </c>
      <c r="AE81" t="s">
        <v>74</v>
      </c>
      <c r="AF81" t="s">
        <v>74</v>
      </c>
      <c r="AG81">
        <v>6</v>
      </c>
      <c r="AH81">
        <v>0</v>
      </c>
      <c r="AI81">
        <v>0</v>
      </c>
      <c r="AJ81">
        <v>0</v>
      </c>
      <c r="AK81">
        <v>0</v>
      </c>
      <c r="AL81" t="s">
        <v>84</v>
      </c>
      <c r="AM81" t="s">
        <v>85</v>
      </c>
      <c r="AN81" t="s">
        <v>86</v>
      </c>
      <c r="AO81" t="s">
        <v>1556</v>
      </c>
      <c r="AP81" t="s">
        <v>1557</v>
      </c>
      <c r="AQ81" t="s">
        <v>74</v>
      </c>
      <c r="AR81" t="s">
        <v>1552</v>
      </c>
      <c r="AS81" t="s">
        <v>1558</v>
      </c>
      <c r="AT81" t="s">
        <v>108</v>
      </c>
      <c r="AU81">
        <v>2024</v>
      </c>
      <c r="AV81">
        <v>25</v>
      </c>
      <c r="AW81">
        <v>3</v>
      </c>
      <c r="AX81" t="s">
        <v>74</v>
      </c>
      <c r="AY81" t="s">
        <v>74</v>
      </c>
      <c r="AZ81" t="s">
        <v>74</v>
      </c>
      <c r="BA81" t="s">
        <v>74</v>
      </c>
      <c r="BB81">
        <v>134</v>
      </c>
      <c r="BC81">
        <v>138</v>
      </c>
      <c r="BD81" t="s">
        <v>74</v>
      </c>
      <c r="BE81" t="s">
        <v>1559</v>
      </c>
      <c r="BF81" t="str">
        <f>HYPERLINK("http://dx.doi.org/10.1080/17533171.2024.2355761","http://dx.doi.org/10.1080/17533171.2024.2355761")</f>
        <v>http://dx.doi.org/10.1080/17533171.2024.2355761</v>
      </c>
      <c r="BG81" t="s">
        <v>74</v>
      </c>
      <c r="BH81" t="s">
        <v>111</v>
      </c>
      <c r="BI81">
        <v>5</v>
      </c>
      <c r="BJ81" t="s">
        <v>1141</v>
      </c>
      <c r="BK81" t="s">
        <v>95</v>
      </c>
      <c r="BL81" t="s">
        <v>1141</v>
      </c>
      <c r="BM81" t="s">
        <v>1560</v>
      </c>
      <c r="BN81" t="s">
        <v>74</v>
      </c>
      <c r="BO81" t="s">
        <v>74</v>
      </c>
      <c r="BP81" t="s">
        <v>74</v>
      </c>
      <c r="BQ81" t="s">
        <v>74</v>
      </c>
      <c r="BR81" t="s">
        <v>97</v>
      </c>
      <c r="BS81" t="s">
        <v>1561</v>
      </c>
      <c r="BT81" t="str">
        <f>HYPERLINK("https%3A%2F%2Fwww.webofscience.com%2Fwos%2Fwoscc%2Ffull-record%2FWOS:001270196400001","View Full Record in Web of Science")</f>
        <v>View Full Record in Web of Science</v>
      </c>
    </row>
    <row r="82" spans="1:72" x14ac:dyDescent="0.25">
      <c r="A82" t="s">
        <v>72</v>
      </c>
      <c r="B82" t="s">
        <v>1562</v>
      </c>
      <c r="C82" t="s">
        <v>74</v>
      </c>
      <c r="D82" t="s">
        <v>74</v>
      </c>
      <c r="E82" t="s">
        <v>74</v>
      </c>
      <c r="F82" t="s">
        <v>1563</v>
      </c>
      <c r="G82" t="s">
        <v>74</v>
      </c>
      <c r="H82" t="s">
        <v>74</v>
      </c>
      <c r="I82" t="s">
        <v>1564</v>
      </c>
      <c r="J82" t="s">
        <v>1565</v>
      </c>
      <c r="K82" t="s">
        <v>74</v>
      </c>
      <c r="L82" t="s">
        <v>74</v>
      </c>
      <c r="M82" t="s">
        <v>78</v>
      </c>
      <c r="N82" t="s">
        <v>119</v>
      </c>
      <c r="O82" t="s">
        <v>74</v>
      </c>
      <c r="P82" t="s">
        <v>74</v>
      </c>
      <c r="Q82" t="s">
        <v>74</v>
      </c>
      <c r="R82" t="s">
        <v>74</v>
      </c>
      <c r="S82" t="s">
        <v>74</v>
      </c>
      <c r="T82" t="s">
        <v>1566</v>
      </c>
      <c r="U82" t="s">
        <v>1567</v>
      </c>
      <c r="V82" t="s">
        <v>1568</v>
      </c>
      <c r="W82" t="s">
        <v>1569</v>
      </c>
      <c r="X82" t="s">
        <v>1570</v>
      </c>
      <c r="Y82" t="s">
        <v>1571</v>
      </c>
      <c r="Z82" t="s">
        <v>1572</v>
      </c>
      <c r="AA82" t="s">
        <v>1573</v>
      </c>
      <c r="AB82" t="s">
        <v>74</v>
      </c>
      <c r="AC82" t="s">
        <v>74</v>
      </c>
      <c r="AD82" t="s">
        <v>74</v>
      </c>
      <c r="AE82" t="s">
        <v>74</v>
      </c>
      <c r="AF82" t="s">
        <v>74</v>
      </c>
      <c r="AG82">
        <v>84</v>
      </c>
      <c r="AH82">
        <v>1</v>
      </c>
      <c r="AI82">
        <v>1</v>
      </c>
      <c r="AJ82">
        <v>3</v>
      </c>
      <c r="AK82">
        <v>3</v>
      </c>
      <c r="AL82" t="s">
        <v>1574</v>
      </c>
      <c r="AM82" t="s">
        <v>1575</v>
      </c>
      <c r="AN82" t="s">
        <v>1576</v>
      </c>
      <c r="AO82" t="s">
        <v>1577</v>
      </c>
      <c r="AP82" t="s">
        <v>1578</v>
      </c>
      <c r="AQ82" t="s">
        <v>74</v>
      </c>
      <c r="AR82" t="s">
        <v>1579</v>
      </c>
      <c r="AS82" t="s">
        <v>1580</v>
      </c>
      <c r="AT82" t="s">
        <v>74</v>
      </c>
      <c r="AU82">
        <v>2024</v>
      </c>
      <c r="AV82">
        <v>21</v>
      </c>
      <c r="AW82">
        <v>2</v>
      </c>
      <c r="AX82" t="s">
        <v>74</v>
      </c>
      <c r="AY82" t="s">
        <v>74</v>
      </c>
      <c r="AZ82" t="s">
        <v>74</v>
      </c>
      <c r="BA82" t="s">
        <v>74</v>
      </c>
      <c r="BB82" t="s">
        <v>74</v>
      </c>
      <c r="BC82" t="s">
        <v>74</v>
      </c>
      <c r="BD82" t="s">
        <v>1581</v>
      </c>
      <c r="BE82" t="s">
        <v>74</v>
      </c>
      <c r="BF82" t="s">
        <v>74</v>
      </c>
      <c r="BG82" t="s">
        <v>74</v>
      </c>
      <c r="BH82" t="s">
        <v>74</v>
      </c>
      <c r="BI82">
        <v>28</v>
      </c>
      <c r="BJ82" t="s">
        <v>157</v>
      </c>
      <c r="BK82" t="s">
        <v>95</v>
      </c>
      <c r="BL82" t="s">
        <v>157</v>
      </c>
      <c r="BM82" t="s">
        <v>1582</v>
      </c>
      <c r="BN82" t="s">
        <v>74</v>
      </c>
      <c r="BO82" t="s">
        <v>74</v>
      </c>
      <c r="BP82" t="s">
        <v>74</v>
      </c>
      <c r="BQ82" t="s">
        <v>74</v>
      </c>
      <c r="BR82" t="s">
        <v>97</v>
      </c>
      <c r="BS82" t="s">
        <v>1583</v>
      </c>
      <c r="BT82" t="str">
        <f>HYPERLINK("https%3A%2F%2Fwww.webofscience.com%2Fwos%2Fwoscc%2Ffull-record%2FWOS:001270692200020","View Full Record in Web of Science")</f>
        <v>View Full Record in Web of Science</v>
      </c>
    </row>
    <row r="83" spans="1:72" x14ac:dyDescent="0.25">
      <c r="A83" t="s">
        <v>72</v>
      </c>
      <c r="B83" t="s">
        <v>1584</v>
      </c>
      <c r="C83" t="s">
        <v>74</v>
      </c>
      <c r="D83" t="s">
        <v>74</v>
      </c>
      <c r="E83" t="s">
        <v>74</v>
      </c>
      <c r="F83" t="s">
        <v>1585</v>
      </c>
      <c r="G83" t="s">
        <v>74</v>
      </c>
      <c r="H83" t="s">
        <v>74</v>
      </c>
      <c r="I83" t="s">
        <v>1586</v>
      </c>
      <c r="J83" t="s">
        <v>1587</v>
      </c>
      <c r="K83" t="s">
        <v>74</v>
      </c>
      <c r="L83" t="s">
        <v>74</v>
      </c>
      <c r="M83" t="s">
        <v>78</v>
      </c>
      <c r="N83" t="s">
        <v>119</v>
      </c>
      <c r="O83" t="s">
        <v>74</v>
      </c>
      <c r="P83" t="s">
        <v>74</v>
      </c>
      <c r="Q83" t="s">
        <v>74</v>
      </c>
      <c r="R83" t="s">
        <v>74</v>
      </c>
      <c r="S83" t="s">
        <v>74</v>
      </c>
      <c r="T83" t="s">
        <v>1588</v>
      </c>
      <c r="U83" t="s">
        <v>1589</v>
      </c>
      <c r="V83" t="s">
        <v>1590</v>
      </c>
      <c r="W83" t="s">
        <v>1591</v>
      </c>
      <c r="X83" t="s">
        <v>1592</v>
      </c>
      <c r="Y83" t="s">
        <v>1593</v>
      </c>
      <c r="Z83" t="s">
        <v>1594</v>
      </c>
      <c r="AA83" t="s">
        <v>1595</v>
      </c>
      <c r="AB83" t="s">
        <v>74</v>
      </c>
      <c r="AC83" t="s">
        <v>74</v>
      </c>
      <c r="AD83" t="s">
        <v>74</v>
      </c>
      <c r="AE83" t="s">
        <v>74</v>
      </c>
      <c r="AF83" t="s">
        <v>74</v>
      </c>
      <c r="AG83">
        <v>56</v>
      </c>
      <c r="AH83">
        <v>0</v>
      </c>
      <c r="AI83">
        <v>0</v>
      </c>
      <c r="AJ83">
        <v>0</v>
      </c>
      <c r="AK83">
        <v>0</v>
      </c>
      <c r="AL83" t="s">
        <v>1596</v>
      </c>
      <c r="AM83" t="s">
        <v>1597</v>
      </c>
      <c r="AN83" t="s">
        <v>1598</v>
      </c>
      <c r="AO83" t="s">
        <v>1599</v>
      </c>
      <c r="AP83" t="s">
        <v>74</v>
      </c>
      <c r="AQ83" t="s">
        <v>74</v>
      </c>
      <c r="AR83" t="s">
        <v>1600</v>
      </c>
      <c r="AS83" t="s">
        <v>1601</v>
      </c>
      <c r="AT83" t="s">
        <v>195</v>
      </c>
      <c r="AU83">
        <v>2024</v>
      </c>
      <c r="AV83">
        <v>56</v>
      </c>
      <c r="AW83">
        <v>220</v>
      </c>
      <c r="AX83" t="s">
        <v>74</v>
      </c>
      <c r="AY83" t="s">
        <v>74</v>
      </c>
      <c r="AZ83" t="s">
        <v>74</v>
      </c>
      <c r="BA83" t="s">
        <v>74</v>
      </c>
      <c r="BB83">
        <v>527</v>
      </c>
      <c r="BC83">
        <v>548</v>
      </c>
      <c r="BD83" t="s">
        <v>74</v>
      </c>
      <c r="BE83" t="s">
        <v>1602</v>
      </c>
      <c r="BF83" t="str">
        <f>HYPERLINK("http://dx.doi.org/10.37230/CyTET.2024.220.10","http://dx.doi.org/10.37230/CyTET.2024.220.10")</f>
        <v>http://dx.doi.org/10.37230/CyTET.2024.220.10</v>
      </c>
      <c r="BG83" t="s">
        <v>74</v>
      </c>
      <c r="BH83" t="s">
        <v>74</v>
      </c>
      <c r="BI83">
        <v>22</v>
      </c>
      <c r="BJ83" t="s">
        <v>1603</v>
      </c>
      <c r="BK83" t="s">
        <v>95</v>
      </c>
      <c r="BL83" t="s">
        <v>1603</v>
      </c>
      <c r="BM83" t="s">
        <v>1604</v>
      </c>
      <c r="BN83" t="s">
        <v>74</v>
      </c>
      <c r="BO83" t="s">
        <v>316</v>
      </c>
      <c r="BP83" t="s">
        <v>74</v>
      </c>
      <c r="BQ83" t="s">
        <v>74</v>
      </c>
      <c r="BR83" t="s">
        <v>97</v>
      </c>
      <c r="BS83" t="s">
        <v>1605</v>
      </c>
      <c r="BT83" t="str">
        <f>HYPERLINK("https%3A%2F%2Fwww.webofscience.com%2Fwos%2Fwoscc%2Ffull-record%2FWOS:001298276400011","View Full Record in Web of Science")</f>
        <v>View Full Record in Web of Science</v>
      </c>
    </row>
    <row r="84" spans="1:72" x14ac:dyDescent="0.25">
      <c r="A84" t="s">
        <v>72</v>
      </c>
      <c r="B84" t="s">
        <v>1606</v>
      </c>
      <c r="C84" t="s">
        <v>74</v>
      </c>
      <c r="D84" t="s">
        <v>74</v>
      </c>
      <c r="E84" t="s">
        <v>74</v>
      </c>
      <c r="F84" t="s">
        <v>1607</v>
      </c>
      <c r="G84" t="s">
        <v>74</v>
      </c>
      <c r="H84" t="s">
        <v>74</v>
      </c>
      <c r="I84" t="s">
        <v>1608</v>
      </c>
      <c r="J84" t="s">
        <v>1609</v>
      </c>
      <c r="K84" t="s">
        <v>74</v>
      </c>
      <c r="L84" t="s">
        <v>74</v>
      </c>
      <c r="M84" t="s">
        <v>78</v>
      </c>
      <c r="N84" t="s">
        <v>119</v>
      </c>
      <c r="O84" t="s">
        <v>74</v>
      </c>
      <c r="P84" t="s">
        <v>74</v>
      </c>
      <c r="Q84" t="s">
        <v>74</v>
      </c>
      <c r="R84" t="s">
        <v>74</v>
      </c>
      <c r="S84" t="s">
        <v>74</v>
      </c>
      <c r="T84" t="s">
        <v>1610</v>
      </c>
      <c r="U84" t="s">
        <v>74</v>
      </c>
      <c r="V84" t="s">
        <v>1611</v>
      </c>
      <c r="W84" t="s">
        <v>1612</v>
      </c>
      <c r="X84" t="s">
        <v>1613</v>
      </c>
      <c r="Y84" t="s">
        <v>1614</v>
      </c>
      <c r="Z84" t="s">
        <v>1615</v>
      </c>
      <c r="AA84" t="s">
        <v>74</v>
      </c>
      <c r="AB84" t="s">
        <v>74</v>
      </c>
      <c r="AC84" t="s">
        <v>1613</v>
      </c>
      <c r="AD84" t="s">
        <v>1613</v>
      </c>
      <c r="AE84" t="s">
        <v>1616</v>
      </c>
      <c r="AF84" t="s">
        <v>74</v>
      </c>
      <c r="AG84">
        <v>65</v>
      </c>
      <c r="AH84">
        <v>0</v>
      </c>
      <c r="AI84">
        <v>0</v>
      </c>
      <c r="AJ84">
        <v>0</v>
      </c>
      <c r="AK84">
        <v>0</v>
      </c>
      <c r="AL84" t="s">
        <v>1617</v>
      </c>
      <c r="AM84" t="s">
        <v>1618</v>
      </c>
      <c r="AN84" t="s">
        <v>1619</v>
      </c>
      <c r="AO84" t="s">
        <v>1620</v>
      </c>
      <c r="AP84" t="s">
        <v>1621</v>
      </c>
      <c r="AQ84" t="s">
        <v>74</v>
      </c>
      <c r="AR84" t="s">
        <v>1622</v>
      </c>
      <c r="AS84" t="s">
        <v>1623</v>
      </c>
      <c r="AT84" t="s">
        <v>1117</v>
      </c>
      <c r="AU84">
        <v>2024</v>
      </c>
      <c r="AV84">
        <v>35</v>
      </c>
      <c r="AW84">
        <v>3</v>
      </c>
      <c r="AX84" t="s">
        <v>74</v>
      </c>
      <c r="AY84" t="s">
        <v>74</v>
      </c>
      <c r="AZ84" t="s">
        <v>74</v>
      </c>
      <c r="BA84" t="s">
        <v>74</v>
      </c>
      <c r="BB84">
        <v>553</v>
      </c>
      <c r="BC84">
        <v>570</v>
      </c>
      <c r="BD84" t="s">
        <v>74</v>
      </c>
      <c r="BE84" t="s">
        <v>1624</v>
      </c>
      <c r="BF84" t="str">
        <f>HYPERLINK("http://dx.doi.org/10.1007/s10978-024-09406-4","http://dx.doi.org/10.1007/s10978-024-09406-4")</f>
        <v>http://dx.doi.org/10.1007/s10978-024-09406-4</v>
      </c>
      <c r="BG84" t="s">
        <v>74</v>
      </c>
      <c r="BH84" t="s">
        <v>1625</v>
      </c>
      <c r="BI84">
        <v>18</v>
      </c>
      <c r="BJ84" t="s">
        <v>979</v>
      </c>
      <c r="BK84" t="s">
        <v>95</v>
      </c>
      <c r="BL84" t="s">
        <v>379</v>
      </c>
      <c r="BM84" t="s">
        <v>1626</v>
      </c>
      <c r="BN84" t="s">
        <v>74</v>
      </c>
      <c r="BO84" t="s">
        <v>316</v>
      </c>
      <c r="BP84" t="s">
        <v>74</v>
      </c>
      <c r="BQ84" t="s">
        <v>74</v>
      </c>
      <c r="BR84" t="s">
        <v>97</v>
      </c>
      <c r="BS84" t="s">
        <v>1627</v>
      </c>
      <c r="BT84" t="str">
        <f>HYPERLINK("https%3A%2F%2Fwww.webofscience.com%2Fwos%2Fwoscc%2Ffull-record%2FWOS:001370721600001","View Full Record in Web of Science")</f>
        <v>View Full Record in Web of Science</v>
      </c>
    </row>
    <row r="85" spans="1:72" x14ac:dyDescent="0.25">
      <c r="A85" t="s">
        <v>72</v>
      </c>
      <c r="B85" t="s">
        <v>1628</v>
      </c>
      <c r="C85" t="s">
        <v>74</v>
      </c>
      <c r="D85" t="s">
        <v>74</v>
      </c>
      <c r="E85" t="s">
        <v>74</v>
      </c>
      <c r="F85" t="s">
        <v>1629</v>
      </c>
      <c r="G85" t="s">
        <v>74</v>
      </c>
      <c r="H85" t="s">
        <v>74</v>
      </c>
      <c r="I85" t="s">
        <v>1630</v>
      </c>
      <c r="J85" t="s">
        <v>1631</v>
      </c>
      <c r="K85" t="s">
        <v>74</v>
      </c>
      <c r="L85" t="s">
        <v>74</v>
      </c>
      <c r="M85" t="s">
        <v>78</v>
      </c>
      <c r="N85" t="s">
        <v>119</v>
      </c>
      <c r="O85" t="s">
        <v>74</v>
      </c>
      <c r="P85" t="s">
        <v>74</v>
      </c>
      <c r="Q85" t="s">
        <v>74</v>
      </c>
      <c r="R85" t="s">
        <v>74</v>
      </c>
      <c r="S85" t="s">
        <v>74</v>
      </c>
      <c r="T85" t="s">
        <v>1632</v>
      </c>
      <c r="U85" t="s">
        <v>1633</v>
      </c>
      <c r="V85" t="s">
        <v>1634</v>
      </c>
      <c r="W85" t="s">
        <v>1635</v>
      </c>
      <c r="X85" t="s">
        <v>1636</v>
      </c>
      <c r="Y85" t="s">
        <v>1637</v>
      </c>
      <c r="Z85" t="s">
        <v>1638</v>
      </c>
      <c r="AA85" t="s">
        <v>1639</v>
      </c>
      <c r="AB85" t="s">
        <v>1640</v>
      </c>
      <c r="AC85" t="s">
        <v>74</v>
      </c>
      <c r="AD85" t="s">
        <v>74</v>
      </c>
      <c r="AE85" t="s">
        <v>74</v>
      </c>
      <c r="AF85" t="s">
        <v>74</v>
      </c>
      <c r="AG85">
        <v>93</v>
      </c>
      <c r="AH85">
        <v>4</v>
      </c>
      <c r="AI85">
        <v>4</v>
      </c>
      <c r="AJ85">
        <v>4</v>
      </c>
      <c r="AK85">
        <v>4</v>
      </c>
      <c r="AL85" t="s">
        <v>874</v>
      </c>
      <c r="AM85" t="s">
        <v>85</v>
      </c>
      <c r="AN85" t="s">
        <v>875</v>
      </c>
      <c r="AO85" t="s">
        <v>1641</v>
      </c>
      <c r="AP85" t="s">
        <v>1642</v>
      </c>
      <c r="AQ85" t="s">
        <v>74</v>
      </c>
      <c r="AR85" t="s">
        <v>1631</v>
      </c>
      <c r="AS85" t="s">
        <v>183</v>
      </c>
      <c r="AT85" t="s">
        <v>898</v>
      </c>
      <c r="AU85">
        <v>2024</v>
      </c>
      <c r="AV85">
        <v>109</v>
      </c>
      <c r="AW85">
        <v>2</v>
      </c>
      <c r="AX85" t="s">
        <v>74</v>
      </c>
      <c r="AY85" t="s">
        <v>74</v>
      </c>
      <c r="AZ85" t="s">
        <v>74</v>
      </c>
      <c r="BA85" t="s">
        <v>74</v>
      </c>
      <c r="BB85">
        <v>67</v>
      </c>
      <c r="BC85">
        <v>78</v>
      </c>
      <c r="BD85" t="s">
        <v>74</v>
      </c>
      <c r="BE85" t="s">
        <v>1643</v>
      </c>
      <c r="BF85" t="str">
        <f>HYPERLINK("http://dx.doi.org/10.1080/00167487.2024.2351770","http://dx.doi.org/10.1080/00167487.2024.2351770")</f>
        <v>http://dx.doi.org/10.1080/00167487.2024.2351770</v>
      </c>
      <c r="BG85" t="s">
        <v>74</v>
      </c>
      <c r="BH85" t="s">
        <v>74</v>
      </c>
      <c r="BI85">
        <v>12</v>
      </c>
      <c r="BJ85" t="s">
        <v>183</v>
      </c>
      <c r="BK85" t="s">
        <v>112</v>
      </c>
      <c r="BL85" t="s">
        <v>183</v>
      </c>
      <c r="BM85" t="s">
        <v>1644</v>
      </c>
      <c r="BN85" t="s">
        <v>74</v>
      </c>
      <c r="BO85" t="s">
        <v>1645</v>
      </c>
      <c r="BP85" t="s">
        <v>74</v>
      </c>
      <c r="BQ85" t="s">
        <v>74</v>
      </c>
      <c r="BR85" t="s">
        <v>97</v>
      </c>
      <c r="BS85" t="s">
        <v>1646</v>
      </c>
      <c r="BT85" t="str">
        <f>HYPERLINK("https%3A%2F%2Fwww.webofscience.com%2Fwos%2Fwoscc%2Ffull-record%2FWOS:001230946600004","View Full Record in Web of Science")</f>
        <v>View Full Record in Web of Science</v>
      </c>
    </row>
    <row r="86" spans="1:72" x14ac:dyDescent="0.25">
      <c r="A86" t="s">
        <v>72</v>
      </c>
      <c r="B86" t="s">
        <v>1647</v>
      </c>
      <c r="C86" t="s">
        <v>74</v>
      </c>
      <c r="D86" t="s">
        <v>74</v>
      </c>
      <c r="E86" t="s">
        <v>74</v>
      </c>
      <c r="F86" t="s">
        <v>1648</v>
      </c>
      <c r="G86" t="s">
        <v>74</v>
      </c>
      <c r="H86" t="s">
        <v>74</v>
      </c>
      <c r="I86" t="s">
        <v>1649</v>
      </c>
      <c r="J86" t="s">
        <v>1650</v>
      </c>
      <c r="K86" t="s">
        <v>74</v>
      </c>
      <c r="L86" t="s">
        <v>74</v>
      </c>
      <c r="M86" t="s">
        <v>78</v>
      </c>
      <c r="N86" t="s">
        <v>119</v>
      </c>
      <c r="O86" t="s">
        <v>74</v>
      </c>
      <c r="P86" t="s">
        <v>74</v>
      </c>
      <c r="Q86" t="s">
        <v>74</v>
      </c>
      <c r="R86" t="s">
        <v>74</v>
      </c>
      <c r="S86" t="s">
        <v>74</v>
      </c>
      <c r="T86" t="s">
        <v>1651</v>
      </c>
      <c r="U86" t="s">
        <v>74</v>
      </c>
      <c r="V86" t="s">
        <v>1652</v>
      </c>
      <c r="W86" t="s">
        <v>1653</v>
      </c>
      <c r="X86" t="s">
        <v>1654</v>
      </c>
      <c r="Y86" t="s">
        <v>1655</v>
      </c>
      <c r="Z86" t="s">
        <v>1656</v>
      </c>
      <c r="AA86" t="s">
        <v>74</v>
      </c>
      <c r="AB86" t="s">
        <v>74</v>
      </c>
      <c r="AC86" t="s">
        <v>74</v>
      </c>
      <c r="AD86" t="s">
        <v>74</v>
      </c>
      <c r="AE86" t="s">
        <v>74</v>
      </c>
      <c r="AF86" t="s">
        <v>74</v>
      </c>
      <c r="AG86">
        <v>26</v>
      </c>
      <c r="AH86">
        <v>0</v>
      </c>
      <c r="AI86">
        <v>0</v>
      </c>
      <c r="AJ86">
        <v>0</v>
      </c>
      <c r="AK86">
        <v>0</v>
      </c>
      <c r="AL86" t="s">
        <v>413</v>
      </c>
      <c r="AM86" t="s">
        <v>414</v>
      </c>
      <c r="AN86" t="s">
        <v>415</v>
      </c>
      <c r="AO86" t="s">
        <v>74</v>
      </c>
      <c r="AP86" t="s">
        <v>1657</v>
      </c>
      <c r="AQ86" t="s">
        <v>74</v>
      </c>
      <c r="AR86" t="s">
        <v>1650</v>
      </c>
      <c r="AS86" t="s">
        <v>1658</v>
      </c>
      <c r="AT86" t="s">
        <v>376</v>
      </c>
      <c r="AU86">
        <v>2024</v>
      </c>
      <c r="AV86">
        <v>15</v>
      </c>
      <c r="AW86">
        <v>10</v>
      </c>
      <c r="AX86" t="s">
        <v>74</v>
      </c>
      <c r="AY86" t="s">
        <v>74</v>
      </c>
      <c r="AZ86" t="s">
        <v>74</v>
      </c>
      <c r="BA86" t="s">
        <v>74</v>
      </c>
      <c r="BB86" t="s">
        <v>74</v>
      </c>
      <c r="BC86" t="s">
        <v>74</v>
      </c>
      <c r="BD86">
        <v>1272</v>
      </c>
      <c r="BE86" t="s">
        <v>1659</v>
      </c>
      <c r="BF86" t="str">
        <f>HYPERLINK("http://dx.doi.org/10.3390/rel15101272","http://dx.doi.org/10.3390/rel15101272")</f>
        <v>http://dx.doi.org/10.3390/rel15101272</v>
      </c>
      <c r="BG86" t="s">
        <v>74</v>
      </c>
      <c r="BH86" t="s">
        <v>74</v>
      </c>
      <c r="BI86">
        <v>9</v>
      </c>
      <c r="BJ86" t="s">
        <v>215</v>
      </c>
      <c r="BK86" t="s">
        <v>135</v>
      </c>
      <c r="BL86" t="s">
        <v>215</v>
      </c>
      <c r="BM86" t="s">
        <v>1660</v>
      </c>
      <c r="BN86" t="s">
        <v>74</v>
      </c>
      <c r="BO86" t="s">
        <v>422</v>
      </c>
      <c r="BP86" t="s">
        <v>74</v>
      </c>
      <c r="BQ86" t="s">
        <v>74</v>
      </c>
      <c r="BR86" t="s">
        <v>97</v>
      </c>
      <c r="BS86" t="s">
        <v>1661</v>
      </c>
      <c r="BT86" t="str">
        <f>HYPERLINK("https%3A%2F%2Fwww.webofscience.com%2Fwos%2Fwoscc%2Ffull-record%2FWOS:001342902800001","View Full Record in Web of Science")</f>
        <v>View Full Record in Web of Science</v>
      </c>
    </row>
    <row r="87" spans="1:72" x14ac:dyDescent="0.25">
      <c r="A87" t="s">
        <v>72</v>
      </c>
      <c r="B87" t="s">
        <v>1662</v>
      </c>
      <c r="C87" t="s">
        <v>74</v>
      </c>
      <c r="D87" t="s">
        <v>74</v>
      </c>
      <c r="E87" t="s">
        <v>74</v>
      </c>
      <c r="F87" t="s">
        <v>1663</v>
      </c>
      <c r="G87" t="s">
        <v>74</v>
      </c>
      <c r="H87" t="s">
        <v>74</v>
      </c>
      <c r="I87" t="s">
        <v>1664</v>
      </c>
      <c r="J87" t="s">
        <v>1665</v>
      </c>
      <c r="K87" t="s">
        <v>74</v>
      </c>
      <c r="L87" t="s">
        <v>74</v>
      </c>
      <c r="M87" t="s">
        <v>190</v>
      </c>
      <c r="N87" t="s">
        <v>119</v>
      </c>
      <c r="O87" t="s">
        <v>74</v>
      </c>
      <c r="P87" t="s">
        <v>74</v>
      </c>
      <c r="Q87" t="s">
        <v>74</v>
      </c>
      <c r="R87" t="s">
        <v>74</v>
      </c>
      <c r="S87" t="s">
        <v>74</v>
      </c>
      <c r="T87" t="s">
        <v>74</v>
      </c>
      <c r="U87" t="s">
        <v>74</v>
      </c>
      <c r="V87" t="s">
        <v>74</v>
      </c>
      <c r="W87" t="s">
        <v>74</v>
      </c>
      <c r="X87" t="s">
        <v>74</v>
      </c>
      <c r="Y87" t="s">
        <v>74</v>
      </c>
      <c r="Z87" t="s">
        <v>74</v>
      </c>
      <c r="AA87" t="s">
        <v>74</v>
      </c>
      <c r="AB87" t="s">
        <v>74</v>
      </c>
      <c r="AC87" t="s">
        <v>74</v>
      </c>
      <c r="AD87" t="s">
        <v>74</v>
      </c>
      <c r="AE87" t="s">
        <v>74</v>
      </c>
      <c r="AF87" t="s">
        <v>74</v>
      </c>
      <c r="AG87">
        <v>14</v>
      </c>
      <c r="AH87">
        <v>0</v>
      </c>
      <c r="AI87">
        <v>0</v>
      </c>
      <c r="AJ87">
        <v>0</v>
      </c>
      <c r="AK87">
        <v>0</v>
      </c>
      <c r="AL87" t="s">
        <v>1666</v>
      </c>
      <c r="AM87" t="s">
        <v>1667</v>
      </c>
      <c r="AN87" t="s">
        <v>1668</v>
      </c>
      <c r="AO87" t="s">
        <v>1669</v>
      </c>
      <c r="AP87" t="s">
        <v>74</v>
      </c>
      <c r="AQ87" t="s">
        <v>74</v>
      </c>
      <c r="AR87" t="s">
        <v>1670</v>
      </c>
      <c r="AS87" t="s">
        <v>1671</v>
      </c>
      <c r="AT87" t="s">
        <v>74</v>
      </c>
      <c r="AU87">
        <v>2024</v>
      </c>
      <c r="AV87">
        <v>53</v>
      </c>
      <c r="AW87">
        <v>2</v>
      </c>
      <c r="AX87" t="s">
        <v>74</v>
      </c>
      <c r="AY87" t="s">
        <v>74</v>
      </c>
      <c r="AZ87" t="s">
        <v>74</v>
      </c>
      <c r="BA87" t="s">
        <v>74</v>
      </c>
      <c r="BB87">
        <v>105</v>
      </c>
      <c r="BC87">
        <v>123</v>
      </c>
      <c r="BD87" t="s">
        <v>74</v>
      </c>
      <c r="BE87" t="s">
        <v>74</v>
      </c>
      <c r="BF87" t="s">
        <v>74</v>
      </c>
      <c r="BG87" t="s">
        <v>74</v>
      </c>
      <c r="BH87" t="s">
        <v>74</v>
      </c>
      <c r="BI87">
        <v>19</v>
      </c>
      <c r="BJ87" t="s">
        <v>1672</v>
      </c>
      <c r="BK87" t="s">
        <v>135</v>
      </c>
      <c r="BL87" t="s">
        <v>197</v>
      </c>
      <c r="BM87" t="s">
        <v>1673</v>
      </c>
      <c r="BN87" t="s">
        <v>74</v>
      </c>
      <c r="BO87" t="s">
        <v>74</v>
      </c>
      <c r="BP87" t="s">
        <v>74</v>
      </c>
      <c r="BQ87" t="s">
        <v>74</v>
      </c>
      <c r="BR87" t="s">
        <v>97</v>
      </c>
      <c r="BS87" t="s">
        <v>1674</v>
      </c>
      <c r="BT87" t="str">
        <f>HYPERLINK("https%3A%2F%2Fwww.webofscience.com%2Fwos%2Fwoscc%2Ffull-record%2FWOS:001392803100006","View Full Record in Web of Science")</f>
        <v>View Full Record in Web of Science</v>
      </c>
    </row>
    <row r="88" spans="1:72" x14ac:dyDescent="0.25">
      <c r="A88" t="s">
        <v>72</v>
      </c>
      <c r="B88" t="s">
        <v>1675</v>
      </c>
      <c r="C88" t="s">
        <v>74</v>
      </c>
      <c r="D88" t="s">
        <v>74</v>
      </c>
      <c r="E88" t="s">
        <v>74</v>
      </c>
      <c r="F88" t="s">
        <v>1676</v>
      </c>
      <c r="G88" t="s">
        <v>74</v>
      </c>
      <c r="H88" t="s">
        <v>74</v>
      </c>
      <c r="I88" t="s">
        <v>1677</v>
      </c>
      <c r="J88" t="s">
        <v>1678</v>
      </c>
      <c r="K88" t="s">
        <v>74</v>
      </c>
      <c r="L88" t="s">
        <v>74</v>
      </c>
      <c r="M88" t="s">
        <v>78</v>
      </c>
      <c r="N88" t="s">
        <v>164</v>
      </c>
      <c r="O88" t="s">
        <v>74</v>
      </c>
      <c r="P88" t="s">
        <v>74</v>
      </c>
      <c r="Q88" t="s">
        <v>74</v>
      </c>
      <c r="R88" t="s">
        <v>74</v>
      </c>
      <c r="S88" t="s">
        <v>74</v>
      </c>
      <c r="T88" t="s">
        <v>1679</v>
      </c>
      <c r="U88" t="s">
        <v>1680</v>
      </c>
      <c r="V88" t="s">
        <v>1681</v>
      </c>
      <c r="W88" t="s">
        <v>1682</v>
      </c>
      <c r="X88" t="s">
        <v>1683</v>
      </c>
      <c r="Y88" t="s">
        <v>1684</v>
      </c>
      <c r="Z88" t="s">
        <v>1685</v>
      </c>
      <c r="AA88" t="s">
        <v>1686</v>
      </c>
      <c r="AB88" t="s">
        <v>1687</v>
      </c>
      <c r="AC88" t="s">
        <v>74</v>
      </c>
      <c r="AD88" t="s">
        <v>74</v>
      </c>
      <c r="AE88" t="s">
        <v>74</v>
      </c>
      <c r="AF88" t="s">
        <v>74</v>
      </c>
      <c r="AG88">
        <v>48</v>
      </c>
      <c r="AH88">
        <v>1</v>
      </c>
      <c r="AI88">
        <v>1</v>
      </c>
      <c r="AJ88">
        <v>1</v>
      </c>
      <c r="AK88">
        <v>4</v>
      </c>
      <c r="AL88" t="s">
        <v>84</v>
      </c>
      <c r="AM88" t="s">
        <v>85</v>
      </c>
      <c r="AN88" t="s">
        <v>86</v>
      </c>
      <c r="AO88" t="s">
        <v>1688</v>
      </c>
      <c r="AP88" t="s">
        <v>1689</v>
      </c>
      <c r="AQ88" t="s">
        <v>74</v>
      </c>
      <c r="AR88" t="s">
        <v>1678</v>
      </c>
      <c r="AS88" t="s">
        <v>1690</v>
      </c>
      <c r="AT88" t="s">
        <v>1691</v>
      </c>
      <c r="AU88">
        <v>2024</v>
      </c>
      <c r="AV88">
        <v>21</v>
      </c>
      <c r="AW88">
        <v>2</v>
      </c>
      <c r="AX88" t="s">
        <v>74</v>
      </c>
      <c r="AY88" t="s">
        <v>74</v>
      </c>
      <c r="AZ88" t="s">
        <v>74</v>
      </c>
      <c r="BA88" t="s">
        <v>74</v>
      </c>
      <c r="BB88">
        <v>303</v>
      </c>
      <c r="BC88">
        <v>312</v>
      </c>
      <c r="BD88" t="s">
        <v>74</v>
      </c>
      <c r="BE88" t="s">
        <v>1692</v>
      </c>
      <c r="BF88" t="str">
        <f>HYPERLINK("http://dx.doi.org/10.1080/14747731.2024.2316880","http://dx.doi.org/10.1080/14747731.2024.2316880")</f>
        <v>http://dx.doi.org/10.1080/14747731.2024.2316880</v>
      </c>
      <c r="BG88" t="s">
        <v>74</v>
      </c>
      <c r="BH88" t="s">
        <v>182</v>
      </c>
      <c r="BI88">
        <v>10</v>
      </c>
      <c r="BJ88" t="s">
        <v>1693</v>
      </c>
      <c r="BK88" t="s">
        <v>112</v>
      </c>
      <c r="BL88" t="s">
        <v>1694</v>
      </c>
      <c r="BM88" t="s">
        <v>1695</v>
      </c>
      <c r="BN88" t="s">
        <v>74</v>
      </c>
      <c r="BO88" t="s">
        <v>1547</v>
      </c>
      <c r="BP88" t="s">
        <v>74</v>
      </c>
      <c r="BQ88" t="s">
        <v>74</v>
      </c>
      <c r="BR88" t="s">
        <v>97</v>
      </c>
      <c r="BS88" t="s">
        <v>1696</v>
      </c>
      <c r="BT88" t="str">
        <f>HYPERLINK("https%3A%2F%2Fwww.webofscience.com%2Fwos%2Fwoscc%2Ffull-record%2FWOS:001171534200001","View Full Record in Web of Science")</f>
        <v>View Full Record in Web of Science</v>
      </c>
    </row>
    <row r="89" spans="1:72" x14ac:dyDescent="0.25">
      <c r="A89" t="s">
        <v>72</v>
      </c>
      <c r="B89" t="s">
        <v>1697</v>
      </c>
      <c r="C89" t="s">
        <v>74</v>
      </c>
      <c r="D89" t="s">
        <v>74</v>
      </c>
      <c r="E89" t="s">
        <v>74</v>
      </c>
      <c r="F89" t="s">
        <v>1698</v>
      </c>
      <c r="G89" t="s">
        <v>74</v>
      </c>
      <c r="H89" t="s">
        <v>74</v>
      </c>
      <c r="I89" t="s">
        <v>1699</v>
      </c>
      <c r="J89" t="s">
        <v>1700</v>
      </c>
      <c r="K89" t="s">
        <v>74</v>
      </c>
      <c r="L89" t="s">
        <v>74</v>
      </c>
      <c r="M89" t="s">
        <v>78</v>
      </c>
      <c r="N89" t="s">
        <v>119</v>
      </c>
      <c r="O89" t="s">
        <v>74</v>
      </c>
      <c r="P89" t="s">
        <v>74</v>
      </c>
      <c r="Q89" t="s">
        <v>74</v>
      </c>
      <c r="R89" t="s">
        <v>74</v>
      </c>
      <c r="S89" t="s">
        <v>74</v>
      </c>
      <c r="T89" t="s">
        <v>1701</v>
      </c>
      <c r="U89" t="s">
        <v>1702</v>
      </c>
      <c r="V89" t="s">
        <v>1703</v>
      </c>
      <c r="W89" t="s">
        <v>1704</v>
      </c>
      <c r="X89" t="s">
        <v>1705</v>
      </c>
      <c r="Y89" t="s">
        <v>1706</v>
      </c>
      <c r="Z89" t="s">
        <v>1707</v>
      </c>
      <c r="AA89" t="s">
        <v>74</v>
      </c>
      <c r="AB89" t="s">
        <v>74</v>
      </c>
      <c r="AC89" t="s">
        <v>1708</v>
      </c>
      <c r="AD89" t="s">
        <v>1708</v>
      </c>
      <c r="AE89" t="s">
        <v>1709</v>
      </c>
      <c r="AF89" t="s">
        <v>74</v>
      </c>
      <c r="AG89">
        <v>55</v>
      </c>
      <c r="AH89">
        <v>0</v>
      </c>
      <c r="AI89">
        <v>0</v>
      </c>
      <c r="AJ89">
        <v>1</v>
      </c>
      <c r="AK89">
        <v>1</v>
      </c>
      <c r="AL89" t="s">
        <v>84</v>
      </c>
      <c r="AM89" t="s">
        <v>85</v>
      </c>
      <c r="AN89" t="s">
        <v>86</v>
      </c>
      <c r="AO89" t="s">
        <v>1710</v>
      </c>
      <c r="AP89" t="s">
        <v>1711</v>
      </c>
      <c r="AQ89" t="s">
        <v>74</v>
      </c>
      <c r="AR89" t="s">
        <v>1712</v>
      </c>
      <c r="AS89" t="s">
        <v>1713</v>
      </c>
      <c r="AT89" t="s">
        <v>108</v>
      </c>
      <c r="AU89">
        <v>2024</v>
      </c>
      <c r="AV89">
        <v>53</v>
      </c>
      <c r="AW89">
        <v>3</v>
      </c>
      <c r="AX89" t="s">
        <v>74</v>
      </c>
      <c r="AY89" t="s">
        <v>74</v>
      </c>
      <c r="AZ89" t="s">
        <v>74</v>
      </c>
      <c r="BA89" t="s">
        <v>74</v>
      </c>
      <c r="BB89">
        <v>449</v>
      </c>
      <c r="BC89">
        <v>477</v>
      </c>
      <c r="BD89" t="s">
        <v>74</v>
      </c>
      <c r="BE89" t="s">
        <v>1714</v>
      </c>
      <c r="BF89" t="str">
        <f>HYPERLINK("http://dx.doi.org/10.1080/03085147.2024.2382628","http://dx.doi.org/10.1080/03085147.2024.2382628")</f>
        <v>http://dx.doi.org/10.1080/03085147.2024.2382628</v>
      </c>
      <c r="BG89" t="s">
        <v>74</v>
      </c>
      <c r="BH89" t="s">
        <v>111</v>
      </c>
      <c r="BI89">
        <v>29</v>
      </c>
      <c r="BJ89" t="s">
        <v>1715</v>
      </c>
      <c r="BK89" t="s">
        <v>112</v>
      </c>
      <c r="BL89" t="s">
        <v>1716</v>
      </c>
      <c r="BM89" t="s">
        <v>1717</v>
      </c>
      <c r="BN89" t="s">
        <v>74</v>
      </c>
      <c r="BO89" t="s">
        <v>316</v>
      </c>
      <c r="BP89" t="s">
        <v>74</v>
      </c>
      <c r="BQ89" t="s">
        <v>74</v>
      </c>
      <c r="BR89" t="s">
        <v>97</v>
      </c>
      <c r="BS89" t="s">
        <v>1718</v>
      </c>
      <c r="BT89" t="str">
        <f>HYPERLINK("https%3A%2F%2Fwww.webofscience.com%2Fwos%2Fwoscc%2Ffull-record%2FWOS:001303773500001","View Full Record in Web of Science")</f>
        <v>View Full Record in Web of Science</v>
      </c>
    </row>
    <row r="90" spans="1:72" x14ac:dyDescent="0.25">
      <c r="A90" t="s">
        <v>72</v>
      </c>
      <c r="B90" t="s">
        <v>1719</v>
      </c>
      <c r="C90" t="s">
        <v>74</v>
      </c>
      <c r="D90" t="s">
        <v>74</v>
      </c>
      <c r="E90" t="s">
        <v>74</v>
      </c>
      <c r="F90" t="s">
        <v>1720</v>
      </c>
      <c r="G90" t="s">
        <v>74</v>
      </c>
      <c r="H90" t="s">
        <v>74</v>
      </c>
      <c r="I90" t="s">
        <v>1721</v>
      </c>
      <c r="J90" t="s">
        <v>1722</v>
      </c>
      <c r="K90" t="s">
        <v>74</v>
      </c>
      <c r="L90" t="s">
        <v>74</v>
      </c>
      <c r="M90" t="s">
        <v>78</v>
      </c>
      <c r="N90" t="s">
        <v>344</v>
      </c>
      <c r="O90" t="s">
        <v>74</v>
      </c>
      <c r="P90" t="s">
        <v>74</v>
      </c>
      <c r="Q90" t="s">
        <v>74</v>
      </c>
      <c r="R90" t="s">
        <v>74</v>
      </c>
      <c r="S90" t="s">
        <v>74</v>
      </c>
      <c r="T90" t="s">
        <v>1723</v>
      </c>
      <c r="U90" t="s">
        <v>1724</v>
      </c>
      <c r="V90" t="s">
        <v>1725</v>
      </c>
      <c r="W90" t="s">
        <v>1726</v>
      </c>
      <c r="X90" t="s">
        <v>1727</v>
      </c>
      <c r="Y90" t="s">
        <v>1728</v>
      </c>
      <c r="Z90" t="s">
        <v>1729</v>
      </c>
      <c r="AA90" t="s">
        <v>1730</v>
      </c>
      <c r="AB90" t="s">
        <v>1731</v>
      </c>
      <c r="AC90" t="s">
        <v>1732</v>
      </c>
      <c r="AD90" t="s">
        <v>1733</v>
      </c>
      <c r="AE90" t="s">
        <v>1734</v>
      </c>
      <c r="AF90" t="s">
        <v>74</v>
      </c>
      <c r="AG90">
        <v>48</v>
      </c>
      <c r="AH90">
        <v>0</v>
      </c>
      <c r="AI90">
        <v>0</v>
      </c>
      <c r="AJ90">
        <v>3</v>
      </c>
      <c r="AK90">
        <v>3</v>
      </c>
      <c r="AL90" t="s">
        <v>173</v>
      </c>
      <c r="AM90" t="s">
        <v>174</v>
      </c>
      <c r="AN90" t="s">
        <v>175</v>
      </c>
      <c r="AO90" t="s">
        <v>1735</v>
      </c>
      <c r="AP90" t="s">
        <v>74</v>
      </c>
      <c r="AQ90" t="s">
        <v>74</v>
      </c>
      <c r="AR90" t="s">
        <v>1736</v>
      </c>
      <c r="AS90" t="s">
        <v>1737</v>
      </c>
      <c r="AT90" t="s">
        <v>674</v>
      </c>
      <c r="AU90">
        <v>2024</v>
      </c>
      <c r="AV90">
        <v>18</v>
      </c>
      <c r="AW90">
        <v>9</v>
      </c>
      <c r="AX90" t="s">
        <v>74</v>
      </c>
      <c r="AY90" t="s">
        <v>74</v>
      </c>
      <c r="AZ90" t="s">
        <v>74</v>
      </c>
      <c r="BA90" t="s">
        <v>74</v>
      </c>
      <c r="BB90" t="s">
        <v>74</v>
      </c>
      <c r="BC90" t="s">
        <v>74</v>
      </c>
      <c r="BD90" t="s">
        <v>1738</v>
      </c>
      <c r="BE90" t="s">
        <v>1739</v>
      </c>
      <c r="BF90" t="str">
        <f>HYPERLINK("http://dx.doi.org/10.1111/soc4.70004","http://dx.doi.org/10.1111/soc4.70004")</f>
        <v>http://dx.doi.org/10.1111/soc4.70004</v>
      </c>
      <c r="BG90" t="s">
        <v>74</v>
      </c>
      <c r="BH90" t="s">
        <v>74</v>
      </c>
      <c r="BI90">
        <v>11</v>
      </c>
      <c r="BJ90" t="s">
        <v>559</v>
      </c>
      <c r="BK90" t="s">
        <v>112</v>
      </c>
      <c r="BL90" t="s">
        <v>559</v>
      </c>
      <c r="BM90" t="s">
        <v>1740</v>
      </c>
      <c r="BN90" t="s">
        <v>74</v>
      </c>
      <c r="BO90" t="s">
        <v>316</v>
      </c>
      <c r="BP90" t="s">
        <v>74</v>
      </c>
      <c r="BQ90" t="s">
        <v>74</v>
      </c>
      <c r="BR90" t="s">
        <v>97</v>
      </c>
      <c r="BS90" t="s">
        <v>1741</v>
      </c>
      <c r="BT90" t="str">
        <f>HYPERLINK("https%3A%2F%2Fwww.webofscience.com%2Fwos%2Fwoscc%2Ffull-record%2FWOS:001309187700001","View Full Record in Web of Science")</f>
        <v>View Full Record in Web of Science</v>
      </c>
    </row>
    <row r="91" spans="1:72" x14ac:dyDescent="0.25">
      <c r="A91" t="s">
        <v>72</v>
      </c>
      <c r="B91" t="s">
        <v>1742</v>
      </c>
      <c r="C91" t="s">
        <v>74</v>
      </c>
      <c r="D91" t="s">
        <v>74</v>
      </c>
      <c r="E91" t="s">
        <v>74</v>
      </c>
      <c r="F91" t="s">
        <v>1743</v>
      </c>
      <c r="G91" t="s">
        <v>74</v>
      </c>
      <c r="H91" t="s">
        <v>74</v>
      </c>
      <c r="I91" t="s">
        <v>1744</v>
      </c>
      <c r="J91" t="s">
        <v>1745</v>
      </c>
      <c r="K91" t="s">
        <v>74</v>
      </c>
      <c r="L91" t="s">
        <v>74</v>
      </c>
      <c r="M91" t="s">
        <v>628</v>
      </c>
      <c r="N91" t="s">
        <v>119</v>
      </c>
      <c r="O91" t="s">
        <v>74</v>
      </c>
      <c r="P91" t="s">
        <v>74</v>
      </c>
      <c r="Q91" t="s">
        <v>74</v>
      </c>
      <c r="R91" t="s">
        <v>74</v>
      </c>
      <c r="S91" t="s">
        <v>74</v>
      </c>
      <c r="T91" t="s">
        <v>1746</v>
      </c>
      <c r="U91" t="s">
        <v>74</v>
      </c>
      <c r="V91" t="s">
        <v>1747</v>
      </c>
      <c r="W91" t="s">
        <v>1748</v>
      </c>
      <c r="X91" t="s">
        <v>1749</v>
      </c>
      <c r="Y91" t="s">
        <v>1750</v>
      </c>
      <c r="Z91" t="s">
        <v>1751</v>
      </c>
      <c r="AA91" t="s">
        <v>74</v>
      </c>
      <c r="AB91" t="s">
        <v>74</v>
      </c>
      <c r="AC91" t="s">
        <v>74</v>
      </c>
      <c r="AD91" t="s">
        <v>74</v>
      </c>
      <c r="AE91" t="s">
        <v>74</v>
      </c>
      <c r="AF91" t="s">
        <v>74</v>
      </c>
      <c r="AG91">
        <v>23</v>
      </c>
      <c r="AH91">
        <v>0</v>
      </c>
      <c r="AI91">
        <v>0</v>
      </c>
      <c r="AJ91">
        <v>0</v>
      </c>
      <c r="AK91">
        <v>0</v>
      </c>
      <c r="AL91" t="s">
        <v>1752</v>
      </c>
      <c r="AM91" t="s">
        <v>1753</v>
      </c>
      <c r="AN91" t="s">
        <v>1754</v>
      </c>
      <c r="AO91" t="s">
        <v>1755</v>
      </c>
      <c r="AP91" t="s">
        <v>74</v>
      </c>
      <c r="AQ91" t="s">
        <v>74</v>
      </c>
      <c r="AR91" t="s">
        <v>1756</v>
      </c>
      <c r="AS91" t="s">
        <v>1757</v>
      </c>
      <c r="AT91" t="s">
        <v>638</v>
      </c>
      <c r="AU91">
        <v>2024</v>
      </c>
      <c r="AV91" t="s">
        <v>74</v>
      </c>
      <c r="AW91">
        <v>27</v>
      </c>
      <c r="AX91" t="s">
        <v>74</v>
      </c>
      <c r="AY91" t="s">
        <v>74</v>
      </c>
      <c r="AZ91" t="s">
        <v>74</v>
      </c>
      <c r="BA91" t="s">
        <v>74</v>
      </c>
      <c r="BB91">
        <v>89</v>
      </c>
      <c r="BC91">
        <v>104</v>
      </c>
      <c r="BD91" t="s">
        <v>74</v>
      </c>
      <c r="BE91" t="s">
        <v>74</v>
      </c>
      <c r="BF91" t="s">
        <v>74</v>
      </c>
      <c r="BG91" t="s">
        <v>74</v>
      </c>
      <c r="BH91" t="s">
        <v>74</v>
      </c>
      <c r="BI91">
        <v>16</v>
      </c>
      <c r="BJ91" t="s">
        <v>1319</v>
      </c>
      <c r="BK91" t="s">
        <v>95</v>
      </c>
      <c r="BL91" t="s">
        <v>1319</v>
      </c>
      <c r="BM91" t="s">
        <v>1758</v>
      </c>
      <c r="BN91" t="s">
        <v>74</v>
      </c>
      <c r="BO91" t="s">
        <v>74</v>
      </c>
      <c r="BP91" t="s">
        <v>74</v>
      </c>
      <c r="BQ91" t="s">
        <v>74</v>
      </c>
      <c r="BR91" t="s">
        <v>97</v>
      </c>
      <c r="BS91" t="s">
        <v>1759</v>
      </c>
      <c r="BT91" t="str">
        <f>HYPERLINK("https%3A%2F%2Fwww.webofscience.com%2Fwos%2Fwoscc%2Ffull-record%2FWOS:001271616600006","View Full Record in Web of Science")</f>
        <v>View Full Record in Web of Science</v>
      </c>
    </row>
    <row r="92" spans="1:72" x14ac:dyDescent="0.25">
      <c r="A92" t="s">
        <v>72</v>
      </c>
      <c r="B92" t="s">
        <v>1760</v>
      </c>
      <c r="C92" t="s">
        <v>74</v>
      </c>
      <c r="D92" t="s">
        <v>74</v>
      </c>
      <c r="E92" t="s">
        <v>74</v>
      </c>
      <c r="F92" t="s">
        <v>1761</v>
      </c>
      <c r="G92" t="s">
        <v>74</v>
      </c>
      <c r="H92" t="s">
        <v>74</v>
      </c>
      <c r="I92" t="s">
        <v>1762</v>
      </c>
      <c r="J92" t="s">
        <v>1763</v>
      </c>
      <c r="K92" t="s">
        <v>74</v>
      </c>
      <c r="L92" t="s">
        <v>74</v>
      </c>
      <c r="M92" t="s">
        <v>450</v>
      </c>
      <c r="N92" t="s">
        <v>119</v>
      </c>
      <c r="O92" t="s">
        <v>74</v>
      </c>
      <c r="P92" t="s">
        <v>74</v>
      </c>
      <c r="Q92" t="s">
        <v>74</v>
      </c>
      <c r="R92" t="s">
        <v>74</v>
      </c>
      <c r="S92" t="s">
        <v>74</v>
      </c>
      <c r="T92" t="s">
        <v>1764</v>
      </c>
      <c r="U92" t="s">
        <v>74</v>
      </c>
      <c r="V92" t="s">
        <v>1765</v>
      </c>
      <c r="W92" t="s">
        <v>1766</v>
      </c>
      <c r="X92" t="s">
        <v>1767</v>
      </c>
      <c r="Y92" t="s">
        <v>1768</v>
      </c>
      <c r="Z92" t="s">
        <v>1769</v>
      </c>
      <c r="AA92" t="s">
        <v>74</v>
      </c>
      <c r="AB92" t="s">
        <v>74</v>
      </c>
      <c r="AC92" t="s">
        <v>74</v>
      </c>
      <c r="AD92" t="s">
        <v>74</v>
      </c>
      <c r="AE92" t="s">
        <v>74</v>
      </c>
      <c r="AF92" t="s">
        <v>74</v>
      </c>
      <c r="AG92">
        <v>16</v>
      </c>
      <c r="AH92">
        <v>0</v>
      </c>
      <c r="AI92">
        <v>0</v>
      </c>
      <c r="AJ92">
        <v>0</v>
      </c>
      <c r="AK92">
        <v>0</v>
      </c>
      <c r="AL92" t="s">
        <v>1770</v>
      </c>
      <c r="AM92" t="s">
        <v>1771</v>
      </c>
      <c r="AN92" t="s">
        <v>1772</v>
      </c>
      <c r="AO92" t="s">
        <v>1773</v>
      </c>
      <c r="AP92" t="s">
        <v>74</v>
      </c>
      <c r="AQ92" t="s">
        <v>74</v>
      </c>
      <c r="AR92" t="s">
        <v>1774</v>
      </c>
      <c r="AS92" t="s">
        <v>1775</v>
      </c>
      <c r="AT92" t="s">
        <v>1776</v>
      </c>
      <c r="AU92">
        <v>2024</v>
      </c>
      <c r="AV92">
        <v>16</v>
      </c>
      <c r="AW92">
        <v>4</v>
      </c>
      <c r="AX92" t="s">
        <v>74</v>
      </c>
      <c r="AY92" t="s">
        <v>74</v>
      </c>
      <c r="AZ92" t="s">
        <v>74</v>
      </c>
      <c r="BA92" t="s">
        <v>74</v>
      </c>
      <c r="BB92">
        <v>971</v>
      </c>
      <c r="BC92">
        <v>993</v>
      </c>
      <c r="BD92" t="s">
        <v>74</v>
      </c>
      <c r="BE92" t="s">
        <v>1777</v>
      </c>
      <c r="BF92" t="str">
        <f>HYPERLINK("http://dx.doi.org/10.18226/21789061.v16i4p993","http://dx.doi.org/10.18226/21789061.v16i4p993")</f>
        <v>http://dx.doi.org/10.18226/21789061.v16i4p993</v>
      </c>
      <c r="BG92" t="s">
        <v>74</v>
      </c>
      <c r="BH92" t="s">
        <v>74</v>
      </c>
      <c r="BI92">
        <v>23</v>
      </c>
      <c r="BJ92" t="s">
        <v>1421</v>
      </c>
      <c r="BK92" t="s">
        <v>95</v>
      </c>
      <c r="BL92" t="s">
        <v>258</v>
      </c>
      <c r="BM92" t="s">
        <v>1778</v>
      </c>
      <c r="BN92" t="s">
        <v>74</v>
      </c>
      <c r="BO92" t="s">
        <v>422</v>
      </c>
      <c r="BP92" t="s">
        <v>74</v>
      </c>
      <c r="BQ92" t="s">
        <v>74</v>
      </c>
      <c r="BR92" t="s">
        <v>97</v>
      </c>
      <c r="BS92" t="s">
        <v>1779</v>
      </c>
      <c r="BT92" t="str">
        <f>HYPERLINK("https%3A%2F%2Fwww.webofscience.com%2Fwos%2Fwoscc%2Ffull-record%2FWOS:001380947600014","View Full Record in Web of Science")</f>
        <v>View Full Record in Web of Science</v>
      </c>
    </row>
    <row r="93" spans="1:72" x14ac:dyDescent="0.25">
      <c r="A93" t="s">
        <v>72</v>
      </c>
      <c r="B93" t="s">
        <v>1780</v>
      </c>
      <c r="C93" t="s">
        <v>74</v>
      </c>
      <c r="D93" t="s">
        <v>74</v>
      </c>
      <c r="E93" t="s">
        <v>74</v>
      </c>
      <c r="F93" t="s">
        <v>1781</v>
      </c>
      <c r="G93" t="s">
        <v>74</v>
      </c>
      <c r="H93" t="s">
        <v>74</v>
      </c>
      <c r="I93" t="s">
        <v>1782</v>
      </c>
      <c r="J93" t="s">
        <v>1089</v>
      </c>
      <c r="K93" t="s">
        <v>74</v>
      </c>
      <c r="L93" t="s">
        <v>74</v>
      </c>
      <c r="M93" t="s">
        <v>628</v>
      </c>
      <c r="N93" t="s">
        <v>164</v>
      </c>
      <c r="O93" t="s">
        <v>74</v>
      </c>
      <c r="P93" t="s">
        <v>74</v>
      </c>
      <c r="Q93" t="s">
        <v>74</v>
      </c>
      <c r="R93" t="s">
        <v>74</v>
      </c>
      <c r="S93" t="s">
        <v>74</v>
      </c>
      <c r="T93" t="s">
        <v>74</v>
      </c>
      <c r="U93" t="s">
        <v>74</v>
      </c>
      <c r="V93" t="s">
        <v>74</v>
      </c>
      <c r="W93" t="s">
        <v>1783</v>
      </c>
      <c r="X93" t="s">
        <v>74</v>
      </c>
      <c r="Y93" t="s">
        <v>1784</v>
      </c>
      <c r="Z93" t="s">
        <v>1785</v>
      </c>
      <c r="AA93" t="s">
        <v>74</v>
      </c>
      <c r="AB93" t="s">
        <v>74</v>
      </c>
      <c r="AC93" t="s">
        <v>74</v>
      </c>
      <c r="AD93" t="s">
        <v>74</v>
      </c>
      <c r="AE93" t="s">
        <v>74</v>
      </c>
      <c r="AF93" t="s">
        <v>74</v>
      </c>
      <c r="AG93">
        <v>0</v>
      </c>
      <c r="AH93">
        <v>0</v>
      </c>
      <c r="AI93">
        <v>0</v>
      </c>
      <c r="AJ93">
        <v>0</v>
      </c>
      <c r="AK93">
        <v>0</v>
      </c>
      <c r="AL93" t="s">
        <v>1095</v>
      </c>
      <c r="AM93" t="s">
        <v>1096</v>
      </c>
      <c r="AN93" t="s">
        <v>1097</v>
      </c>
      <c r="AO93" t="s">
        <v>1098</v>
      </c>
      <c r="AP93" t="s">
        <v>74</v>
      </c>
      <c r="AQ93" t="s">
        <v>74</v>
      </c>
      <c r="AR93" t="s">
        <v>1089</v>
      </c>
      <c r="AS93" t="s">
        <v>1099</v>
      </c>
      <c r="AT93" t="s">
        <v>937</v>
      </c>
      <c r="AU93">
        <v>2024</v>
      </c>
      <c r="AV93">
        <v>33</v>
      </c>
      <c r="AW93">
        <v>2</v>
      </c>
      <c r="AX93" t="s">
        <v>74</v>
      </c>
      <c r="AY93" t="s">
        <v>74</v>
      </c>
      <c r="AZ93" t="s">
        <v>74</v>
      </c>
      <c r="BA93" t="s">
        <v>74</v>
      </c>
      <c r="BB93" t="s">
        <v>74</v>
      </c>
      <c r="BC93" t="s">
        <v>74</v>
      </c>
      <c r="BD93" t="s">
        <v>74</v>
      </c>
      <c r="BE93" t="s">
        <v>1786</v>
      </c>
      <c r="BF93" t="str">
        <f>HYPERLINK("http://dx.doi.org/10.5281/zenodo.11208872","http://dx.doi.org/10.5281/zenodo.11208872")</f>
        <v>http://dx.doi.org/10.5281/zenodo.11208872</v>
      </c>
      <c r="BG93" t="s">
        <v>74</v>
      </c>
      <c r="BH93" t="s">
        <v>74</v>
      </c>
      <c r="BI93">
        <v>3</v>
      </c>
      <c r="BJ93" t="s">
        <v>257</v>
      </c>
      <c r="BK93" t="s">
        <v>95</v>
      </c>
      <c r="BL93" t="s">
        <v>258</v>
      </c>
      <c r="BM93" t="s">
        <v>1787</v>
      </c>
      <c r="BN93" t="s">
        <v>74</v>
      </c>
      <c r="BO93" t="s">
        <v>74</v>
      </c>
      <c r="BP93" t="s">
        <v>74</v>
      </c>
      <c r="BQ93" t="s">
        <v>74</v>
      </c>
      <c r="BR93" t="s">
        <v>97</v>
      </c>
      <c r="BS93" t="s">
        <v>1788</v>
      </c>
      <c r="BT93" t="str">
        <f>HYPERLINK("https%3A%2F%2Fwww.webofscience.com%2Fwos%2Fwoscc%2Ffull-record%2FWOS:001237741600002","View Full Record in Web of Science")</f>
        <v>View Full Record in Web of Science</v>
      </c>
    </row>
    <row r="94" spans="1:72" x14ac:dyDescent="0.25">
      <c r="A94" t="s">
        <v>72</v>
      </c>
      <c r="B94" t="s">
        <v>1789</v>
      </c>
      <c r="C94" t="s">
        <v>74</v>
      </c>
      <c r="D94" t="s">
        <v>74</v>
      </c>
      <c r="E94" t="s">
        <v>74</v>
      </c>
      <c r="F94" t="s">
        <v>1790</v>
      </c>
      <c r="G94" t="s">
        <v>74</v>
      </c>
      <c r="H94" t="s">
        <v>74</v>
      </c>
      <c r="I94" t="s">
        <v>1791</v>
      </c>
      <c r="J94" t="s">
        <v>1792</v>
      </c>
      <c r="K94" t="s">
        <v>74</v>
      </c>
      <c r="L94" t="s">
        <v>74</v>
      </c>
      <c r="M94" t="s">
        <v>78</v>
      </c>
      <c r="N94" t="s">
        <v>119</v>
      </c>
      <c r="O94" t="s">
        <v>74</v>
      </c>
      <c r="P94" t="s">
        <v>74</v>
      </c>
      <c r="Q94" t="s">
        <v>74</v>
      </c>
      <c r="R94" t="s">
        <v>74</v>
      </c>
      <c r="S94" t="s">
        <v>74</v>
      </c>
      <c r="T94" t="s">
        <v>1793</v>
      </c>
      <c r="U94" t="s">
        <v>74</v>
      </c>
      <c r="V94" t="s">
        <v>1794</v>
      </c>
      <c r="W94" t="s">
        <v>1795</v>
      </c>
      <c r="X94" t="s">
        <v>1796</v>
      </c>
      <c r="Y94" t="s">
        <v>1797</v>
      </c>
      <c r="Z94" t="s">
        <v>1798</v>
      </c>
      <c r="AA94" t="s">
        <v>1799</v>
      </c>
      <c r="AB94" t="s">
        <v>1800</v>
      </c>
      <c r="AC94" t="s">
        <v>74</v>
      </c>
      <c r="AD94" t="s">
        <v>74</v>
      </c>
      <c r="AE94" t="s">
        <v>74</v>
      </c>
      <c r="AF94" t="s">
        <v>74</v>
      </c>
      <c r="AG94">
        <v>76</v>
      </c>
      <c r="AH94">
        <v>0</v>
      </c>
      <c r="AI94">
        <v>0</v>
      </c>
      <c r="AJ94">
        <v>3</v>
      </c>
      <c r="AK94">
        <v>3</v>
      </c>
      <c r="AL94" t="s">
        <v>281</v>
      </c>
      <c r="AM94" t="s">
        <v>282</v>
      </c>
      <c r="AN94" t="s">
        <v>283</v>
      </c>
      <c r="AO94" t="s">
        <v>1801</v>
      </c>
      <c r="AP94" t="s">
        <v>1802</v>
      </c>
      <c r="AQ94" t="s">
        <v>74</v>
      </c>
      <c r="AR94" t="s">
        <v>1803</v>
      </c>
      <c r="AS94" t="s">
        <v>1804</v>
      </c>
      <c r="AT94" t="s">
        <v>180</v>
      </c>
      <c r="AU94">
        <v>2024</v>
      </c>
      <c r="AV94">
        <v>17</v>
      </c>
      <c r="AW94">
        <v>3</v>
      </c>
      <c r="AX94" t="s">
        <v>74</v>
      </c>
      <c r="AY94" t="s">
        <v>74</v>
      </c>
      <c r="AZ94" t="s">
        <v>109</v>
      </c>
      <c r="BA94" t="s">
        <v>74</v>
      </c>
      <c r="BB94">
        <v>480</v>
      </c>
      <c r="BC94">
        <v>499</v>
      </c>
      <c r="BD94" t="s">
        <v>74</v>
      </c>
      <c r="BE94" t="s">
        <v>1805</v>
      </c>
      <c r="BF94" t="str">
        <f>HYPERLINK("http://dx.doi.org/10.1177/17506980241243039","http://dx.doi.org/10.1177/17506980241243039")</f>
        <v>http://dx.doi.org/10.1177/17506980241243039</v>
      </c>
      <c r="BG94" t="s">
        <v>74</v>
      </c>
      <c r="BH94" t="s">
        <v>290</v>
      </c>
      <c r="BI94">
        <v>20</v>
      </c>
      <c r="BJ94" t="s">
        <v>1806</v>
      </c>
      <c r="BK94" t="s">
        <v>292</v>
      </c>
      <c r="BL94" t="s">
        <v>1806</v>
      </c>
      <c r="BM94" t="s">
        <v>1807</v>
      </c>
      <c r="BN94" t="s">
        <v>74</v>
      </c>
      <c r="BO94" t="s">
        <v>316</v>
      </c>
      <c r="BP94" t="s">
        <v>74</v>
      </c>
      <c r="BQ94" t="s">
        <v>74</v>
      </c>
      <c r="BR94" t="s">
        <v>97</v>
      </c>
      <c r="BS94" t="s">
        <v>1808</v>
      </c>
      <c r="BT94" t="str">
        <f>HYPERLINK("https%3A%2F%2Fwww.webofscience.com%2Fwos%2Fwoscc%2Ffull-record%2FWOS:001246361100001","View Full Record in Web of Science")</f>
        <v>View Full Record in Web of Science</v>
      </c>
    </row>
    <row r="95" spans="1:72" x14ac:dyDescent="0.25">
      <c r="A95" t="s">
        <v>72</v>
      </c>
      <c r="B95" t="s">
        <v>1809</v>
      </c>
      <c r="C95" t="s">
        <v>74</v>
      </c>
      <c r="D95" t="s">
        <v>74</v>
      </c>
      <c r="E95" t="s">
        <v>74</v>
      </c>
      <c r="F95" t="s">
        <v>1810</v>
      </c>
      <c r="G95" t="s">
        <v>74</v>
      </c>
      <c r="H95" t="s">
        <v>74</v>
      </c>
      <c r="I95" t="s">
        <v>1811</v>
      </c>
      <c r="J95" t="s">
        <v>756</v>
      </c>
      <c r="K95" t="s">
        <v>74</v>
      </c>
      <c r="L95" t="s">
        <v>74</v>
      </c>
      <c r="M95" t="s">
        <v>78</v>
      </c>
      <c r="N95" t="s">
        <v>119</v>
      </c>
      <c r="O95" t="s">
        <v>74</v>
      </c>
      <c r="P95" t="s">
        <v>74</v>
      </c>
      <c r="Q95" t="s">
        <v>74</v>
      </c>
      <c r="R95" t="s">
        <v>74</v>
      </c>
      <c r="S95" t="s">
        <v>74</v>
      </c>
      <c r="T95" t="s">
        <v>1812</v>
      </c>
      <c r="U95" t="s">
        <v>1813</v>
      </c>
      <c r="V95" t="s">
        <v>1814</v>
      </c>
      <c r="W95" t="s">
        <v>1815</v>
      </c>
      <c r="X95" t="s">
        <v>1816</v>
      </c>
      <c r="Y95" t="s">
        <v>1817</v>
      </c>
      <c r="Z95" t="s">
        <v>1818</v>
      </c>
      <c r="AA95" t="s">
        <v>74</v>
      </c>
      <c r="AB95" t="s">
        <v>74</v>
      </c>
      <c r="AC95" t="s">
        <v>74</v>
      </c>
      <c r="AD95" t="s">
        <v>74</v>
      </c>
      <c r="AE95" t="s">
        <v>74</v>
      </c>
      <c r="AF95" t="s">
        <v>74</v>
      </c>
      <c r="AG95">
        <v>15</v>
      </c>
      <c r="AH95">
        <v>0</v>
      </c>
      <c r="AI95">
        <v>0</v>
      </c>
      <c r="AJ95">
        <v>3</v>
      </c>
      <c r="AK95">
        <v>3</v>
      </c>
      <c r="AL95" t="s">
        <v>413</v>
      </c>
      <c r="AM95" t="s">
        <v>414</v>
      </c>
      <c r="AN95" t="s">
        <v>415</v>
      </c>
      <c r="AO95" t="s">
        <v>74</v>
      </c>
      <c r="AP95" t="s">
        <v>762</v>
      </c>
      <c r="AQ95" t="s">
        <v>74</v>
      </c>
      <c r="AR95" t="s">
        <v>756</v>
      </c>
      <c r="AS95" t="s">
        <v>763</v>
      </c>
      <c r="AT95" t="s">
        <v>233</v>
      </c>
      <c r="AU95">
        <v>2024</v>
      </c>
      <c r="AV95">
        <v>13</v>
      </c>
      <c r="AW95">
        <v>1</v>
      </c>
      <c r="AX95" t="s">
        <v>74</v>
      </c>
      <c r="AY95" t="s">
        <v>74</v>
      </c>
      <c r="AZ95" t="s">
        <v>74</v>
      </c>
      <c r="BA95" t="s">
        <v>74</v>
      </c>
      <c r="BB95" t="s">
        <v>74</v>
      </c>
      <c r="BC95" t="s">
        <v>74</v>
      </c>
      <c r="BD95">
        <v>15</v>
      </c>
      <c r="BE95" t="s">
        <v>1819</v>
      </c>
      <c r="BF95" t="str">
        <f>HYPERLINK("http://dx.doi.org/10.3390/h13010015","http://dx.doi.org/10.3390/h13010015")</f>
        <v>http://dx.doi.org/10.3390/h13010015</v>
      </c>
      <c r="BG95" t="s">
        <v>74</v>
      </c>
      <c r="BH95" t="s">
        <v>74</v>
      </c>
      <c r="BI95">
        <v>13</v>
      </c>
      <c r="BJ95" t="s">
        <v>765</v>
      </c>
      <c r="BK95" t="s">
        <v>95</v>
      </c>
      <c r="BL95" t="s">
        <v>766</v>
      </c>
      <c r="BM95" t="s">
        <v>1820</v>
      </c>
      <c r="BN95" t="s">
        <v>74</v>
      </c>
      <c r="BO95" t="s">
        <v>422</v>
      </c>
      <c r="BP95" t="s">
        <v>74</v>
      </c>
      <c r="BQ95" t="s">
        <v>74</v>
      </c>
      <c r="BR95" t="s">
        <v>97</v>
      </c>
      <c r="BS95" t="s">
        <v>1821</v>
      </c>
      <c r="BT95" t="str">
        <f>HYPERLINK("https%3A%2F%2Fwww.webofscience.com%2Fwos%2Fwoscc%2Ffull-record%2FWOS:001170057700001","View Full Record in Web of Science")</f>
        <v>View Full Record in Web of Science</v>
      </c>
    </row>
    <row r="96" spans="1:72" x14ac:dyDescent="0.25">
      <c r="A96" t="s">
        <v>72</v>
      </c>
      <c r="B96" t="s">
        <v>1822</v>
      </c>
      <c r="C96" t="s">
        <v>74</v>
      </c>
      <c r="D96" t="s">
        <v>74</v>
      </c>
      <c r="E96" t="s">
        <v>74</v>
      </c>
      <c r="F96" t="s">
        <v>1823</v>
      </c>
      <c r="G96" t="s">
        <v>74</v>
      </c>
      <c r="H96" t="s">
        <v>74</v>
      </c>
      <c r="I96" t="s">
        <v>1824</v>
      </c>
      <c r="J96" t="s">
        <v>1825</v>
      </c>
      <c r="K96" t="s">
        <v>74</v>
      </c>
      <c r="L96" t="s">
        <v>74</v>
      </c>
      <c r="M96" t="s">
        <v>628</v>
      </c>
      <c r="N96" t="s">
        <v>164</v>
      </c>
      <c r="O96" t="s">
        <v>74</v>
      </c>
      <c r="P96" t="s">
        <v>74</v>
      </c>
      <c r="Q96" t="s">
        <v>74</v>
      </c>
      <c r="R96" t="s">
        <v>74</v>
      </c>
      <c r="S96" t="s">
        <v>74</v>
      </c>
      <c r="T96" t="s">
        <v>74</v>
      </c>
      <c r="U96" t="s">
        <v>74</v>
      </c>
      <c r="V96" t="s">
        <v>74</v>
      </c>
      <c r="W96" t="s">
        <v>1826</v>
      </c>
      <c r="X96" t="s">
        <v>1827</v>
      </c>
      <c r="Y96" t="s">
        <v>1828</v>
      </c>
      <c r="Z96" t="s">
        <v>1829</v>
      </c>
      <c r="AA96" t="s">
        <v>74</v>
      </c>
      <c r="AB96" t="s">
        <v>74</v>
      </c>
      <c r="AC96" t="s">
        <v>74</v>
      </c>
      <c r="AD96" t="s">
        <v>74</v>
      </c>
      <c r="AE96" t="s">
        <v>74</v>
      </c>
      <c r="AF96" t="s">
        <v>74</v>
      </c>
      <c r="AG96">
        <v>1</v>
      </c>
      <c r="AH96">
        <v>0</v>
      </c>
      <c r="AI96">
        <v>0</v>
      </c>
      <c r="AJ96">
        <v>0</v>
      </c>
      <c r="AK96">
        <v>0</v>
      </c>
      <c r="AL96" t="s">
        <v>1830</v>
      </c>
      <c r="AM96" t="s">
        <v>1831</v>
      </c>
      <c r="AN96" t="s">
        <v>1832</v>
      </c>
      <c r="AO96" t="s">
        <v>1833</v>
      </c>
      <c r="AP96" t="s">
        <v>1834</v>
      </c>
      <c r="AQ96" t="s">
        <v>74</v>
      </c>
      <c r="AR96" t="s">
        <v>1825</v>
      </c>
      <c r="AS96" t="s">
        <v>1825</v>
      </c>
      <c r="AT96" t="s">
        <v>1835</v>
      </c>
      <c r="AU96">
        <v>2024</v>
      </c>
      <c r="AV96" t="s">
        <v>74</v>
      </c>
      <c r="AW96">
        <v>48</v>
      </c>
      <c r="AX96" t="s">
        <v>74</v>
      </c>
      <c r="AY96" t="s">
        <v>74</v>
      </c>
      <c r="AZ96" t="s">
        <v>74</v>
      </c>
      <c r="BA96" t="s">
        <v>74</v>
      </c>
      <c r="BB96" t="s">
        <v>74</v>
      </c>
      <c r="BC96" t="s">
        <v>74</v>
      </c>
      <c r="BD96" t="s">
        <v>74</v>
      </c>
      <c r="BE96" t="s">
        <v>1836</v>
      </c>
      <c r="BF96" t="str">
        <f>HYPERLINK("http://dx.doi.org/10.12957/soletras.2024.84020","http://dx.doi.org/10.12957/soletras.2024.84020")</f>
        <v>http://dx.doi.org/10.12957/soletras.2024.84020</v>
      </c>
      <c r="BG96" t="s">
        <v>74</v>
      </c>
      <c r="BH96" t="s">
        <v>74</v>
      </c>
      <c r="BI96">
        <v>3</v>
      </c>
      <c r="BJ96" t="s">
        <v>750</v>
      </c>
      <c r="BK96" t="s">
        <v>95</v>
      </c>
      <c r="BL96" t="s">
        <v>593</v>
      </c>
      <c r="BM96" t="s">
        <v>1837</v>
      </c>
      <c r="BN96" t="s">
        <v>74</v>
      </c>
      <c r="BO96" t="s">
        <v>422</v>
      </c>
      <c r="BP96" t="s">
        <v>74</v>
      </c>
      <c r="BQ96" t="s">
        <v>74</v>
      </c>
      <c r="BR96" t="s">
        <v>97</v>
      </c>
      <c r="BS96" t="s">
        <v>1838</v>
      </c>
      <c r="BT96" t="str">
        <f>HYPERLINK("https%3A%2F%2Fwww.webofscience.com%2Fwos%2Fwoscc%2Ffull-record%2FWOS:001230060700009","View Full Record in Web of Science")</f>
        <v>View Full Record in Web of Science</v>
      </c>
    </row>
    <row r="97" spans="1:72" x14ac:dyDescent="0.25">
      <c r="A97" t="s">
        <v>72</v>
      </c>
      <c r="B97" t="s">
        <v>1839</v>
      </c>
      <c r="C97" t="s">
        <v>74</v>
      </c>
      <c r="D97" t="s">
        <v>74</v>
      </c>
      <c r="E97" t="s">
        <v>74</v>
      </c>
      <c r="F97" t="s">
        <v>1840</v>
      </c>
      <c r="G97" t="s">
        <v>74</v>
      </c>
      <c r="H97" t="s">
        <v>74</v>
      </c>
      <c r="I97" t="s">
        <v>1841</v>
      </c>
      <c r="J97" t="s">
        <v>1842</v>
      </c>
      <c r="K97" t="s">
        <v>74</v>
      </c>
      <c r="L97" t="s">
        <v>74</v>
      </c>
      <c r="M97" t="s">
        <v>78</v>
      </c>
      <c r="N97" t="s">
        <v>119</v>
      </c>
      <c r="O97" t="s">
        <v>74</v>
      </c>
      <c r="P97" t="s">
        <v>74</v>
      </c>
      <c r="Q97" t="s">
        <v>74</v>
      </c>
      <c r="R97" t="s">
        <v>74</v>
      </c>
      <c r="S97" t="s">
        <v>74</v>
      </c>
      <c r="T97" t="s">
        <v>1843</v>
      </c>
      <c r="U97" t="s">
        <v>1844</v>
      </c>
      <c r="V97" t="s">
        <v>1845</v>
      </c>
      <c r="W97" t="s">
        <v>1846</v>
      </c>
      <c r="X97" t="s">
        <v>1847</v>
      </c>
      <c r="Y97" t="s">
        <v>1848</v>
      </c>
      <c r="Z97" t="s">
        <v>74</v>
      </c>
      <c r="AA97" t="s">
        <v>74</v>
      </c>
      <c r="AB97" t="s">
        <v>74</v>
      </c>
      <c r="AC97" t="s">
        <v>74</v>
      </c>
      <c r="AD97" t="s">
        <v>74</v>
      </c>
      <c r="AE97" t="s">
        <v>74</v>
      </c>
      <c r="AF97" t="s">
        <v>74</v>
      </c>
      <c r="AG97">
        <v>63</v>
      </c>
      <c r="AH97">
        <v>0</v>
      </c>
      <c r="AI97">
        <v>0</v>
      </c>
      <c r="AJ97">
        <v>0</v>
      </c>
      <c r="AK97">
        <v>0</v>
      </c>
      <c r="AL97" t="s">
        <v>1849</v>
      </c>
      <c r="AM97" t="s">
        <v>1850</v>
      </c>
      <c r="AN97" t="s">
        <v>1851</v>
      </c>
      <c r="AO97" t="s">
        <v>74</v>
      </c>
      <c r="AP97" t="s">
        <v>1852</v>
      </c>
      <c r="AQ97" t="s">
        <v>74</v>
      </c>
      <c r="AR97" t="s">
        <v>1853</v>
      </c>
      <c r="AS97" t="s">
        <v>1854</v>
      </c>
      <c r="AT97" t="s">
        <v>1855</v>
      </c>
      <c r="AU97">
        <v>2024</v>
      </c>
      <c r="AV97">
        <v>10</v>
      </c>
      <c r="AW97" t="s">
        <v>695</v>
      </c>
      <c r="AX97" t="s">
        <v>74</v>
      </c>
      <c r="AY97" t="s">
        <v>74</v>
      </c>
      <c r="AZ97" t="s">
        <v>74</v>
      </c>
      <c r="BA97" t="s">
        <v>74</v>
      </c>
      <c r="BB97">
        <v>10</v>
      </c>
      <c r="BC97">
        <v>33</v>
      </c>
      <c r="BD97" t="s">
        <v>74</v>
      </c>
      <c r="BE97" t="s">
        <v>1856</v>
      </c>
      <c r="BF97" t="str">
        <f>HYPERLINK("http://dx.doi.org/10.1525/fmh.2024.10.2-3.10","http://dx.doi.org/10.1525/fmh.2024.10.2-3.10")</f>
        <v>http://dx.doi.org/10.1525/fmh.2024.10.2-3.10</v>
      </c>
      <c r="BG97" t="s">
        <v>74</v>
      </c>
      <c r="BH97" t="s">
        <v>74</v>
      </c>
      <c r="BI97">
        <v>24</v>
      </c>
      <c r="BJ97" t="s">
        <v>1857</v>
      </c>
      <c r="BK97" t="s">
        <v>95</v>
      </c>
      <c r="BL97" t="s">
        <v>1858</v>
      </c>
      <c r="BM97" t="s">
        <v>1859</v>
      </c>
      <c r="BN97" t="s">
        <v>74</v>
      </c>
      <c r="BO97" t="s">
        <v>74</v>
      </c>
      <c r="BP97" t="s">
        <v>74</v>
      </c>
      <c r="BQ97" t="s">
        <v>74</v>
      </c>
      <c r="BR97" t="s">
        <v>97</v>
      </c>
      <c r="BS97" t="s">
        <v>1860</v>
      </c>
      <c r="BT97" t="str">
        <f>HYPERLINK("https%3A%2F%2Fwww.webofscience.com%2Fwos%2Fwoscc%2Ffull-record%2FWOS:001345983500001","View Full Record in Web of Science")</f>
        <v>View Full Record in Web of Science</v>
      </c>
    </row>
    <row r="98" spans="1:72" x14ac:dyDescent="0.25">
      <c r="A98" t="s">
        <v>72</v>
      </c>
      <c r="B98" t="s">
        <v>1861</v>
      </c>
      <c r="C98" t="s">
        <v>74</v>
      </c>
      <c r="D98" t="s">
        <v>74</v>
      </c>
      <c r="E98" t="s">
        <v>74</v>
      </c>
      <c r="F98" t="s">
        <v>1862</v>
      </c>
      <c r="G98" t="s">
        <v>74</v>
      </c>
      <c r="H98" t="s">
        <v>74</v>
      </c>
      <c r="I98" t="s">
        <v>1863</v>
      </c>
      <c r="J98" t="s">
        <v>1864</v>
      </c>
      <c r="K98" t="s">
        <v>74</v>
      </c>
      <c r="L98" t="s">
        <v>74</v>
      </c>
      <c r="M98" t="s">
        <v>78</v>
      </c>
      <c r="N98" t="s">
        <v>119</v>
      </c>
      <c r="O98" t="s">
        <v>74</v>
      </c>
      <c r="P98" t="s">
        <v>74</v>
      </c>
      <c r="Q98" t="s">
        <v>74</v>
      </c>
      <c r="R98" t="s">
        <v>74</v>
      </c>
      <c r="S98" t="s">
        <v>74</v>
      </c>
      <c r="T98" t="s">
        <v>1865</v>
      </c>
      <c r="U98" t="s">
        <v>1866</v>
      </c>
      <c r="V98" t="s">
        <v>1867</v>
      </c>
      <c r="W98" t="s">
        <v>1868</v>
      </c>
      <c r="X98" t="s">
        <v>1869</v>
      </c>
      <c r="Y98" t="s">
        <v>1870</v>
      </c>
      <c r="Z98" t="s">
        <v>1871</v>
      </c>
      <c r="AA98" t="s">
        <v>1872</v>
      </c>
      <c r="AB98" t="s">
        <v>1873</v>
      </c>
      <c r="AC98" t="s">
        <v>1874</v>
      </c>
      <c r="AD98" t="s">
        <v>1875</v>
      </c>
      <c r="AE98" t="s">
        <v>1876</v>
      </c>
      <c r="AF98" t="s">
        <v>74</v>
      </c>
      <c r="AG98">
        <v>64</v>
      </c>
      <c r="AH98">
        <v>1</v>
      </c>
      <c r="AI98">
        <v>1</v>
      </c>
      <c r="AJ98">
        <v>6</v>
      </c>
      <c r="AK98">
        <v>15</v>
      </c>
      <c r="AL98" t="s">
        <v>281</v>
      </c>
      <c r="AM98" t="s">
        <v>282</v>
      </c>
      <c r="AN98" t="s">
        <v>283</v>
      </c>
      <c r="AO98" t="s">
        <v>1877</v>
      </c>
      <c r="AP98" t="s">
        <v>74</v>
      </c>
      <c r="AQ98" t="s">
        <v>74</v>
      </c>
      <c r="AR98" t="s">
        <v>1878</v>
      </c>
      <c r="AS98" t="s">
        <v>1879</v>
      </c>
      <c r="AT98" t="s">
        <v>155</v>
      </c>
      <c r="AU98">
        <v>2024</v>
      </c>
      <c r="AV98">
        <v>11</v>
      </c>
      <c r="AW98">
        <v>1</v>
      </c>
      <c r="AX98" t="s">
        <v>74</v>
      </c>
      <c r="AY98" t="s">
        <v>74</v>
      </c>
      <c r="AZ98" t="s">
        <v>74</v>
      </c>
      <c r="BA98" t="s">
        <v>74</v>
      </c>
      <c r="BB98" t="s">
        <v>74</v>
      </c>
      <c r="BC98" t="s">
        <v>74</v>
      </c>
      <c r="BD98">
        <v>2.0539517231221776E+16</v>
      </c>
      <c r="BE98" t="s">
        <v>1880</v>
      </c>
      <c r="BF98" t="str">
        <f>HYPERLINK("http://dx.doi.org/10.1177/20539517231221778","http://dx.doi.org/10.1177/20539517231221778")</f>
        <v>http://dx.doi.org/10.1177/20539517231221778</v>
      </c>
      <c r="BG98" t="s">
        <v>74</v>
      </c>
      <c r="BH98" t="s">
        <v>74</v>
      </c>
      <c r="BI98">
        <v>13</v>
      </c>
      <c r="BJ98" t="s">
        <v>257</v>
      </c>
      <c r="BK98" t="s">
        <v>112</v>
      </c>
      <c r="BL98" t="s">
        <v>258</v>
      </c>
      <c r="BM98" t="s">
        <v>1881</v>
      </c>
      <c r="BN98" t="s">
        <v>74</v>
      </c>
      <c r="BO98" t="s">
        <v>768</v>
      </c>
      <c r="BP98" t="s">
        <v>74</v>
      </c>
      <c r="BQ98" t="s">
        <v>74</v>
      </c>
      <c r="BR98" t="s">
        <v>97</v>
      </c>
      <c r="BS98" t="s">
        <v>1882</v>
      </c>
      <c r="BT98" t="str">
        <f>HYPERLINK("https%3A%2F%2Fwww.webofscience.com%2Fwos%2Fwoscc%2Ffull-record%2FWOS:001139090600001","View Full Record in Web of Science")</f>
        <v>View Full Record in Web of Science</v>
      </c>
    </row>
    <row r="99" spans="1:72" x14ac:dyDescent="0.25">
      <c r="A99" t="s">
        <v>72</v>
      </c>
      <c r="B99" t="s">
        <v>1883</v>
      </c>
      <c r="C99" t="s">
        <v>74</v>
      </c>
      <c r="D99" t="s">
        <v>74</v>
      </c>
      <c r="E99" t="s">
        <v>74</v>
      </c>
      <c r="F99" t="s">
        <v>1884</v>
      </c>
      <c r="G99" t="s">
        <v>74</v>
      </c>
      <c r="H99" t="s">
        <v>74</v>
      </c>
      <c r="I99" t="s">
        <v>1885</v>
      </c>
      <c r="J99" t="s">
        <v>1886</v>
      </c>
      <c r="K99" t="s">
        <v>74</v>
      </c>
      <c r="L99" t="s">
        <v>74</v>
      </c>
      <c r="M99" t="s">
        <v>78</v>
      </c>
      <c r="N99" t="s">
        <v>119</v>
      </c>
      <c r="O99" t="s">
        <v>74</v>
      </c>
      <c r="P99" t="s">
        <v>74</v>
      </c>
      <c r="Q99" t="s">
        <v>74</v>
      </c>
      <c r="R99" t="s">
        <v>74</v>
      </c>
      <c r="S99" t="s">
        <v>74</v>
      </c>
      <c r="T99" t="s">
        <v>1887</v>
      </c>
      <c r="U99" t="s">
        <v>1888</v>
      </c>
      <c r="V99" t="s">
        <v>1889</v>
      </c>
      <c r="W99" t="s">
        <v>1890</v>
      </c>
      <c r="X99" t="s">
        <v>1891</v>
      </c>
      <c r="Y99" t="s">
        <v>1892</v>
      </c>
      <c r="Z99" t="s">
        <v>1893</v>
      </c>
      <c r="AA99" t="s">
        <v>74</v>
      </c>
      <c r="AB99" t="s">
        <v>1894</v>
      </c>
      <c r="AC99" t="s">
        <v>74</v>
      </c>
      <c r="AD99" t="s">
        <v>74</v>
      </c>
      <c r="AE99" t="s">
        <v>74</v>
      </c>
      <c r="AF99" t="s">
        <v>74</v>
      </c>
      <c r="AG99">
        <v>87</v>
      </c>
      <c r="AH99">
        <v>0</v>
      </c>
      <c r="AI99">
        <v>0</v>
      </c>
      <c r="AJ99">
        <v>0</v>
      </c>
      <c r="AK99">
        <v>0</v>
      </c>
      <c r="AL99" t="s">
        <v>84</v>
      </c>
      <c r="AM99" t="s">
        <v>85</v>
      </c>
      <c r="AN99" t="s">
        <v>86</v>
      </c>
      <c r="AO99" t="s">
        <v>1895</v>
      </c>
      <c r="AP99" t="s">
        <v>1896</v>
      </c>
      <c r="AQ99" t="s">
        <v>74</v>
      </c>
      <c r="AR99" t="s">
        <v>1897</v>
      </c>
      <c r="AS99" t="s">
        <v>1898</v>
      </c>
      <c r="AT99" t="s">
        <v>800</v>
      </c>
      <c r="AU99">
        <v>2024</v>
      </c>
      <c r="AV99">
        <v>18</v>
      </c>
      <c r="AW99">
        <v>4</v>
      </c>
      <c r="AX99" t="s">
        <v>74</v>
      </c>
      <c r="AY99" t="s">
        <v>74</v>
      </c>
      <c r="AZ99" t="s">
        <v>109</v>
      </c>
      <c r="BA99" t="s">
        <v>74</v>
      </c>
      <c r="BB99">
        <v>367</v>
      </c>
      <c r="BC99">
        <v>385</v>
      </c>
      <c r="BD99" t="s">
        <v>74</v>
      </c>
      <c r="BE99" t="s">
        <v>1899</v>
      </c>
      <c r="BF99" t="str">
        <f>HYPERLINK("http://dx.doi.org/10.1080/17502977.2024.2365121","http://dx.doi.org/10.1080/17502977.2024.2365121")</f>
        <v>http://dx.doi.org/10.1080/17502977.2024.2365121</v>
      </c>
      <c r="BG99" t="s">
        <v>74</v>
      </c>
      <c r="BH99" t="s">
        <v>74</v>
      </c>
      <c r="BI99">
        <v>19</v>
      </c>
      <c r="BJ99" t="s">
        <v>1900</v>
      </c>
      <c r="BK99" t="s">
        <v>112</v>
      </c>
      <c r="BL99" t="s">
        <v>1900</v>
      </c>
      <c r="BM99" t="s">
        <v>1901</v>
      </c>
      <c r="BN99" t="s">
        <v>74</v>
      </c>
      <c r="BO99" t="s">
        <v>316</v>
      </c>
      <c r="BP99" t="s">
        <v>74</v>
      </c>
      <c r="BQ99" t="s">
        <v>74</v>
      </c>
      <c r="BR99" t="s">
        <v>97</v>
      </c>
      <c r="BS99" t="s">
        <v>1902</v>
      </c>
      <c r="BT99" t="str">
        <f>HYPERLINK("https%3A%2F%2Fwww.webofscience.com%2Fwos%2Fwoscc%2Ffull-record%2FWOS:001353811600003","View Full Record in Web of Science")</f>
        <v>View Full Record in Web of Science</v>
      </c>
    </row>
    <row r="100" spans="1:72" x14ac:dyDescent="0.25">
      <c r="A100" t="s">
        <v>72</v>
      </c>
      <c r="B100" t="s">
        <v>1903</v>
      </c>
      <c r="C100" t="s">
        <v>74</v>
      </c>
      <c r="D100" t="s">
        <v>74</v>
      </c>
      <c r="E100" t="s">
        <v>74</v>
      </c>
      <c r="F100" t="s">
        <v>1904</v>
      </c>
      <c r="G100" t="s">
        <v>74</v>
      </c>
      <c r="H100" t="s">
        <v>74</v>
      </c>
      <c r="I100" t="s">
        <v>1905</v>
      </c>
      <c r="J100" t="s">
        <v>1906</v>
      </c>
      <c r="K100" t="s">
        <v>74</v>
      </c>
      <c r="L100" t="s">
        <v>74</v>
      </c>
      <c r="M100" t="s">
        <v>78</v>
      </c>
      <c r="N100" t="s">
        <v>509</v>
      </c>
      <c r="O100" t="s">
        <v>74</v>
      </c>
      <c r="P100" t="s">
        <v>74</v>
      </c>
      <c r="Q100" t="s">
        <v>74</v>
      </c>
      <c r="R100" t="s">
        <v>74</v>
      </c>
      <c r="S100" t="s">
        <v>74</v>
      </c>
      <c r="T100" t="s">
        <v>74</v>
      </c>
      <c r="U100" t="s">
        <v>74</v>
      </c>
      <c r="V100" t="s">
        <v>74</v>
      </c>
      <c r="W100" t="s">
        <v>1907</v>
      </c>
      <c r="X100" t="s">
        <v>1874</v>
      </c>
      <c r="Y100" t="s">
        <v>1908</v>
      </c>
      <c r="Z100" t="s">
        <v>74</v>
      </c>
      <c r="AA100" t="s">
        <v>1909</v>
      </c>
      <c r="AB100" t="s">
        <v>1910</v>
      </c>
      <c r="AC100" t="s">
        <v>74</v>
      </c>
      <c r="AD100" t="s">
        <v>74</v>
      </c>
      <c r="AE100" t="s">
        <v>74</v>
      </c>
      <c r="AF100" t="s">
        <v>74</v>
      </c>
      <c r="AG100">
        <v>0</v>
      </c>
      <c r="AH100">
        <v>0</v>
      </c>
      <c r="AI100">
        <v>0</v>
      </c>
      <c r="AJ100">
        <v>0</v>
      </c>
      <c r="AK100">
        <v>0</v>
      </c>
      <c r="AL100" t="s">
        <v>226</v>
      </c>
      <c r="AM100" t="s">
        <v>227</v>
      </c>
      <c r="AN100" t="s">
        <v>228</v>
      </c>
      <c r="AO100" t="s">
        <v>1911</v>
      </c>
      <c r="AP100" t="s">
        <v>1912</v>
      </c>
      <c r="AQ100" t="s">
        <v>74</v>
      </c>
      <c r="AR100" t="s">
        <v>1913</v>
      </c>
      <c r="AS100" t="s">
        <v>1914</v>
      </c>
      <c r="AT100" t="s">
        <v>1915</v>
      </c>
      <c r="AU100">
        <v>2024</v>
      </c>
      <c r="AV100" t="s">
        <v>74</v>
      </c>
      <c r="AW100" t="s">
        <v>74</v>
      </c>
      <c r="AX100" t="s">
        <v>74</v>
      </c>
      <c r="AY100" t="s">
        <v>74</v>
      </c>
      <c r="AZ100" t="s">
        <v>74</v>
      </c>
      <c r="BA100" t="s">
        <v>74</v>
      </c>
      <c r="BB100" t="s">
        <v>74</v>
      </c>
      <c r="BC100" t="s">
        <v>74</v>
      </c>
      <c r="BD100" t="s">
        <v>74</v>
      </c>
      <c r="BE100" t="s">
        <v>1916</v>
      </c>
      <c r="BF100" t="str">
        <f>HYPERLINK("http://dx.doi.org/10.1017/S0022216X24000099","http://dx.doi.org/10.1017/S0022216X24000099")</f>
        <v>http://dx.doi.org/10.1017/S0022216X24000099</v>
      </c>
      <c r="BG100" t="s">
        <v>74</v>
      </c>
      <c r="BH100" t="s">
        <v>677</v>
      </c>
      <c r="BI100">
        <v>3</v>
      </c>
      <c r="BJ100" t="s">
        <v>1917</v>
      </c>
      <c r="BK100" t="s">
        <v>292</v>
      </c>
      <c r="BL100" t="s">
        <v>1918</v>
      </c>
      <c r="BM100" t="s">
        <v>1919</v>
      </c>
      <c r="BN100" t="s">
        <v>74</v>
      </c>
      <c r="BO100" t="s">
        <v>74</v>
      </c>
      <c r="BP100" t="s">
        <v>74</v>
      </c>
      <c r="BQ100" t="s">
        <v>74</v>
      </c>
      <c r="BR100" t="s">
        <v>97</v>
      </c>
      <c r="BS100" t="s">
        <v>1920</v>
      </c>
      <c r="BT100" t="str">
        <f>HYPERLINK("https%3A%2F%2Fwww.webofscience.com%2Fwos%2Fwoscc%2Ffull-record%2FWOS:001190404100001","View Full Record in Web of Science")</f>
        <v>View Full Record in Web of Science</v>
      </c>
    </row>
    <row r="101" spans="1:72" x14ac:dyDescent="0.25">
      <c r="A101" t="s">
        <v>72</v>
      </c>
      <c r="B101" t="s">
        <v>1921</v>
      </c>
      <c r="C101" t="s">
        <v>74</v>
      </c>
      <c r="D101" t="s">
        <v>74</v>
      </c>
      <c r="E101" t="s">
        <v>74</v>
      </c>
      <c r="F101" t="s">
        <v>1922</v>
      </c>
      <c r="G101" t="s">
        <v>74</v>
      </c>
      <c r="H101" t="s">
        <v>74</v>
      </c>
      <c r="I101" t="s">
        <v>1923</v>
      </c>
      <c r="J101" t="s">
        <v>1924</v>
      </c>
      <c r="K101" t="s">
        <v>74</v>
      </c>
      <c r="L101" t="s">
        <v>74</v>
      </c>
      <c r="M101" t="s">
        <v>78</v>
      </c>
      <c r="N101" t="s">
        <v>119</v>
      </c>
      <c r="O101" t="s">
        <v>74</v>
      </c>
      <c r="P101" t="s">
        <v>74</v>
      </c>
      <c r="Q101" t="s">
        <v>74</v>
      </c>
      <c r="R101" t="s">
        <v>74</v>
      </c>
      <c r="S101" t="s">
        <v>74</v>
      </c>
      <c r="T101" t="s">
        <v>74</v>
      </c>
      <c r="U101" t="s">
        <v>1925</v>
      </c>
      <c r="V101" t="s">
        <v>1926</v>
      </c>
      <c r="W101" t="s">
        <v>1927</v>
      </c>
      <c r="X101" t="s">
        <v>1928</v>
      </c>
      <c r="Y101" t="s">
        <v>1929</v>
      </c>
      <c r="Z101" t="s">
        <v>1930</v>
      </c>
      <c r="AA101" t="s">
        <v>1931</v>
      </c>
      <c r="AB101" t="s">
        <v>1932</v>
      </c>
      <c r="AC101" t="s">
        <v>1933</v>
      </c>
      <c r="AD101" t="s">
        <v>1934</v>
      </c>
      <c r="AE101" t="s">
        <v>1935</v>
      </c>
      <c r="AF101" t="s">
        <v>74</v>
      </c>
      <c r="AG101">
        <v>86</v>
      </c>
      <c r="AH101">
        <v>0</v>
      </c>
      <c r="AI101">
        <v>0</v>
      </c>
      <c r="AJ101">
        <v>0</v>
      </c>
      <c r="AK101">
        <v>0</v>
      </c>
      <c r="AL101" t="s">
        <v>1936</v>
      </c>
      <c r="AM101" t="s">
        <v>1937</v>
      </c>
      <c r="AN101" t="s">
        <v>1938</v>
      </c>
      <c r="AO101" t="s">
        <v>1939</v>
      </c>
      <c r="AP101" t="s">
        <v>74</v>
      </c>
      <c r="AQ101" t="s">
        <v>74</v>
      </c>
      <c r="AR101" t="s">
        <v>1940</v>
      </c>
      <c r="AS101" t="s">
        <v>1941</v>
      </c>
      <c r="AT101" t="s">
        <v>74</v>
      </c>
      <c r="AU101">
        <v>2024</v>
      </c>
      <c r="AV101">
        <v>11</v>
      </c>
      <c r="AW101" t="s">
        <v>74</v>
      </c>
      <c r="AX101" t="s">
        <v>74</v>
      </c>
      <c r="AY101" t="s">
        <v>74</v>
      </c>
      <c r="AZ101" t="s">
        <v>74</v>
      </c>
      <c r="BA101" t="s">
        <v>74</v>
      </c>
      <c r="BB101">
        <v>602</v>
      </c>
      <c r="BC101">
        <v>626</v>
      </c>
      <c r="BD101" t="s">
        <v>74</v>
      </c>
      <c r="BE101" t="s">
        <v>1942</v>
      </c>
      <c r="BF101" t="str">
        <f>HYPERLINK("http://dx.doi.org/10.3998/ergo.6163","http://dx.doi.org/10.3998/ergo.6163")</f>
        <v>http://dx.doi.org/10.3998/ergo.6163</v>
      </c>
      <c r="BG101" t="s">
        <v>74</v>
      </c>
      <c r="BH101" t="s">
        <v>74</v>
      </c>
      <c r="BI101">
        <v>25</v>
      </c>
      <c r="BJ101" t="s">
        <v>157</v>
      </c>
      <c r="BK101" t="s">
        <v>135</v>
      </c>
      <c r="BL101" t="s">
        <v>157</v>
      </c>
      <c r="BM101" t="s">
        <v>1943</v>
      </c>
      <c r="BN101" t="s">
        <v>74</v>
      </c>
      <c r="BO101" t="s">
        <v>338</v>
      </c>
      <c r="BP101" t="s">
        <v>74</v>
      </c>
      <c r="BQ101" t="s">
        <v>74</v>
      </c>
      <c r="BR101" t="s">
        <v>97</v>
      </c>
      <c r="BS101" t="s">
        <v>1944</v>
      </c>
      <c r="BT101" t="str">
        <f>HYPERLINK("https%3A%2F%2Fwww.webofscience.com%2Fwos%2Fwoscc%2Ffull-record%2FWOS:001271504300001","View Full Record in Web of Science")</f>
        <v>View Full Record in Web of Science</v>
      </c>
    </row>
    <row r="102" spans="1:72" x14ac:dyDescent="0.25">
      <c r="A102" t="s">
        <v>72</v>
      </c>
      <c r="B102" t="s">
        <v>1945</v>
      </c>
      <c r="C102" t="s">
        <v>74</v>
      </c>
      <c r="D102" t="s">
        <v>74</v>
      </c>
      <c r="E102" t="s">
        <v>74</v>
      </c>
      <c r="F102" t="s">
        <v>1946</v>
      </c>
      <c r="G102" t="s">
        <v>74</v>
      </c>
      <c r="H102" t="s">
        <v>74</v>
      </c>
      <c r="I102" t="s">
        <v>1947</v>
      </c>
      <c r="J102" t="s">
        <v>1948</v>
      </c>
      <c r="K102" t="s">
        <v>74</v>
      </c>
      <c r="L102" t="s">
        <v>74</v>
      </c>
      <c r="M102" t="s">
        <v>450</v>
      </c>
      <c r="N102" t="s">
        <v>119</v>
      </c>
      <c r="O102" t="s">
        <v>74</v>
      </c>
      <c r="P102" t="s">
        <v>74</v>
      </c>
      <c r="Q102" t="s">
        <v>74</v>
      </c>
      <c r="R102" t="s">
        <v>74</v>
      </c>
      <c r="S102" t="s">
        <v>74</v>
      </c>
      <c r="T102" t="s">
        <v>1949</v>
      </c>
      <c r="U102" t="s">
        <v>74</v>
      </c>
      <c r="V102" t="s">
        <v>1950</v>
      </c>
      <c r="W102" t="s">
        <v>1951</v>
      </c>
      <c r="X102" t="s">
        <v>1952</v>
      </c>
      <c r="Y102" t="s">
        <v>1953</v>
      </c>
      <c r="Z102" t="s">
        <v>1954</v>
      </c>
      <c r="AA102" t="s">
        <v>1955</v>
      </c>
      <c r="AB102" t="s">
        <v>1956</v>
      </c>
      <c r="AC102" t="s">
        <v>74</v>
      </c>
      <c r="AD102" t="s">
        <v>74</v>
      </c>
      <c r="AE102" t="s">
        <v>74</v>
      </c>
      <c r="AF102" t="s">
        <v>74</v>
      </c>
      <c r="AG102">
        <v>35</v>
      </c>
      <c r="AH102">
        <v>0</v>
      </c>
      <c r="AI102">
        <v>0</v>
      </c>
      <c r="AJ102">
        <v>0</v>
      </c>
      <c r="AK102">
        <v>0</v>
      </c>
      <c r="AL102" t="s">
        <v>1957</v>
      </c>
      <c r="AM102" t="s">
        <v>1958</v>
      </c>
      <c r="AN102" t="s">
        <v>1959</v>
      </c>
      <c r="AO102" t="s">
        <v>1960</v>
      </c>
      <c r="AP102" t="s">
        <v>74</v>
      </c>
      <c r="AQ102" t="s">
        <v>74</v>
      </c>
      <c r="AR102" t="s">
        <v>1948</v>
      </c>
      <c r="AS102" t="s">
        <v>1961</v>
      </c>
      <c r="AT102" t="s">
        <v>74</v>
      </c>
      <c r="AU102">
        <v>2024</v>
      </c>
      <c r="AV102">
        <v>36</v>
      </c>
      <c r="AW102" t="s">
        <v>74</v>
      </c>
      <c r="AX102" t="s">
        <v>74</v>
      </c>
      <c r="AY102" t="s">
        <v>74</v>
      </c>
      <c r="AZ102" t="s">
        <v>74</v>
      </c>
      <c r="BA102" t="s">
        <v>74</v>
      </c>
      <c r="BB102" t="s">
        <v>74</v>
      </c>
      <c r="BC102" t="s">
        <v>74</v>
      </c>
      <c r="BD102" t="s">
        <v>1962</v>
      </c>
      <c r="BE102" t="s">
        <v>1963</v>
      </c>
      <c r="BF102" t="str">
        <f>HYPERLINK("http://dx.doi.org/10.1590/2318-0889202436e2410646","http://dx.doi.org/10.1590/2318-0889202436e2410646")</f>
        <v>http://dx.doi.org/10.1590/2318-0889202436e2410646</v>
      </c>
      <c r="BG102" t="s">
        <v>74</v>
      </c>
      <c r="BH102" t="s">
        <v>74</v>
      </c>
      <c r="BI102">
        <v>14</v>
      </c>
      <c r="BJ102" t="s">
        <v>94</v>
      </c>
      <c r="BK102" t="s">
        <v>112</v>
      </c>
      <c r="BL102" t="s">
        <v>94</v>
      </c>
      <c r="BM102" t="s">
        <v>1964</v>
      </c>
      <c r="BN102" t="s">
        <v>74</v>
      </c>
      <c r="BO102" t="s">
        <v>422</v>
      </c>
      <c r="BP102" t="s">
        <v>74</v>
      </c>
      <c r="BQ102" t="s">
        <v>74</v>
      </c>
      <c r="BR102" t="s">
        <v>97</v>
      </c>
      <c r="BS102" t="s">
        <v>1965</v>
      </c>
      <c r="BT102" t="str">
        <f>HYPERLINK("https%3A%2F%2Fwww.webofscience.com%2Fwos%2Fwoscc%2Ffull-record%2FWOS:001360087000001","View Full Record in Web of Science")</f>
        <v>View Full Record in Web of Science</v>
      </c>
    </row>
    <row r="103" spans="1:72" x14ac:dyDescent="0.25">
      <c r="A103" t="s">
        <v>72</v>
      </c>
      <c r="B103" t="s">
        <v>1966</v>
      </c>
      <c r="C103" t="s">
        <v>74</v>
      </c>
      <c r="D103" t="s">
        <v>74</v>
      </c>
      <c r="E103" t="s">
        <v>74</v>
      </c>
      <c r="F103" t="s">
        <v>1967</v>
      </c>
      <c r="G103" t="s">
        <v>74</v>
      </c>
      <c r="H103" t="s">
        <v>74</v>
      </c>
      <c r="I103" t="s">
        <v>1968</v>
      </c>
      <c r="J103" t="s">
        <v>1969</v>
      </c>
      <c r="K103" t="s">
        <v>74</v>
      </c>
      <c r="L103" t="s">
        <v>74</v>
      </c>
      <c r="M103" t="s">
        <v>78</v>
      </c>
      <c r="N103" t="s">
        <v>119</v>
      </c>
      <c r="O103" t="s">
        <v>74</v>
      </c>
      <c r="P103" t="s">
        <v>74</v>
      </c>
      <c r="Q103" t="s">
        <v>74</v>
      </c>
      <c r="R103" t="s">
        <v>74</v>
      </c>
      <c r="S103" t="s">
        <v>74</v>
      </c>
      <c r="T103" t="s">
        <v>1970</v>
      </c>
      <c r="U103" t="s">
        <v>1971</v>
      </c>
      <c r="V103" t="s">
        <v>1972</v>
      </c>
      <c r="W103" t="s">
        <v>1973</v>
      </c>
      <c r="X103" t="s">
        <v>1974</v>
      </c>
      <c r="Y103" t="s">
        <v>1975</v>
      </c>
      <c r="Z103" t="s">
        <v>1976</v>
      </c>
      <c r="AA103" t="s">
        <v>1977</v>
      </c>
      <c r="AB103" t="s">
        <v>1978</v>
      </c>
      <c r="AC103" t="s">
        <v>74</v>
      </c>
      <c r="AD103" t="s">
        <v>74</v>
      </c>
      <c r="AE103" t="s">
        <v>74</v>
      </c>
      <c r="AF103" t="s">
        <v>74</v>
      </c>
      <c r="AG103">
        <v>23</v>
      </c>
      <c r="AH103">
        <v>0</v>
      </c>
      <c r="AI103">
        <v>1</v>
      </c>
      <c r="AJ103">
        <v>0</v>
      </c>
      <c r="AK103">
        <v>1</v>
      </c>
      <c r="AL103" t="s">
        <v>281</v>
      </c>
      <c r="AM103" t="s">
        <v>282</v>
      </c>
      <c r="AN103" t="s">
        <v>283</v>
      </c>
      <c r="AO103" t="s">
        <v>1979</v>
      </c>
      <c r="AP103" t="s">
        <v>1980</v>
      </c>
      <c r="AQ103" t="s">
        <v>74</v>
      </c>
      <c r="AR103" t="s">
        <v>1981</v>
      </c>
      <c r="AS103" t="s">
        <v>1982</v>
      </c>
      <c r="AT103" t="s">
        <v>180</v>
      </c>
      <c r="AU103">
        <v>2024</v>
      </c>
      <c r="AV103">
        <v>31</v>
      </c>
      <c r="AW103">
        <v>2</v>
      </c>
      <c r="AX103" t="s">
        <v>74</v>
      </c>
      <c r="AY103" t="s">
        <v>74</v>
      </c>
      <c r="AZ103" t="s">
        <v>109</v>
      </c>
      <c r="BA103" t="s">
        <v>74</v>
      </c>
      <c r="BB103">
        <v>52</v>
      </c>
      <c r="BC103">
        <v>58</v>
      </c>
      <c r="BD103" t="s">
        <v>74</v>
      </c>
      <c r="BE103" t="s">
        <v>1983</v>
      </c>
      <c r="BF103" t="str">
        <f>HYPERLINK("http://dx.doi.org/10.1177/17579759241238016","http://dx.doi.org/10.1177/17579759241238016")</f>
        <v>http://dx.doi.org/10.1177/17579759241238016</v>
      </c>
      <c r="BG103" t="s">
        <v>74</v>
      </c>
      <c r="BH103" t="s">
        <v>1984</v>
      </c>
      <c r="BI103">
        <v>7</v>
      </c>
      <c r="BJ103" t="s">
        <v>1243</v>
      </c>
      <c r="BK103" t="s">
        <v>112</v>
      </c>
      <c r="BL103" t="s">
        <v>1243</v>
      </c>
      <c r="BM103" t="s">
        <v>1985</v>
      </c>
      <c r="BN103">
        <v>38566278</v>
      </c>
      <c r="BO103" t="s">
        <v>1986</v>
      </c>
      <c r="BP103" t="s">
        <v>74</v>
      </c>
      <c r="BQ103" t="s">
        <v>74</v>
      </c>
      <c r="BR103" t="s">
        <v>97</v>
      </c>
      <c r="BS103" t="s">
        <v>1987</v>
      </c>
      <c r="BT103" t="str">
        <f>HYPERLINK("https%3A%2F%2Fwww.webofscience.com%2Fwos%2Fwoscc%2Ffull-record%2FWOS:001196068800001","View Full Record in Web of Science")</f>
        <v>View Full Record in Web of Science</v>
      </c>
    </row>
    <row r="104" spans="1:72" x14ac:dyDescent="0.25">
      <c r="A104" t="s">
        <v>72</v>
      </c>
      <c r="B104" t="s">
        <v>1988</v>
      </c>
      <c r="C104" t="s">
        <v>74</v>
      </c>
      <c r="D104" t="s">
        <v>74</v>
      </c>
      <c r="E104" t="s">
        <v>74</v>
      </c>
      <c r="F104" t="s">
        <v>1989</v>
      </c>
      <c r="G104" t="s">
        <v>74</v>
      </c>
      <c r="H104" t="s">
        <v>74</v>
      </c>
      <c r="I104" t="s">
        <v>1990</v>
      </c>
      <c r="J104" t="s">
        <v>1991</v>
      </c>
      <c r="K104" t="s">
        <v>74</v>
      </c>
      <c r="L104" t="s">
        <v>74</v>
      </c>
      <c r="M104" t="s">
        <v>78</v>
      </c>
      <c r="N104" t="s">
        <v>119</v>
      </c>
      <c r="O104" t="s">
        <v>74</v>
      </c>
      <c r="P104" t="s">
        <v>74</v>
      </c>
      <c r="Q104" t="s">
        <v>74</v>
      </c>
      <c r="R104" t="s">
        <v>74</v>
      </c>
      <c r="S104" t="s">
        <v>74</v>
      </c>
      <c r="T104" t="s">
        <v>1992</v>
      </c>
      <c r="U104" t="s">
        <v>74</v>
      </c>
      <c r="V104" t="s">
        <v>1993</v>
      </c>
      <c r="W104" t="s">
        <v>1994</v>
      </c>
      <c r="X104" t="s">
        <v>1995</v>
      </c>
      <c r="Y104" t="s">
        <v>1996</v>
      </c>
      <c r="Z104" t="s">
        <v>74</v>
      </c>
      <c r="AA104" t="s">
        <v>74</v>
      </c>
      <c r="AB104" t="s">
        <v>74</v>
      </c>
      <c r="AC104" t="s">
        <v>74</v>
      </c>
      <c r="AD104" t="s">
        <v>74</v>
      </c>
      <c r="AE104" t="s">
        <v>74</v>
      </c>
      <c r="AF104" t="s">
        <v>74</v>
      </c>
      <c r="AG104">
        <v>50</v>
      </c>
      <c r="AH104">
        <v>0</v>
      </c>
      <c r="AI104">
        <v>0</v>
      </c>
      <c r="AJ104">
        <v>0</v>
      </c>
      <c r="AK104">
        <v>0</v>
      </c>
      <c r="AL104" t="s">
        <v>1997</v>
      </c>
      <c r="AM104" t="s">
        <v>329</v>
      </c>
      <c r="AN104" t="s">
        <v>1998</v>
      </c>
      <c r="AO104" t="s">
        <v>1999</v>
      </c>
      <c r="AP104" t="s">
        <v>2000</v>
      </c>
      <c r="AQ104" t="s">
        <v>74</v>
      </c>
      <c r="AR104" t="s">
        <v>2001</v>
      </c>
      <c r="AS104" t="s">
        <v>2002</v>
      </c>
      <c r="AT104" t="s">
        <v>74</v>
      </c>
      <c r="AU104">
        <v>2024</v>
      </c>
      <c r="AV104" t="s">
        <v>74</v>
      </c>
      <c r="AW104">
        <v>253</v>
      </c>
      <c r="AX104" t="s">
        <v>74</v>
      </c>
      <c r="AY104" t="s">
        <v>74</v>
      </c>
      <c r="AZ104" t="s">
        <v>74</v>
      </c>
      <c r="BA104" t="s">
        <v>74</v>
      </c>
      <c r="BB104">
        <v>177</v>
      </c>
      <c r="BC104">
        <v>201</v>
      </c>
      <c r="BD104" t="s">
        <v>74</v>
      </c>
      <c r="BE104" t="s">
        <v>2003</v>
      </c>
      <c r="BF104" t="str">
        <f>HYPERLINK("http://dx.doi.org/10.4000/etudesafricaines.46580","http://dx.doi.org/10.4000/etudesafricaines.46580")</f>
        <v>http://dx.doi.org/10.4000/etudesafricaines.46580</v>
      </c>
      <c r="BG104" t="s">
        <v>74</v>
      </c>
      <c r="BH104" t="s">
        <v>74</v>
      </c>
      <c r="BI104">
        <v>25</v>
      </c>
      <c r="BJ104" t="s">
        <v>1527</v>
      </c>
      <c r="BK104" t="s">
        <v>95</v>
      </c>
      <c r="BL104" t="s">
        <v>1527</v>
      </c>
      <c r="BM104" t="s">
        <v>2004</v>
      </c>
      <c r="BN104" t="s">
        <v>74</v>
      </c>
      <c r="BO104" t="s">
        <v>74</v>
      </c>
      <c r="BP104" t="s">
        <v>74</v>
      </c>
      <c r="BQ104" t="s">
        <v>74</v>
      </c>
      <c r="BR104" t="s">
        <v>97</v>
      </c>
      <c r="BS104" t="s">
        <v>2005</v>
      </c>
      <c r="BT104" t="str">
        <f>HYPERLINK("https%3A%2F%2Fwww.webofscience.com%2Fwos%2Fwoscc%2Ffull-record%2FWOS:001208969400007","View Full Record in Web of Science")</f>
        <v>View Full Record in Web of Science</v>
      </c>
    </row>
    <row r="105" spans="1:72" x14ac:dyDescent="0.25">
      <c r="A105" t="s">
        <v>72</v>
      </c>
      <c r="B105" t="s">
        <v>2006</v>
      </c>
      <c r="C105" t="s">
        <v>74</v>
      </c>
      <c r="D105" t="s">
        <v>74</v>
      </c>
      <c r="E105" t="s">
        <v>74</v>
      </c>
      <c r="F105" t="s">
        <v>2007</v>
      </c>
      <c r="G105" t="s">
        <v>74</v>
      </c>
      <c r="H105" t="s">
        <v>74</v>
      </c>
      <c r="I105" t="s">
        <v>2008</v>
      </c>
      <c r="J105" t="s">
        <v>906</v>
      </c>
      <c r="K105" t="s">
        <v>74</v>
      </c>
      <c r="L105" t="s">
        <v>74</v>
      </c>
      <c r="M105" t="s">
        <v>78</v>
      </c>
      <c r="N105" t="s">
        <v>119</v>
      </c>
      <c r="O105" t="s">
        <v>74</v>
      </c>
      <c r="P105" t="s">
        <v>74</v>
      </c>
      <c r="Q105" t="s">
        <v>74</v>
      </c>
      <c r="R105" t="s">
        <v>74</v>
      </c>
      <c r="S105" t="s">
        <v>74</v>
      </c>
      <c r="T105" t="s">
        <v>74</v>
      </c>
      <c r="U105" t="s">
        <v>2009</v>
      </c>
      <c r="V105" t="s">
        <v>74</v>
      </c>
      <c r="W105" t="s">
        <v>2010</v>
      </c>
      <c r="X105" t="s">
        <v>2011</v>
      </c>
      <c r="Y105" t="s">
        <v>2012</v>
      </c>
      <c r="Z105" t="s">
        <v>2013</v>
      </c>
      <c r="AA105" t="s">
        <v>2014</v>
      </c>
      <c r="AB105" t="s">
        <v>2015</v>
      </c>
      <c r="AC105" t="s">
        <v>74</v>
      </c>
      <c r="AD105" t="s">
        <v>74</v>
      </c>
      <c r="AE105" t="s">
        <v>74</v>
      </c>
      <c r="AF105" t="s">
        <v>74</v>
      </c>
      <c r="AG105">
        <v>69</v>
      </c>
      <c r="AH105">
        <v>0</v>
      </c>
      <c r="AI105">
        <v>0</v>
      </c>
      <c r="AJ105">
        <v>3</v>
      </c>
      <c r="AK105">
        <v>3</v>
      </c>
      <c r="AL105" t="s">
        <v>912</v>
      </c>
      <c r="AM105" t="s">
        <v>913</v>
      </c>
      <c r="AN105" t="s">
        <v>914</v>
      </c>
      <c r="AO105" t="s">
        <v>915</v>
      </c>
      <c r="AP105" t="s">
        <v>916</v>
      </c>
      <c r="AQ105" t="s">
        <v>74</v>
      </c>
      <c r="AR105" t="s">
        <v>917</v>
      </c>
      <c r="AS105" t="s">
        <v>918</v>
      </c>
      <c r="AT105" t="s">
        <v>919</v>
      </c>
      <c r="AU105">
        <v>2024</v>
      </c>
      <c r="AV105">
        <v>60</v>
      </c>
      <c r="AW105">
        <v>3</v>
      </c>
      <c r="AX105" t="s">
        <v>74</v>
      </c>
      <c r="AY105" t="s">
        <v>74</v>
      </c>
      <c r="AZ105" t="s">
        <v>74</v>
      </c>
      <c r="BA105" t="s">
        <v>74</v>
      </c>
      <c r="BB105">
        <v>339</v>
      </c>
      <c r="BC105">
        <v>357</v>
      </c>
      <c r="BD105" t="s">
        <v>74</v>
      </c>
      <c r="BE105" t="s">
        <v>2016</v>
      </c>
      <c r="BF105" t="str">
        <f>HYPERLINK("http://dx.doi.org/10.1093/fmls/cqae038","http://dx.doi.org/10.1093/fmls/cqae038")</f>
        <v>http://dx.doi.org/10.1093/fmls/cqae038</v>
      </c>
      <c r="BG105" t="s">
        <v>74</v>
      </c>
      <c r="BH105" t="s">
        <v>133</v>
      </c>
      <c r="BI105">
        <v>19</v>
      </c>
      <c r="BJ105" t="s">
        <v>921</v>
      </c>
      <c r="BK105" t="s">
        <v>135</v>
      </c>
      <c r="BL105" t="s">
        <v>922</v>
      </c>
      <c r="BM105" t="s">
        <v>923</v>
      </c>
      <c r="BN105" t="s">
        <v>74</v>
      </c>
      <c r="BO105" t="s">
        <v>316</v>
      </c>
      <c r="BP105" t="s">
        <v>74</v>
      </c>
      <c r="BQ105" t="s">
        <v>74</v>
      </c>
      <c r="BR105" t="s">
        <v>97</v>
      </c>
      <c r="BS105" t="s">
        <v>2017</v>
      </c>
      <c r="BT105" t="str">
        <f>HYPERLINK("https%3A%2F%2Fwww.webofscience.com%2Fwos%2Fwoscc%2Ffull-record%2FWOS:001235520300001","View Full Record in Web of Science")</f>
        <v>View Full Record in Web of Science</v>
      </c>
    </row>
    <row r="106" spans="1:72" x14ac:dyDescent="0.25">
      <c r="A106" t="s">
        <v>72</v>
      </c>
      <c r="B106" t="s">
        <v>2018</v>
      </c>
      <c r="C106" t="s">
        <v>74</v>
      </c>
      <c r="D106" t="s">
        <v>74</v>
      </c>
      <c r="E106" t="s">
        <v>74</v>
      </c>
      <c r="F106" t="s">
        <v>2019</v>
      </c>
      <c r="G106" t="s">
        <v>74</v>
      </c>
      <c r="H106" t="s">
        <v>74</v>
      </c>
      <c r="I106" t="s">
        <v>2020</v>
      </c>
      <c r="J106" t="s">
        <v>2021</v>
      </c>
      <c r="K106" t="s">
        <v>74</v>
      </c>
      <c r="L106" t="s">
        <v>74</v>
      </c>
      <c r="M106" t="s">
        <v>78</v>
      </c>
      <c r="N106" t="s">
        <v>79</v>
      </c>
      <c r="O106" t="s">
        <v>74</v>
      </c>
      <c r="P106" t="s">
        <v>74</v>
      </c>
      <c r="Q106" t="s">
        <v>74</v>
      </c>
      <c r="R106" t="s">
        <v>74</v>
      </c>
      <c r="S106" t="s">
        <v>74</v>
      </c>
      <c r="T106" t="s">
        <v>74</v>
      </c>
      <c r="U106" t="s">
        <v>74</v>
      </c>
      <c r="V106" t="s">
        <v>74</v>
      </c>
      <c r="W106" t="s">
        <v>2022</v>
      </c>
      <c r="X106" t="s">
        <v>2023</v>
      </c>
      <c r="Y106" t="s">
        <v>2024</v>
      </c>
      <c r="Z106" t="s">
        <v>74</v>
      </c>
      <c r="AA106" t="s">
        <v>2025</v>
      </c>
      <c r="AB106" t="s">
        <v>2026</v>
      </c>
      <c r="AC106" t="s">
        <v>74</v>
      </c>
      <c r="AD106" t="s">
        <v>74</v>
      </c>
      <c r="AE106" t="s">
        <v>74</v>
      </c>
      <c r="AF106" t="s">
        <v>74</v>
      </c>
      <c r="AG106">
        <v>9</v>
      </c>
      <c r="AH106">
        <v>0</v>
      </c>
      <c r="AI106">
        <v>0</v>
      </c>
      <c r="AJ106">
        <v>3</v>
      </c>
      <c r="AK106">
        <v>5</v>
      </c>
      <c r="AL106" t="s">
        <v>248</v>
      </c>
      <c r="AM106" t="s">
        <v>249</v>
      </c>
      <c r="AN106" t="s">
        <v>250</v>
      </c>
      <c r="AO106" t="s">
        <v>2027</v>
      </c>
      <c r="AP106" t="s">
        <v>2028</v>
      </c>
      <c r="AQ106" t="s">
        <v>74</v>
      </c>
      <c r="AR106" t="s">
        <v>2029</v>
      </c>
      <c r="AS106" t="s">
        <v>2030</v>
      </c>
      <c r="AT106" t="s">
        <v>255</v>
      </c>
      <c r="AU106">
        <v>2024</v>
      </c>
      <c r="AV106">
        <v>28</v>
      </c>
      <c r="AW106">
        <v>4</v>
      </c>
      <c r="AX106" t="s">
        <v>74</v>
      </c>
      <c r="AY106" t="s">
        <v>74</v>
      </c>
      <c r="AZ106" t="s">
        <v>109</v>
      </c>
      <c r="BA106" t="s">
        <v>74</v>
      </c>
      <c r="BB106">
        <v>754</v>
      </c>
      <c r="BC106">
        <v>757</v>
      </c>
      <c r="BD106" t="s">
        <v>74</v>
      </c>
      <c r="BE106" t="s">
        <v>2031</v>
      </c>
      <c r="BF106" t="str">
        <f>HYPERLINK("http://dx.doi.org/10.1177/13670069241236694","http://dx.doi.org/10.1177/13670069241236694")</f>
        <v>http://dx.doi.org/10.1177/13670069241236694</v>
      </c>
      <c r="BG106" t="s">
        <v>74</v>
      </c>
      <c r="BH106" t="s">
        <v>677</v>
      </c>
      <c r="BI106">
        <v>4</v>
      </c>
      <c r="BJ106" t="s">
        <v>2032</v>
      </c>
      <c r="BK106" t="s">
        <v>292</v>
      </c>
      <c r="BL106" t="s">
        <v>593</v>
      </c>
      <c r="BM106" t="s">
        <v>2033</v>
      </c>
      <c r="BN106" t="s">
        <v>74</v>
      </c>
      <c r="BO106" t="s">
        <v>74</v>
      </c>
      <c r="BP106" t="s">
        <v>74</v>
      </c>
      <c r="BQ106" t="s">
        <v>74</v>
      </c>
      <c r="BR106" t="s">
        <v>97</v>
      </c>
      <c r="BS106" t="s">
        <v>2034</v>
      </c>
      <c r="BT106" t="str">
        <f>HYPERLINK("https%3A%2F%2Fwww.webofscience.com%2Fwos%2Fwoscc%2Ffull-record%2FWOS:001184492800001","View Full Record in Web of Science")</f>
        <v>View Full Record in Web of Science</v>
      </c>
    </row>
    <row r="107" spans="1:72" x14ac:dyDescent="0.25">
      <c r="A107" t="s">
        <v>72</v>
      </c>
      <c r="B107" t="s">
        <v>2035</v>
      </c>
      <c r="C107" t="s">
        <v>74</v>
      </c>
      <c r="D107" t="s">
        <v>74</v>
      </c>
      <c r="E107" t="s">
        <v>74</v>
      </c>
      <c r="F107" t="s">
        <v>2036</v>
      </c>
      <c r="G107" t="s">
        <v>74</v>
      </c>
      <c r="H107" t="s">
        <v>74</v>
      </c>
      <c r="I107" t="s">
        <v>2037</v>
      </c>
      <c r="J107" t="s">
        <v>906</v>
      </c>
      <c r="K107" t="s">
        <v>74</v>
      </c>
      <c r="L107" t="s">
        <v>74</v>
      </c>
      <c r="M107" t="s">
        <v>78</v>
      </c>
      <c r="N107" t="s">
        <v>119</v>
      </c>
      <c r="O107" t="s">
        <v>74</v>
      </c>
      <c r="P107" t="s">
        <v>74</v>
      </c>
      <c r="Q107" t="s">
        <v>74</v>
      </c>
      <c r="R107" t="s">
        <v>74</v>
      </c>
      <c r="S107" t="s">
        <v>74</v>
      </c>
      <c r="T107" t="s">
        <v>74</v>
      </c>
      <c r="U107" t="s">
        <v>74</v>
      </c>
      <c r="V107" t="s">
        <v>74</v>
      </c>
      <c r="W107" t="s">
        <v>2038</v>
      </c>
      <c r="X107" t="s">
        <v>2039</v>
      </c>
      <c r="Y107" t="s">
        <v>2040</v>
      </c>
      <c r="Z107" t="s">
        <v>2041</v>
      </c>
      <c r="AA107" t="s">
        <v>74</v>
      </c>
      <c r="AB107" t="s">
        <v>2042</v>
      </c>
      <c r="AC107" t="s">
        <v>74</v>
      </c>
      <c r="AD107" t="s">
        <v>74</v>
      </c>
      <c r="AE107" t="s">
        <v>74</v>
      </c>
      <c r="AF107" t="s">
        <v>74</v>
      </c>
      <c r="AG107">
        <v>21</v>
      </c>
      <c r="AH107">
        <v>0</v>
      </c>
      <c r="AI107">
        <v>0</v>
      </c>
      <c r="AJ107">
        <v>1</v>
      </c>
      <c r="AK107">
        <v>1</v>
      </c>
      <c r="AL107" t="s">
        <v>912</v>
      </c>
      <c r="AM107" t="s">
        <v>913</v>
      </c>
      <c r="AN107" t="s">
        <v>914</v>
      </c>
      <c r="AO107" t="s">
        <v>915</v>
      </c>
      <c r="AP107" t="s">
        <v>916</v>
      </c>
      <c r="AQ107" t="s">
        <v>74</v>
      </c>
      <c r="AR107" t="s">
        <v>917</v>
      </c>
      <c r="AS107" t="s">
        <v>918</v>
      </c>
      <c r="AT107" t="s">
        <v>919</v>
      </c>
      <c r="AU107">
        <v>2024</v>
      </c>
      <c r="AV107">
        <v>60</v>
      </c>
      <c r="AW107">
        <v>3</v>
      </c>
      <c r="AX107" t="s">
        <v>74</v>
      </c>
      <c r="AY107" t="s">
        <v>74</v>
      </c>
      <c r="AZ107" t="s">
        <v>74</v>
      </c>
      <c r="BA107" t="s">
        <v>74</v>
      </c>
      <c r="BB107">
        <v>385</v>
      </c>
      <c r="BC107">
        <v>390</v>
      </c>
      <c r="BD107" t="s">
        <v>74</v>
      </c>
      <c r="BE107" t="s">
        <v>2043</v>
      </c>
      <c r="BF107" t="str">
        <f>HYPERLINK("http://dx.doi.org/10.1093/fmls/cqae035","http://dx.doi.org/10.1093/fmls/cqae035")</f>
        <v>http://dx.doi.org/10.1093/fmls/cqae035</v>
      </c>
      <c r="BG107" t="s">
        <v>74</v>
      </c>
      <c r="BH107" t="s">
        <v>133</v>
      </c>
      <c r="BI107">
        <v>6</v>
      </c>
      <c r="BJ107" t="s">
        <v>921</v>
      </c>
      <c r="BK107" t="s">
        <v>135</v>
      </c>
      <c r="BL107" t="s">
        <v>922</v>
      </c>
      <c r="BM107" t="s">
        <v>923</v>
      </c>
      <c r="BN107" t="s">
        <v>74</v>
      </c>
      <c r="BO107" t="s">
        <v>2044</v>
      </c>
      <c r="BP107" t="s">
        <v>74</v>
      </c>
      <c r="BQ107" t="s">
        <v>74</v>
      </c>
      <c r="BR107" t="s">
        <v>97</v>
      </c>
      <c r="BS107" t="s">
        <v>2045</v>
      </c>
      <c r="BT107" t="str">
        <f>HYPERLINK("https%3A%2F%2Fwww.webofscience.com%2Fwos%2Fwoscc%2Ffull-record%2FWOS:001235520500001","View Full Record in Web of Science")</f>
        <v>View Full Record in Web of Science</v>
      </c>
    </row>
    <row r="108" spans="1:72" x14ac:dyDescent="0.25">
      <c r="A108" t="s">
        <v>72</v>
      </c>
      <c r="B108" t="s">
        <v>2046</v>
      </c>
      <c r="C108" t="s">
        <v>74</v>
      </c>
      <c r="D108" t="s">
        <v>74</v>
      </c>
      <c r="E108" t="s">
        <v>74</v>
      </c>
      <c r="F108" t="s">
        <v>2047</v>
      </c>
      <c r="G108" t="s">
        <v>74</v>
      </c>
      <c r="H108" t="s">
        <v>74</v>
      </c>
      <c r="I108" t="s">
        <v>2048</v>
      </c>
      <c r="J108" t="s">
        <v>1536</v>
      </c>
      <c r="K108" t="s">
        <v>74</v>
      </c>
      <c r="L108" t="s">
        <v>74</v>
      </c>
      <c r="M108" t="s">
        <v>78</v>
      </c>
      <c r="N108" t="s">
        <v>271</v>
      </c>
      <c r="O108" t="s">
        <v>74</v>
      </c>
      <c r="P108" t="s">
        <v>74</v>
      </c>
      <c r="Q108" t="s">
        <v>74</v>
      </c>
      <c r="R108" t="s">
        <v>74</v>
      </c>
      <c r="S108" t="s">
        <v>74</v>
      </c>
      <c r="T108" t="s">
        <v>2049</v>
      </c>
      <c r="U108" t="s">
        <v>2050</v>
      </c>
      <c r="V108" t="s">
        <v>2051</v>
      </c>
      <c r="W108" t="s">
        <v>2052</v>
      </c>
      <c r="X108" t="s">
        <v>2053</v>
      </c>
      <c r="Y108" t="s">
        <v>2054</v>
      </c>
      <c r="Z108" t="s">
        <v>2055</v>
      </c>
      <c r="AA108" t="s">
        <v>74</v>
      </c>
      <c r="AB108" t="s">
        <v>2056</v>
      </c>
      <c r="AC108" t="s">
        <v>74</v>
      </c>
      <c r="AD108" t="s">
        <v>74</v>
      </c>
      <c r="AE108" t="s">
        <v>74</v>
      </c>
      <c r="AF108" t="s">
        <v>74</v>
      </c>
      <c r="AG108">
        <v>69</v>
      </c>
      <c r="AH108">
        <v>0</v>
      </c>
      <c r="AI108">
        <v>0</v>
      </c>
      <c r="AJ108">
        <v>1</v>
      </c>
      <c r="AK108">
        <v>1</v>
      </c>
      <c r="AL108" t="s">
        <v>226</v>
      </c>
      <c r="AM108" t="s">
        <v>227</v>
      </c>
      <c r="AN108" t="s">
        <v>228</v>
      </c>
      <c r="AO108" t="s">
        <v>1541</v>
      </c>
      <c r="AP108" t="s">
        <v>1542</v>
      </c>
      <c r="AQ108" t="s">
        <v>74</v>
      </c>
      <c r="AR108" t="s">
        <v>1543</v>
      </c>
      <c r="AS108" t="s">
        <v>1544</v>
      </c>
      <c r="AT108" t="s">
        <v>2057</v>
      </c>
      <c r="AU108">
        <v>2024</v>
      </c>
      <c r="AV108" t="s">
        <v>74</v>
      </c>
      <c r="AW108" t="s">
        <v>74</v>
      </c>
      <c r="AX108" t="s">
        <v>74</v>
      </c>
      <c r="AY108" t="s">
        <v>74</v>
      </c>
      <c r="AZ108" t="s">
        <v>74</v>
      </c>
      <c r="BA108" t="s">
        <v>74</v>
      </c>
      <c r="BB108" t="s">
        <v>74</v>
      </c>
      <c r="BC108" t="s">
        <v>74</v>
      </c>
      <c r="BD108" t="s">
        <v>74</v>
      </c>
      <c r="BE108" t="s">
        <v>2058</v>
      </c>
      <c r="BF108" t="str">
        <f>HYPERLINK("http://dx.doi.org/10.1017/asr.2024.172","http://dx.doi.org/10.1017/asr.2024.172")</f>
        <v>http://dx.doi.org/10.1017/asr.2024.172</v>
      </c>
      <c r="BG108" t="s">
        <v>74</v>
      </c>
      <c r="BH108" t="s">
        <v>1625</v>
      </c>
      <c r="BI108">
        <v>20</v>
      </c>
      <c r="BJ108" t="s">
        <v>1141</v>
      </c>
      <c r="BK108" t="s">
        <v>112</v>
      </c>
      <c r="BL108" t="s">
        <v>1141</v>
      </c>
      <c r="BM108" t="s">
        <v>2059</v>
      </c>
      <c r="BN108" t="s">
        <v>74</v>
      </c>
      <c r="BO108" t="s">
        <v>74</v>
      </c>
      <c r="BP108" t="s">
        <v>74</v>
      </c>
      <c r="BQ108" t="s">
        <v>74</v>
      </c>
      <c r="BR108" t="s">
        <v>97</v>
      </c>
      <c r="BS108" t="s">
        <v>2060</v>
      </c>
      <c r="BT108" t="str">
        <f>HYPERLINK("https%3A%2F%2Fwww.webofscience.com%2Fwos%2Fwoscc%2Ffull-record%2FWOS:001381043400001","View Full Record in Web of Science")</f>
        <v>View Full Record in Web of Science</v>
      </c>
    </row>
    <row r="109" spans="1:72" x14ac:dyDescent="0.25">
      <c r="A109" t="s">
        <v>72</v>
      </c>
      <c r="B109" t="s">
        <v>2061</v>
      </c>
      <c r="C109" t="s">
        <v>74</v>
      </c>
      <c r="D109" t="s">
        <v>74</v>
      </c>
      <c r="E109" t="s">
        <v>74</v>
      </c>
      <c r="F109" t="s">
        <v>2062</v>
      </c>
      <c r="G109" t="s">
        <v>74</v>
      </c>
      <c r="H109" t="s">
        <v>74</v>
      </c>
      <c r="I109" t="s">
        <v>2063</v>
      </c>
      <c r="J109" t="s">
        <v>2064</v>
      </c>
      <c r="K109" t="s">
        <v>74</v>
      </c>
      <c r="L109" t="s">
        <v>74</v>
      </c>
      <c r="M109" t="s">
        <v>78</v>
      </c>
      <c r="N109" t="s">
        <v>119</v>
      </c>
      <c r="O109" t="s">
        <v>74</v>
      </c>
      <c r="P109" t="s">
        <v>74</v>
      </c>
      <c r="Q109" t="s">
        <v>74</v>
      </c>
      <c r="R109" t="s">
        <v>74</v>
      </c>
      <c r="S109" t="s">
        <v>74</v>
      </c>
      <c r="T109" t="s">
        <v>74</v>
      </c>
      <c r="U109" t="s">
        <v>74</v>
      </c>
      <c r="V109" t="s">
        <v>74</v>
      </c>
      <c r="W109" t="s">
        <v>2065</v>
      </c>
      <c r="X109" t="s">
        <v>2066</v>
      </c>
      <c r="Y109" t="s">
        <v>2067</v>
      </c>
      <c r="Z109" t="s">
        <v>74</v>
      </c>
      <c r="AA109" t="s">
        <v>74</v>
      </c>
      <c r="AB109" t="s">
        <v>74</v>
      </c>
      <c r="AC109" t="s">
        <v>74</v>
      </c>
      <c r="AD109" t="s">
        <v>74</v>
      </c>
      <c r="AE109" t="s">
        <v>74</v>
      </c>
      <c r="AF109" t="s">
        <v>74</v>
      </c>
      <c r="AG109">
        <v>20</v>
      </c>
      <c r="AH109">
        <v>0</v>
      </c>
      <c r="AI109">
        <v>0</v>
      </c>
      <c r="AJ109">
        <v>1</v>
      </c>
      <c r="AK109">
        <v>1</v>
      </c>
      <c r="AL109" t="s">
        <v>2068</v>
      </c>
      <c r="AM109" t="s">
        <v>2069</v>
      </c>
      <c r="AN109" t="s">
        <v>2070</v>
      </c>
      <c r="AO109" t="s">
        <v>2071</v>
      </c>
      <c r="AP109" t="s">
        <v>74</v>
      </c>
      <c r="AQ109" t="s">
        <v>74</v>
      </c>
      <c r="AR109" t="s">
        <v>2072</v>
      </c>
      <c r="AS109" t="s">
        <v>2073</v>
      </c>
      <c r="AT109" t="s">
        <v>74</v>
      </c>
      <c r="AU109">
        <v>2024</v>
      </c>
      <c r="AV109">
        <v>129</v>
      </c>
      <c r="AW109" t="s">
        <v>74</v>
      </c>
      <c r="AX109" t="s">
        <v>74</v>
      </c>
      <c r="AY109" t="s">
        <v>74</v>
      </c>
      <c r="AZ109" t="s">
        <v>74</v>
      </c>
      <c r="BA109" t="s">
        <v>74</v>
      </c>
      <c r="BB109">
        <v>31</v>
      </c>
      <c r="BC109">
        <v>40</v>
      </c>
      <c r="BD109" t="s">
        <v>74</v>
      </c>
      <c r="BE109" t="s">
        <v>2074</v>
      </c>
      <c r="BF109" t="str">
        <f>HYPERLINK("http://dx.doi.org/10.5195/rt.2024.1198","http://dx.doi.org/10.5195/rt.2024.1198")</f>
        <v>http://dx.doi.org/10.5195/rt.2024.1198</v>
      </c>
      <c r="BG109" t="s">
        <v>74</v>
      </c>
      <c r="BH109" t="s">
        <v>74</v>
      </c>
      <c r="BI109">
        <v>10</v>
      </c>
      <c r="BJ109" t="s">
        <v>462</v>
      </c>
      <c r="BK109" t="s">
        <v>95</v>
      </c>
      <c r="BL109" t="s">
        <v>462</v>
      </c>
      <c r="BM109" t="s">
        <v>2075</v>
      </c>
      <c r="BN109" t="s">
        <v>74</v>
      </c>
      <c r="BO109" t="s">
        <v>2076</v>
      </c>
      <c r="BP109" t="s">
        <v>74</v>
      </c>
      <c r="BQ109" t="s">
        <v>74</v>
      </c>
      <c r="BR109" t="s">
        <v>97</v>
      </c>
      <c r="BS109" t="s">
        <v>2077</v>
      </c>
      <c r="BT109" t="str">
        <f>HYPERLINK("https%3A%2F%2Fwww.webofscience.com%2Fwos%2Fwoscc%2Ffull-record%2FWOS:001327971400005","View Full Record in Web of Science")</f>
        <v>View Full Record in Web of Science</v>
      </c>
    </row>
    <row r="110" spans="1:72" x14ac:dyDescent="0.25">
      <c r="A110" t="s">
        <v>72</v>
      </c>
      <c r="B110" t="s">
        <v>2078</v>
      </c>
      <c r="C110" t="s">
        <v>74</v>
      </c>
      <c r="D110" t="s">
        <v>74</v>
      </c>
      <c r="E110" t="s">
        <v>74</v>
      </c>
      <c r="F110" t="s">
        <v>2079</v>
      </c>
      <c r="G110" t="s">
        <v>74</v>
      </c>
      <c r="H110" t="s">
        <v>74</v>
      </c>
      <c r="I110" t="s">
        <v>2080</v>
      </c>
      <c r="J110" t="s">
        <v>2081</v>
      </c>
      <c r="K110" t="s">
        <v>74</v>
      </c>
      <c r="L110" t="s">
        <v>74</v>
      </c>
      <c r="M110" t="s">
        <v>78</v>
      </c>
      <c r="N110" t="s">
        <v>119</v>
      </c>
      <c r="O110" t="s">
        <v>74</v>
      </c>
      <c r="P110" t="s">
        <v>74</v>
      </c>
      <c r="Q110" t="s">
        <v>74</v>
      </c>
      <c r="R110" t="s">
        <v>74</v>
      </c>
      <c r="S110" t="s">
        <v>74</v>
      </c>
      <c r="T110" t="s">
        <v>74</v>
      </c>
      <c r="U110" t="s">
        <v>845</v>
      </c>
      <c r="V110" t="s">
        <v>2082</v>
      </c>
      <c r="W110" t="s">
        <v>2083</v>
      </c>
      <c r="X110" t="s">
        <v>2084</v>
      </c>
      <c r="Y110" t="s">
        <v>2085</v>
      </c>
      <c r="Z110" t="s">
        <v>2086</v>
      </c>
      <c r="AA110" t="s">
        <v>74</v>
      </c>
      <c r="AB110" t="s">
        <v>74</v>
      </c>
      <c r="AC110" t="s">
        <v>74</v>
      </c>
      <c r="AD110" t="s">
        <v>74</v>
      </c>
      <c r="AE110" t="s">
        <v>74</v>
      </c>
      <c r="AF110" t="s">
        <v>74</v>
      </c>
      <c r="AG110">
        <v>49</v>
      </c>
      <c r="AH110">
        <v>0</v>
      </c>
      <c r="AI110">
        <v>0</v>
      </c>
      <c r="AJ110">
        <v>1</v>
      </c>
      <c r="AK110">
        <v>1</v>
      </c>
      <c r="AL110" t="s">
        <v>2087</v>
      </c>
      <c r="AM110" t="s">
        <v>2088</v>
      </c>
      <c r="AN110" t="s">
        <v>2089</v>
      </c>
      <c r="AO110" t="s">
        <v>2090</v>
      </c>
      <c r="AP110" t="s">
        <v>2091</v>
      </c>
      <c r="AQ110" t="s">
        <v>74</v>
      </c>
      <c r="AR110" t="s">
        <v>2092</v>
      </c>
      <c r="AS110" t="s">
        <v>2093</v>
      </c>
      <c r="AT110" t="s">
        <v>2094</v>
      </c>
      <c r="AU110">
        <v>2024</v>
      </c>
      <c r="AV110">
        <v>101</v>
      </c>
      <c r="AW110">
        <v>1</v>
      </c>
      <c r="AX110" t="s">
        <v>74</v>
      </c>
      <c r="AY110" t="s">
        <v>74</v>
      </c>
      <c r="AZ110" t="s">
        <v>74</v>
      </c>
      <c r="BA110" t="s">
        <v>74</v>
      </c>
      <c r="BB110">
        <v>55</v>
      </c>
      <c r="BC110">
        <v>80</v>
      </c>
      <c r="BD110" t="s">
        <v>74</v>
      </c>
      <c r="BE110" t="s">
        <v>2095</v>
      </c>
      <c r="BF110" t="str">
        <f>HYPERLINK("http://dx.doi.org/10.5840/resphilosophica20231227113","http://dx.doi.org/10.5840/resphilosophica20231227113")</f>
        <v>http://dx.doi.org/10.5840/resphilosophica20231227113</v>
      </c>
      <c r="BG110" t="s">
        <v>74</v>
      </c>
      <c r="BH110" t="s">
        <v>74</v>
      </c>
      <c r="BI110">
        <v>26</v>
      </c>
      <c r="BJ110" t="s">
        <v>157</v>
      </c>
      <c r="BK110" t="s">
        <v>135</v>
      </c>
      <c r="BL110" t="s">
        <v>157</v>
      </c>
      <c r="BM110" t="s">
        <v>2096</v>
      </c>
      <c r="BN110" t="s">
        <v>74</v>
      </c>
      <c r="BO110" t="s">
        <v>1547</v>
      </c>
      <c r="BP110" t="s">
        <v>74</v>
      </c>
      <c r="BQ110" t="s">
        <v>74</v>
      </c>
      <c r="BR110" t="s">
        <v>97</v>
      </c>
      <c r="BS110" t="s">
        <v>2097</v>
      </c>
      <c r="BT110" t="str">
        <f>HYPERLINK("https%3A%2F%2Fwww.webofscience.com%2Fwos%2Fwoscc%2Ffull-record%2FWOS:001244860600003","View Full Record in Web of Science")</f>
        <v>View Full Record in Web of Science</v>
      </c>
    </row>
    <row r="111" spans="1:72" x14ac:dyDescent="0.25">
      <c r="A111" t="s">
        <v>72</v>
      </c>
      <c r="B111" t="s">
        <v>2098</v>
      </c>
      <c r="C111" t="s">
        <v>74</v>
      </c>
      <c r="D111" t="s">
        <v>74</v>
      </c>
      <c r="E111" t="s">
        <v>74</v>
      </c>
      <c r="F111" t="s">
        <v>2099</v>
      </c>
      <c r="G111" t="s">
        <v>74</v>
      </c>
      <c r="H111" t="s">
        <v>74</v>
      </c>
      <c r="I111" t="s">
        <v>2100</v>
      </c>
      <c r="J111" t="s">
        <v>2101</v>
      </c>
      <c r="K111" t="s">
        <v>74</v>
      </c>
      <c r="L111" t="s">
        <v>74</v>
      </c>
      <c r="M111" t="s">
        <v>78</v>
      </c>
      <c r="N111" t="s">
        <v>119</v>
      </c>
      <c r="O111" t="s">
        <v>74</v>
      </c>
      <c r="P111" t="s">
        <v>74</v>
      </c>
      <c r="Q111" t="s">
        <v>74</v>
      </c>
      <c r="R111" t="s">
        <v>74</v>
      </c>
      <c r="S111" t="s">
        <v>74</v>
      </c>
      <c r="T111" t="s">
        <v>2102</v>
      </c>
      <c r="U111" t="s">
        <v>2103</v>
      </c>
      <c r="V111" t="s">
        <v>2104</v>
      </c>
      <c r="W111" t="s">
        <v>2105</v>
      </c>
      <c r="X111" t="s">
        <v>2106</v>
      </c>
      <c r="Y111" t="s">
        <v>2107</v>
      </c>
      <c r="Z111" t="s">
        <v>2108</v>
      </c>
      <c r="AA111" t="s">
        <v>74</v>
      </c>
      <c r="AB111" t="s">
        <v>2109</v>
      </c>
      <c r="AC111" t="s">
        <v>2110</v>
      </c>
      <c r="AD111" t="s">
        <v>2111</v>
      </c>
      <c r="AE111" t="s">
        <v>2112</v>
      </c>
      <c r="AF111" t="s">
        <v>74</v>
      </c>
      <c r="AG111">
        <v>122</v>
      </c>
      <c r="AH111">
        <v>0</v>
      </c>
      <c r="AI111">
        <v>0</v>
      </c>
      <c r="AJ111">
        <v>3</v>
      </c>
      <c r="AK111">
        <v>3</v>
      </c>
      <c r="AL111" t="s">
        <v>248</v>
      </c>
      <c r="AM111" t="s">
        <v>249</v>
      </c>
      <c r="AN111" t="s">
        <v>250</v>
      </c>
      <c r="AO111" t="s">
        <v>2113</v>
      </c>
      <c r="AP111" t="s">
        <v>2114</v>
      </c>
      <c r="AQ111" t="s">
        <v>74</v>
      </c>
      <c r="AR111" t="s">
        <v>2115</v>
      </c>
      <c r="AS111" t="s">
        <v>2116</v>
      </c>
      <c r="AT111" t="s">
        <v>310</v>
      </c>
      <c r="AU111">
        <v>2024</v>
      </c>
      <c r="AV111">
        <v>34</v>
      </c>
      <c r="AW111">
        <v>6</v>
      </c>
      <c r="AX111" t="s">
        <v>74</v>
      </c>
      <c r="AY111" t="s">
        <v>74</v>
      </c>
      <c r="AZ111" t="s">
        <v>74</v>
      </c>
      <c r="BA111" t="s">
        <v>74</v>
      </c>
      <c r="BB111">
        <v>713</v>
      </c>
      <c r="BC111">
        <v>735</v>
      </c>
      <c r="BD111" t="s">
        <v>74</v>
      </c>
      <c r="BE111" t="s">
        <v>2117</v>
      </c>
      <c r="BF111" t="str">
        <f>HYPERLINK("http://dx.doi.org/10.1177/09593543241279122","http://dx.doi.org/10.1177/09593543241279122")</f>
        <v>http://dx.doi.org/10.1177/09593543241279122</v>
      </c>
      <c r="BG111" t="s">
        <v>74</v>
      </c>
      <c r="BH111" t="s">
        <v>312</v>
      </c>
      <c r="BI111">
        <v>23</v>
      </c>
      <c r="BJ111" t="s">
        <v>478</v>
      </c>
      <c r="BK111" t="s">
        <v>112</v>
      </c>
      <c r="BL111" t="s">
        <v>479</v>
      </c>
      <c r="BM111" t="s">
        <v>2118</v>
      </c>
      <c r="BN111" t="s">
        <v>74</v>
      </c>
      <c r="BO111" t="s">
        <v>74</v>
      </c>
      <c r="BP111" t="s">
        <v>74</v>
      </c>
      <c r="BQ111" t="s">
        <v>74</v>
      </c>
      <c r="BR111" t="s">
        <v>97</v>
      </c>
      <c r="BS111" t="s">
        <v>2119</v>
      </c>
      <c r="BT111" t="str">
        <f>HYPERLINK("https%3A%2F%2Fwww.webofscience.com%2Fwos%2Fwoscc%2Ffull-record%2FWOS:001324560100001","View Full Record in Web of Science")</f>
        <v>View Full Record in Web of Science</v>
      </c>
    </row>
    <row r="112" spans="1:72" x14ac:dyDescent="0.25">
      <c r="A112" t="s">
        <v>72</v>
      </c>
      <c r="B112" t="s">
        <v>2120</v>
      </c>
      <c r="C112" t="s">
        <v>74</v>
      </c>
      <c r="D112" t="s">
        <v>74</v>
      </c>
      <c r="E112" t="s">
        <v>74</v>
      </c>
      <c r="F112" t="s">
        <v>2121</v>
      </c>
      <c r="G112" t="s">
        <v>74</v>
      </c>
      <c r="H112" t="s">
        <v>74</v>
      </c>
      <c r="I112" t="s">
        <v>2122</v>
      </c>
      <c r="J112" t="s">
        <v>2123</v>
      </c>
      <c r="K112" t="s">
        <v>74</v>
      </c>
      <c r="L112" t="s">
        <v>74</v>
      </c>
      <c r="M112" t="s">
        <v>78</v>
      </c>
      <c r="N112" t="s">
        <v>271</v>
      </c>
      <c r="O112" t="s">
        <v>74</v>
      </c>
      <c r="P112" t="s">
        <v>74</v>
      </c>
      <c r="Q112" t="s">
        <v>74</v>
      </c>
      <c r="R112" t="s">
        <v>74</v>
      </c>
      <c r="S112" t="s">
        <v>74</v>
      </c>
      <c r="T112" t="s">
        <v>2124</v>
      </c>
      <c r="U112" t="s">
        <v>74</v>
      </c>
      <c r="V112" t="s">
        <v>2125</v>
      </c>
      <c r="W112" t="s">
        <v>2126</v>
      </c>
      <c r="X112" t="s">
        <v>2127</v>
      </c>
      <c r="Y112" t="s">
        <v>2128</v>
      </c>
      <c r="Z112" t="s">
        <v>2129</v>
      </c>
      <c r="AA112" t="s">
        <v>74</v>
      </c>
      <c r="AB112" t="s">
        <v>74</v>
      </c>
      <c r="AC112" t="s">
        <v>74</v>
      </c>
      <c r="AD112" t="s">
        <v>74</v>
      </c>
      <c r="AE112" t="s">
        <v>74</v>
      </c>
      <c r="AF112" t="s">
        <v>74</v>
      </c>
      <c r="AG112">
        <v>54</v>
      </c>
      <c r="AH112">
        <v>1</v>
      </c>
      <c r="AI112">
        <v>1</v>
      </c>
      <c r="AJ112">
        <v>2</v>
      </c>
      <c r="AK112">
        <v>3</v>
      </c>
      <c r="AL112" t="s">
        <v>84</v>
      </c>
      <c r="AM112" t="s">
        <v>85</v>
      </c>
      <c r="AN112" t="s">
        <v>86</v>
      </c>
      <c r="AO112" t="s">
        <v>2130</v>
      </c>
      <c r="AP112" t="s">
        <v>2131</v>
      </c>
      <c r="AQ112" t="s">
        <v>74</v>
      </c>
      <c r="AR112" t="s">
        <v>2132</v>
      </c>
      <c r="AS112" t="s">
        <v>2133</v>
      </c>
      <c r="AT112" t="s">
        <v>2134</v>
      </c>
      <c r="AU112">
        <v>2024</v>
      </c>
      <c r="AV112" t="s">
        <v>74</v>
      </c>
      <c r="AW112" t="s">
        <v>74</v>
      </c>
      <c r="AX112" t="s">
        <v>74</v>
      </c>
      <c r="AY112" t="s">
        <v>74</v>
      </c>
      <c r="AZ112" t="s">
        <v>74</v>
      </c>
      <c r="BA112" t="s">
        <v>74</v>
      </c>
      <c r="BB112" t="s">
        <v>74</v>
      </c>
      <c r="BC112" t="s">
        <v>74</v>
      </c>
      <c r="BD112" t="s">
        <v>74</v>
      </c>
      <c r="BE112" t="s">
        <v>2135</v>
      </c>
      <c r="BF112" t="str">
        <f>HYPERLINK("http://dx.doi.org/10.1080/13645579.2024.2357558","http://dx.doi.org/10.1080/13645579.2024.2357558")</f>
        <v>http://dx.doi.org/10.1080/13645579.2024.2357558</v>
      </c>
      <c r="BG112" t="s">
        <v>74</v>
      </c>
      <c r="BH112" t="s">
        <v>133</v>
      </c>
      <c r="BI112">
        <v>10</v>
      </c>
      <c r="BJ112" t="s">
        <v>257</v>
      </c>
      <c r="BK112" t="s">
        <v>112</v>
      </c>
      <c r="BL112" t="s">
        <v>258</v>
      </c>
      <c r="BM112" t="s">
        <v>2136</v>
      </c>
      <c r="BN112" t="s">
        <v>74</v>
      </c>
      <c r="BO112" t="s">
        <v>316</v>
      </c>
      <c r="BP112" t="s">
        <v>74</v>
      </c>
      <c r="BQ112" t="s">
        <v>74</v>
      </c>
      <c r="BR112" t="s">
        <v>97</v>
      </c>
      <c r="BS112" t="s">
        <v>2137</v>
      </c>
      <c r="BT112" t="str">
        <f>HYPERLINK("https%3A%2F%2Fwww.webofscience.com%2Fwos%2Fwoscc%2Ffull-record%2FWOS:001229867300001","View Full Record in Web of Science")</f>
        <v>View Full Record in Web of Science</v>
      </c>
    </row>
    <row r="113" spans="1:72" x14ac:dyDescent="0.25">
      <c r="A113" t="s">
        <v>72</v>
      </c>
      <c r="B113" t="s">
        <v>2138</v>
      </c>
      <c r="C113" t="s">
        <v>74</v>
      </c>
      <c r="D113" t="s">
        <v>74</v>
      </c>
      <c r="E113" t="s">
        <v>74</v>
      </c>
      <c r="F113" t="s">
        <v>2139</v>
      </c>
      <c r="G113" t="s">
        <v>74</v>
      </c>
      <c r="H113" t="s">
        <v>74</v>
      </c>
      <c r="I113" t="s">
        <v>2140</v>
      </c>
      <c r="J113" t="s">
        <v>2141</v>
      </c>
      <c r="K113" t="s">
        <v>74</v>
      </c>
      <c r="L113" t="s">
        <v>74</v>
      </c>
      <c r="M113" t="s">
        <v>450</v>
      </c>
      <c r="N113" t="s">
        <v>119</v>
      </c>
      <c r="O113" t="s">
        <v>74</v>
      </c>
      <c r="P113" t="s">
        <v>74</v>
      </c>
      <c r="Q113" t="s">
        <v>74</v>
      </c>
      <c r="R113" t="s">
        <v>74</v>
      </c>
      <c r="S113" t="s">
        <v>74</v>
      </c>
      <c r="T113" t="s">
        <v>2142</v>
      </c>
      <c r="U113" t="s">
        <v>74</v>
      </c>
      <c r="V113" t="s">
        <v>2143</v>
      </c>
      <c r="W113" t="s">
        <v>2144</v>
      </c>
      <c r="X113" t="s">
        <v>2145</v>
      </c>
      <c r="Y113" t="s">
        <v>2146</v>
      </c>
      <c r="Z113" t="s">
        <v>2147</v>
      </c>
      <c r="AA113" t="s">
        <v>74</v>
      </c>
      <c r="AB113" t="s">
        <v>74</v>
      </c>
      <c r="AC113" t="s">
        <v>74</v>
      </c>
      <c r="AD113" t="s">
        <v>74</v>
      </c>
      <c r="AE113" t="s">
        <v>74</v>
      </c>
      <c r="AF113" t="s">
        <v>74</v>
      </c>
      <c r="AG113">
        <v>12</v>
      </c>
      <c r="AH113">
        <v>0</v>
      </c>
      <c r="AI113">
        <v>0</v>
      </c>
      <c r="AJ113">
        <v>0</v>
      </c>
      <c r="AK113">
        <v>0</v>
      </c>
      <c r="AL113" t="s">
        <v>2148</v>
      </c>
      <c r="AM113" t="s">
        <v>2149</v>
      </c>
      <c r="AN113" t="s">
        <v>2150</v>
      </c>
      <c r="AO113" t="s">
        <v>2151</v>
      </c>
      <c r="AP113" t="s">
        <v>2152</v>
      </c>
      <c r="AQ113" t="s">
        <v>74</v>
      </c>
      <c r="AR113" t="s">
        <v>2153</v>
      </c>
      <c r="AS113" t="s">
        <v>2154</v>
      </c>
      <c r="AT113" t="s">
        <v>310</v>
      </c>
      <c r="AU113">
        <v>2024</v>
      </c>
      <c r="AV113">
        <v>4</v>
      </c>
      <c r="AW113">
        <v>53</v>
      </c>
      <c r="AX113" t="s">
        <v>74</v>
      </c>
      <c r="AY113" t="s">
        <v>74</v>
      </c>
      <c r="AZ113" t="s">
        <v>74</v>
      </c>
      <c r="BA113" t="s">
        <v>74</v>
      </c>
      <c r="BB113" t="s">
        <v>74</v>
      </c>
      <c r="BC113" t="s">
        <v>74</v>
      </c>
      <c r="BD113" t="s">
        <v>2155</v>
      </c>
      <c r="BE113" t="s">
        <v>2156</v>
      </c>
      <c r="BF113" t="str">
        <f>HYPERLINK("http://dx.doi.org/10.5965/1414573104532024e108","http://dx.doi.org/10.5965/1414573104532024e108")</f>
        <v>http://dx.doi.org/10.5965/1414573104532024e108</v>
      </c>
      <c r="BG113" t="s">
        <v>74</v>
      </c>
      <c r="BH113" t="s">
        <v>74</v>
      </c>
      <c r="BI113">
        <v>16</v>
      </c>
      <c r="BJ113" t="s">
        <v>785</v>
      </c>
      <c r="BK113" t="s">
        <v>95</v>
      </c>
      <c r="BL113" t="s">
        <v>785</v>
      </c>
      <c r="BM113" t="s">
        <v>2157</v>
      </c>
      <c r="BN113" t="s">
        <v>74</v>
      </c>
      <c r="BO113" t="s">
        <v>422</v>
      </c>
      <c r="BP113" t="s">
        <v>74</v>
      </c>
      <c r="BQ113" t="s">
        <v>74</v>
      </c>
      <c r="BR113" t="s">
        <v>97</v>
      </c>
      <c r="BS113" t="s">
        <v>2158</v>
      </c>
      <c r="BT113" t="str">
        <f>HYPERLINK("https%3A%2F%2Fwww.webofscience.com%2Fwos%2Fwoscc%2Ffull-record%2FWOS:001383085300040","View Full Record in Web of Science")</f>
        <v>View Full Record in Web of Science</v>
      </c>
    </row>
    <row r="114" spans="1:72" x14ac:dyDescent="0.25">
      <c r="A114" t="s">
        <v>72</v>
      </c>
      <c r="B114" t="s">
        <v>2159</v>
      </c>
      <c r="C114" t="s">
        <v>74</v>
      </c>
      <c r="D114" t="s">
        <v>74</v>
      </c>
      <c r="E114" t="s">
        <v>74</v>
      </c>
      <c r="F114" t="s">
        <v>2160</v>
      </c>
      <c r="G114" t="s">
        <v>74</v>
      </c>
      <c r="H114" t="s">
        <v>74</v>
      </c>
      <c r="I114" t="s">
        <v>2161</v>
      </c>
      <c r="J114" t="s">
        <v>2162</v>
      </c>
      <c r="K114" t="s">
        <v>74</v>
      </c>
      <c r="L114" t="s">
        <v>74</v>
      </c>
      <c r="M114" t="s">
        <v>78</v>
      </c>
      <c r="N114" t="s">
        <v>509</v>
      </c>
      <c r="O114" t="s">
        <v>74</v>
      </c>
      <c r="P114" t="s">
        <v>74</v>
      </c>
      <c r="Q114" t="s">
        <v>74</v>
      </c>
      <c r="R114" t="s">
        <v>74</v>
      </c>
      <c r="S114" t="s">
        <v>74</v>
      </c>
      <c r="T114" t="s">
        <v>74</v>
      </c>
      <c r="U114" t="s">
        <v>74</v>
      </c>
      <c r="V114" t="s">
        <v>74</v>
      </c>
      <c r="W114" t="s">
        <v>2163</v>
      </c>
      <c r="X114" t="s">
        <v>1874</v>
      </c>
      <c r="Y114" t="s">
        <v>2164</v>
      </c>
      <c r="Z114" t="s">
        <v>74</v>
      </c>
      <c r="AA114" t="s">
        <v>74</v>
      </c>
      <c r="AB114" t="s">
        <v>74</v>
      </c>
      <c r="AC114" t="s">
        <v>74</v>
      </c>
      <c r="AD114" t="s">
        <v>74</v>
      </c>
      <c r="AE114" t="s">
        <v>74</v>
      </c>
      <c r="AF114" t="s">
        <v>74</v>
      </c>
      <c r="AG114">
        <v>4</v>
      </c>
      <c r="AH114">
        <v>0</v>
      </c>
      <c r="AI114">
        <v>0</v>
      </c>
      <c r="AJ114">
        <v>1</v>
      </c>
      <c r="AK114">
        <v>1</v>
      </c>
      <c r="AL114" t="s">
        <v>248</v>
      </c>
      <c r="AM114" t="s">
        <v>249</v>
      </c>
      <c r="AN114" t="s">
        <v>250</v>
      </c>
      <c r="AO114" t="s">
        <v>2165</v>
      </c>
      <c r="AP114" t="s">
        <v>2166</v>
      </c>
      <c r="AQ114" t="s">
        <v>74</v>
      </c>
      <c r="AR114" t="s">
        <v>2167</v>
      </c>
      <c r="AS114" t="s">
        <v>2168</v>
      </c>
      <c r="AT114" t="s">
        <v>2169</v>
      </c>
      <c r="AU114">
        <v>2024</v>
      </c>
      <c r="AV114" t="s">
        <v>74</v>
      </c>
      <c r="AW114" t="s">
        <v>74</v>
      </c>
      <c r="AX114" t="s">
        <v>74</v>
      </c>
      <c r="AY114" t="s">
        <v>74</v>
      </c>
      <c r="AZ114" t="s">
        <v>74</v>
      </c>
      <c r="BA114" t="s">
        <v>74</v>
      </c>
      <c r="BB114" t="s">
        <v>74</v>
      </c>
      <c r="BC114" t="s">
        <v>74</v>
      </c>
      <c r="BD114" t="s">
        <v>74</v>
      </c>
      <c r="BE114" t="s">
        <v>2170</v>
      </c>
      <c r="BF114" t="str">
        <f>HYPERLINK("http://dx.doi.org/10.1177/09646639241291149","http://dx.doi.org/10.1177/09646639241291149")</f>
        <v>http://dx.doi.org/10.1177/09646639241291149</v>
      </c>
      <c r="BG114" t="s">
        <v>74</v>
      </c>
      <c r="BH114" t="s">
        <v>501</v>
      </c>
      <c r="BI114">
        <v>5</v>
      </c>
      <c r="BJ114" t="s">
        <v>2171</v>
      </c>
      <c r="BK114" t="s">
        <v>112</v>
      </c>
      <c r="BL114" t="s">
        <v>2172</v>
      </c>
      <c r="BM114" t="s">
        <v>2173</v>
      </c>
      <c r="BN114" t="s">
        <v>74</v>
      </c>
      <c r="BO114" t="s">
        <v>74</v>
      </c>
      <c r="BP114" t="s">
        <v>74</v>
      </c>
      <c r="BQ114" t="s">
        <v>74</v>
      </c>
      <c r="BR114" t="s">
        <v>97</v>
      </c>
      <c r="BS114" t="s">
        <v>2174</v>
      </c>
      <c r="BT114" t="str">
        <f>HYPERLINK("https%3A%2F%2Fwww.webofscience.com%2Fwos%2Fwoscc%2Ffull-record%2FWOS:001336982300001","View Full Record in Web of Science")</f>
        <v>View Full Record in Web of Science</v>
      </c>
    </row>
    <row r="115" spans="1:72" x14ac:dyDescent="0.25">
      <c r="A115" t="s">
        <v>72</v>
      </c>
      <c r="B115" t="s">
        <v>2175</v>
      </c>
      <c r="C115" t="s">
        <v>74</v>
      </c>
      <c r="D115" t="s">
        <v>74</v>
      </c>
      <c r="E115" t="s">
        <v>74</v>
      </c>
      <c r="F115" t="s">
        <v>2176</v>
      </c>
      <c r="G115" t="s">
        <v>74</v>
      </c>
      <c r="H115" t="s">
        <v>74</v>
      </c>
      <c r="I115" t="s">
        <v>2177</v>
      </c>
      <c r="J115" t="s">
        <v>2178</v>
      </c>
      <c r="K115" t="s">
        <v>74</v>
      </c>
      <c r="L115" t="s">
        <v>74</v>
      </c>
      <c r="M115" t="s">
        <v>78</v>
      </c>
      <c r="N115" t="s">
        <v>119</v>
      </c>
      <c r="O115" t="s">
        <v>74</v>
      </c>
      <c r="P115" t="s">
        <v>74</v>
      </c>
      <c r="Q115" t="s">
        <v>74</v>
      </c>
      <c r="R115" t="s">
        <v>74</v>
      </c>
      <c r="S115" t="s">
        <v>74</v>
      </c>
      <c r="T115" t="s">
        <v>2179</v>
      </c>
      <c r="U115" t="s">
        <v>74</v>
      </c>
      <c r="V115" t="s">
        <v>2180</v>
      </c>
      <c r="W115" t="s">
        <v>2181</v>
      </c>
      <c r="X115" t="s">
        <v>74</v>
      </c>
      <c r="Y115" t="s">
        <v>2182</v>
      </c>
      <c r="Z115" t="s">
        <v>2183</v>
      </c>
      <c r="AA115" t="s">
        <v>2184</v>
      </c>
      <c r="AB115" t="s">
        <v>2185</v>
      </c>
      <c r="AC115" t="s">
        <v>74</v>
      </c>
      <c r="AD115" t="s">
        <v>74</v>
      </c>
      <c r="AE115" t="s">
        <v>74</v>
      </c>
      <c r="AF115" t="s">
        <v>74</v>
      </c>
      <c r="AG115">
        <v>53</v>
      </c>
      <c r="AH115">
        <v>3</v>
      </c>
      <c r="AI115">
        <v>3</v>
      </c>
      <c r="AJ115">
        <v>1</v>
      </c>
      <c r="AK115">
        <v>2</v>
      </c>
      <c r="AL115" t="s">
        <v>226</v>
      </c>
      <c r="AM115" t="s">
        <v>227</v>
      </c>
      <c r="AN115" t="s">
        <v>228</v>
      </c>
      <c r="AO115" t="s">
        <v>2186</v>
      </c>
      <c r="AP115" t="s">
        <v>2187</v>
      </c>
      <c r="AQ115" t="s">
        <v>74</v>
      </c>
      <c r="AR115" t="s">
        <v>2188</v>
      </c>
      <c r="AS115" t="s">
        <v>2189</v>
      </c>
      <c r="AT115" t="s">
        <v>674</v>
      </c>
      <c r="AU115">
        <v>2024</v>
      </c>
      <c r="AV115">
        <v>50</v>
      </c>
      <c r="AW115">
        <v>5</v>
      </c>
      <c r="AX115" t="s">
        <v>74</v>
      </c>
      <c r="AY115" t="s">
        <v>74</v>
      </c>
      <c r="AZ115" t="s">
        <v>74</v>
      </c>
      <c r="BA115" t="s">
        <v>74</v>
      </c>
      <c r="BB115">
        <v>921</v>
      </c>
      <c r="BC115">
        <v>931</v>
      </c>
      <c r="BD115" t="s">
        <v>74</v>
      </c>
      <c r="BE115" t="s">
        <v>2190</v>
      </c>
      <c r="BF115" t="str">
        <f>HYPERLINK("http://dx.doi.org/10.1017/S0260210524000147","http://dx.doi.org/10.1017/S0260210524000147")</f>
        <v>http://dx.doi.org/10.1017/S0260210524000147</v>
      </c>
      <c r="BG115" t="s">
        <v>74</v>
      </c>
      <c r="BH115" t="s">
        <v>677</v>
      </c>
      <c r="BI115">
        <v>11</v>
      </c>
      <c r="BJ115" t="s">
        <v>1900</v>
      </c>
      <c r="BK115" t="s">
        <v>112</v>
      </c>
      <c r="BL115" t="s">
        <v>1900</v>
      </c>
      <c r="BM115" t="s">
        <v>2191</v>
      </c>
      <c r="BN115" t="s">
        <v>74</v>
      </c>
      <c r="BO115" t="s">
        <v>316</v>
      </c>
      <c r="BP115" t="s">
        <v>74</v>
      </c>
      <c r="BQ115" t="s">
        <v>74</v>
      </c>
      <c r="BR115" t="s">
        <v>97</v>
      </c>
      <c r="BS115" t="s">
        <v>2192</v>
      </c>
      <c r="BT115" t="str">
        <f>HYPERLINK("https%3A%2F%2Fwww.webofscience.com%2Fwos%2Fwoscc%2Ffull-record%2FWOS:001193162700001","View Full Record in Web of Science")</f>
        <v>View Full Record in Web of Science</v>
      </c>
    </row>
    <row r="116" spans="1:72" x14ac:dyDescent="0.25">
      <c r="A116" t="s">
        <v>72</v>
      </c>
      <c r="B116" t="s">
        <v>2193</v>
      </c>
      <c r="C116" t="s">
        <v>74</v>
      </c>
      <c r="D116" t="s">
        <v>74</v>
      </c>
      <c r="E116" t="s">
        <v>74</v>
      </c>
      <c r="F116" t="s">
        <v>2194</v>
      </c>
      <c r="G116" t="s">
        <v>74</v>
      </c>
      <c r="H116" t="s">
        <v>74</v>
      </c>
      <c r="I116" t="s">
        <v>2195</v>
      </c>
      <c r="J116" t="s">
        <v>2196</v>
      </c>
      <c r="K116" t="s">
        <v>74</v>
      </c>
      <c r="L116" t="s">
        <v>74</v>
      </c>
      <c r="M116" t="s">
        <v>78</v>
      </c>
      <c r="N116" t="s">
        <v>271</v>
      </c>
      <c r="O116" t="s">
        <v>74</v>
      </c>
      <c r="P116" t="s">
        <v>74</v>
      </c>
      <c r="Q116" t="s">
        <v>74</v>
      </c>
      <c r="R116" t="s">
        <v>74</v>
      </c>
      <c r="S116" t="s">
        <v>74</v>
      </c>
      <c r="T116" t="s">
        <v>2197</v>
      </c>
      <c r="U116" t="s">
        <v>74</v>
      </c>
      <c r="V116" t="s">
        <v>2198</v>
      </c>
      <c r="W116" t="s">
        <v>2199</v>
      </c>
      <c r="X116" t="s">
        <v>2200</v>
      </c>
      <c r="Y116" t="s">
        <v>2201</v>
      </c>
      <c r="Z116" t="s">
        <v>2202</v>
      </c>
      <c r="AA116" t="s">
        <v>2203</v>
      </c>
      <c r="AB116" t="s">
        <v>2204</v>
      </c>
      <c r="AC116" t="s">
        <v>74</v>
      </c>
      <c r="AD116" t="s">
        <v>74</v>
      </c>
      <c r="AE116" t="s">
        <v>74</v>
      </c>
      <c r="AF116" t="s">
        <v>74</v>
      </c>
      <c r="AG116">
        <v>65</v>
      </c>
      <c r="AH116">
        <v>0</v>
      </c>
      <c r="AI116">
        <v>0</v>
      </c>
      <c r="AJ116">
        <v>1</v>
      </c>
      <c r="AK116">
        <v>1</v>
      </c>
      <c r="AL116" t="s">
        <v>281</v>
      </c>
      <c r="AM116" t="s">
        <v>282</v>
      </c>
      <c r="AN116" t="s">
        <v>283</v>
      </c>
      <c r="AO116" t="s">
        <v>2205</v>
      </c>
      <c r="AP116" t="s">
        <v>2206</v>
      </c>
      <c r="AQ116" t="s">
        <v>74</v>
      </c>
      <c r="AR116" t="s">
        <v>2207</v>
      </c>
      <c r="AS116" t="s">
        <v>2208</v>
      </c>
      <c r="AT116" t="s">
        <v>2209</v>
      </c>
      <c r="AU116">
        <v>2024</v>
      </c>
      <c r="AV116" t="s">
        <v>74</v>
      </c>
      <c r="AW116" t="s">
        <v>74</v>
      </c>
      <c r="AX116" t="s">
        <v>74</v>
      </c>
      <c r="AY116" t="s">
        <v>74</v>
      </c>
      <c r="AZ116" t="s">
        <v>74</v>
      </c>
      <c r="BA116" t="s">
        <v>74</v>
      </c>
      <c r="BB116" t="s">
        <v>74</v>
      </c>
      <c r="BC116" t="s">
        <v>74</v>
      </c>
      <c r="BD116" t="s">
        <v>74</v>
      </c>
      <c r="BE116" t="s">
        <v>2210</v>
      </c>
      <c r="BF116" t="str">
        <f>HYPERLINK("http://dx.doi.org/10.1177/01914537241229055","http://dx.doi.org/10.1177/01914537241229055")</f>
        <v>http://dx.doi.org/10.1177/01914537241229055</v>
      </c>
      <c r="BG116" t="s">
        <v>74</v>
      </c>
      <c r="BH116" t="s">
        <v>399</v>
      </c>
      <c r="BI116">
        <v>20</v>
      </c>
      <c r="BJ116" t="s">
        <v>2211</v>
      </c>
      <c r="BK116" t="s">
        <v>135</v>
      </c>
      <c r="BL116" t="s">
        <v>2212</v>
      </c>
      <c r="BM116" t="s">
        <v>2213</v>
      </c>
      <c r="BN116" t="s">
        <v>74</v>
      </c>
      <c r="BO116" t="s">
        <v>316</v>
      </c>
      <c r="BP116" t="s">
        <v>74</v>
      </c>
      <c r="BQ116" t="s">
        <v>74</v>
      </c>
      <c r="BR116" t="s">
        <v>97</v>
      </c>
      <c r="BS116" t="s">
        <v>2214</v>
      </c>
      <c r="BT116" t="str">
        <f>HYPERLINK("https%3A%2F%2Fwww.webofscience.com%2Fwos%2Fwoscc%2Ffull-record%2FWOS:001145772300001","View Full Record in Web of Science")</f>
        <v>View Full Record in Web of Science</v>
      </c>
    </row>
    <row r="117" spans="1:72" x14ac:dyDescent="0.25">
      <c r="A117" t="s">
        <v>72</v>
      </c>
      <c r="B117" t="s">
        <v>2215</v>
      </c>
      <c r="C117" t="s">
        <v>74</v>
      </c>
      <c r="D117" t="s">
        <v>74</v>
      </c>
      <c r="E117" t="s">
        <v>74</v>
      </c>
      <c r="F117" t="s">
        <v>2216</v>
      </c>
      <c r="G117" t="s">
        <v>74</v>
      </c>
      <c r="H117" t="s">
        <v>74</v>
      </c>
      <c r="I117" t="s">
        <v>2217</v>
      </c>
      <c r="J117" t="s">
        <v>2218</v>
      </c>
      <c r="K117" t="s">
        <v>74</v>
      </c>
      <c r="L117" t="s">
        <v>74</v>
      </c>
      <c r="M117" t="s">
        <v>78</v>
      </c>
      <c r="N117" t="s">
        <v>119</v>
      </c>
      <c r="O117" t="s">
        <v>74</v>
      </c>
      <c r="P117" t="s">
        <v>74</v>
      </c>
      <c r="Q117" t="s">
        <v>74</v>
      </c>
      <c r="R117" t="s">
        <v>74</v>
      </c>
      <c r="S117" t="s">
        <v>74</v>
      </c>
      <c r="T117" t="s">
        <v>2219</v>
      </c>
      <c r="U117" t="s">
        <v>2220</v>
      </c>
      <c r="V117" t="s">
        <v>2221</v>
      </c>
      <c r="W117" t="s">
        <v>2222</v>
      </c>
      <c r="X117" t="s">
        <v>2223</v>
      </c>
      <c r="Y117" t="s">
        <v>2224</v>
      </c>
      <c r="Z117" t="s">
        <v>2225</v>
      </c>
      <c r="AA117" t="s">
        <v>2226</v>
      </c>
      <c r="AB117" t="s">
        <v>74</v>
      </c>
      <c r="AC117" t="s">
        <v>74</v>
      </c>
      <c r="AD117" t="s">
        <v>74</v>
      </c>
      <c r="AE117" t="s">
        <v>74</v>
      </c>
      <c r="AF117" t="s">
        <v>74</v>
      </c>
      <c r="AG117">
        <v>28</v>
      </c>
      <c r="AH117">
        <v>2</v>
      </c>
      <c r="AI117">
        <v>2</v>
      </c>
      <c r="AJ117">
        <v>7</v>
      </c>
      <c r="AK117">
        <v>10</v>
      </c>
      <c r="AL117" t="s">
        <v>248</v>
      </c>
      <c r="AM117" t="s">
        <v>249</v>
      </c>
      <c r="AN117" t="s">
        <v>250</v>
      </c>
      <c r="AO117" t="s">
        <v>2227</v>
      </c>
      <c r="AP117" t="s">
        <v>2228</v>
      </c>
      <c r="AQ117" t="s">
        <v>74</v>
      </c>
      <c r="AR117" t="s">
        <v>2229</v>
      </c>
      <c r="AS117" t="s">
        <v>2230</v>
      </c>
      <c r="AT117" t="s">
        <v>155</v>
      </c>
      <c r="AU117">
        <v>2024</v>
      </c>
      <c r="AV117">
        <v>9</v>
      </c>
      <c r="AW117">
        <v>1</v>
      </c>
      <c r="AX117" t="s">
        <v>74</v>
      </c>
      <c r="AY117" t="s">
        <v>74</v>
      </c>
      <c r="AZ117" t="s">
        <v>109</v>
      </c>
      <c r="BA117" t="s">
        <v>74</v>
      </c>
      <c r="BB117">
        <v>52</v>
      </c>
      <c r="BC117">
        <v>68</v>
      </c>
      <c r="BD117" t="s">
        <v>74</v>
      </c>
      <c r="BE117" t="s">
        <v>2231</v>
      </c>
      <c r="BF117" t="str">
        <f>HYPERLINK("http://dx.doi.org/10.1177/20594364231205081","http://dx.doi.org/10.1177/20594364231205081")</f>
        <v>http://dx.doi.org/10.1177/20594364231205081</v>
      </c>
      <c r="BG117" t="s">
        <v>74</v>
      </c>
      <c r="BH117" t="s">
        <v>74</v>
      </c>
      <c r="BI117">
        <v>17</v>
      </c>
      <c r="BJ117" t="s">
        <v>837</v>
      </c>
      <c r="BK117" t="s">
        <v>95</v>
      </c>
      <c r="BL117" t="s">
        <v>837</v>
      </c>
      <c r="BM117" t="s">
        <v>2232</v>
      </c>
      <c r="BN117" t="s">
        <v>74</v>
      </c>
      <c r="BO117" t="s">
        <v>422</v>
      </c>
      <c r="BP117" t="s">
        <v>74</v>
      </c>
      <c r="BQ117" t="s">
        <v>74</v>
      </c>
      <c r="BR117" t="s">
        <v>97</v>
      </c>
      <c r="BS117" t="s">
        <v>2233</v>
      </c>
      <c r="BT117" t="str">
        <f>HYPERLINK("https%3A%2F%2Fwww.webofscience.com%2Fwos%2Fwoscc%2Ffull-record%2FWOS:001183063100004","View Full Record in Web of Science")</f>
        <v>View Full Record in Web of Science</v>
      </c>
    </row>
    <row r="118" spans="1:72" x14ac:dyDescent="0.25">
      <c r="A118" t="s">
        <v>72</v>
      </c>
      <c r="B118" t="s">
        <v>2234</v>
      </c>
      <c r="C118" t="s">
        <v>74</v>
      </c>
      <c r="D118" t="s">
        <v>74</v>
      </c>
      <c r="E118" t="s">
        <v>74</v>
      </c>
      <c r="F118" t="s">
        <v>2235</v>
      </c>
      <c r="G118" t="s">
        <v>74</v>
      </c>
      <c r="H118" t="s">
        <v>74</v>
      </c>
      <c r="I118" t="s">
        <v>2236</v>
      </c>
      <c r="J118" t="s">
        <v>2237</v>
      </c>
      <c r="K118" t="s">
        <v>74</v>
      </c>
      <c r="L118" t="s">
        <v>74</v>
      </c>
      <c r="M118" t="s">
        <v>78</v>
      </c>
      <c r="N118" t="s">
        <v>271</v>
      </c>
      <c r="O118" t="s">
        <v>74</v>
      </c>
      <c r="P118" t="s">
        <v>74</v>
      </c>
      <c r="Q118" t="s">
        <v>74</v>
      </c>
      <c r="R118" t="s">
        <v>74</v>
      </c>
      <c r="S118" t="s">
        <v>74</v>
      </c>
      <c r="T118" t="s">
        <v>2238</v>
      </c>
      <c r="U118" t="s">
        <v>74</v>
      </c>
      <c r="V118" t="s">
        <v>2239</v>
      </c>
      <c r="W118" t="s">
        <v>2240</v>
      </c>
      <c r="X118" t="s">
        <v>2241</v>
      </c>
      <c r="Y118" t="s">
        <v>2242</v>
      </c>
      <c r="Z118" t="s">
        <v>2243</v>
      </c>
      <c r="AA118" t="s">
        <v>74</v>
      </c>
      <c r="AB118" t="s">
        <v>74</v>
      </c>
      <c r="AC118" t="s">
        <v>74</v>
      </c>
      <c r="AD118" t="s">
        <v>74</v>
      </c>
      <c r="AE118" t="s">
        <v>74</v>
      </c>
      <c r="AF118" t="s">
        <v>74</v>
      </c>
      <c r="AG118">
        <v>24</v>
      </c>
      <c r="AH118">
        <v>0</v>
      </c>
      <c r="AI118">
        <v>0</v>
      </c>
      <c r="AJ118">
        <v>1</v>
      </c>
      <c r="AK118">
        <v>1</v>
      </c>
      <c r="AL118" t="s">
        <v>84</v>
      </c>
      <c r="AM118" t="s">
        <v>85</v>
      </c>
      <c r="AN118" t="s">
        <v>86</v>
      </c>
      <c r="AO118" t="s">
        <v>2244</v>
      </c>
      <c r="AP118" t="s">
        <v>2245</v>
      </c>
      <c r="AQ118" t="s">
        <v>74</v>
      </c>
      <c r="AR118" t="s">
        <v>2246</v>
      </c>
      <c r="AS118" t="s">
        <v>2247</v>
      </c>
      <c r="AT118" t="s">
        <v>2248</v>
      </c>
      <c r="AU118">
        <v>2024</v>
      </c>
      <c r="AV118" t="s">
        <v>74</v>
      </c>
      <c r="AW118" t="s">
        <v>74</v>
      </c>
      <c r="AX118" t="s">
        <v>74</v>
      </c>
      <c r="AY118" t="s">
        <v>74</v>
      </c>
      <c r="AZ118" t="s">
        <v>74</v>
      </c>
      <c r="BA118" t="s">
        <v>74</v>
      </c>
      <c r="BB118" t="s">
        <v>74</v>
      </c>
      <c r="BC118" t="s">
        <v>74</v>
      </c>
      <c r="BD118" t="s">
        <v>74</v>
      </c>
      <c r="BE118" t="s">
        <v>2249</v>
      </c>
      <c r="BF118" t="str">
        <f>HYPERLINK("http://dx.doi.org/10.1080/14767724.2024.2439424","http://dx.doi.org/10.1080/14767724.2024.2439424")</f>
        <v>http://dx.doi.org/10.1080/14767724.2024.2439424</v>
      </c>
      <c r="BG118" t="s">
        <v>74</v>
      </c>
      <c r="BH118" t="s">
        <v>1625</v>
      </c>
      <c r="BI118">
        <v>7</v>
      </c>
      <c r="BJ118" t="s">
        <v>462</v>
      </c>
      <c r="BK118" t="s">
        <v>95</v>
      </c>
      <c r="BL118" t="s">
        <v>462</v>
      </c>
      <c r="BM118" t="s">
        <v>2250</v>
      </c>
      <c r="BN118" t="s">
        <v>74</v>
      </c>
      <c r="BO118" t="s">
        <v>316</v>
      </c>
      <c r="BP118" t="s">
        <v>74</v>
      </c>
      <c r="BQ118" t="s">
        <v>74</v>
      </c>
      <c r="BR118" t="s">
        <v>97</v>
      </c>
      <c r="BS118" t="s">
        <v>2251</v>
      </c>
      <c r="BT118" t="str">
        <f>HYPERLINK("https%3A%2F%2Fwww.webofscience.com%2Fwos%2Fwoscc%2Ffull-record%2FWOS:001373437300001","View Full Record in Web of Science")</f>
        <v>View Full Record in Web of Science</v>
      </c>
    </row>
    <row r="119" spans="1:72" x14ac:dyDescent="0.25">
      <c r="A119" t="s">
        <v>72</v>
      </c>
      <c r="B119" t="s">
        <v>2252</v>
      </c>
      <c r="C119" t="s">
        <v>74</v>
      </c>
      <c r="D119" t="s">
        <v>74</v>
      </c>
      <c r="E119" t="s">
        <v>74</v>
      </c>
      <c r="F119" t="s">
        <v>2253</v>
      </c>
      <c r="G119" t="s">
        <v>74</v>
      </c>
      <c r="H119" t="s">
        <v>74</v>
      </c>
      <c r="I119" t="s">
        <v>2254</v>
      </c>
      <c r="J119" t="s">
        <v>2255</v>
      </c>
      <c r="K119" t="s">
        <v>74</v>
      </c>
      <c r="L119" t="s">
        <v>74</v>
      </c>
      <c r="M119" t="s">
        <v>78</v>
      </c>
      <c r="N119" t="s">
        <v>119</v>
      </c>
      <c r="O119" t="s">
        <v>74</v>
      </c>
      <c r="P119" t="s">
        <v>74</v>
      </c>
      <c r="Q119" t="s">
        <v>74</v>
      </c>
      <c r="R119" t="s">
        <v>74</v>
      </c>
      <c r="S119" t="s">
        <v>74</v>
      </c>
      <c r="T119" t="s">
        <v>2256</v>
      </c>
      <c r="U119" t="s">
        <v>2257</v>
      </c>
      <c r="V119" t="s">
        <v>2258</v>
      </c>
      <c r="W119" t="s">
        <v>2259</v>
      </c>
      <c r="X119" t="s">
        <v>2260</v>
      </c>
      <c r="Y119" t="s">
        <v>2261</v>
      </c>
      <c r="Z119" t="s">
        <v>2262</v>
      </c>
      <c r="AA119" t="s">
        <v>2263</v>
      </c>
      <c r="AB119" t="s">
        <v>2264</v>
      </c>
      <c r="AC119" t="s">
        <v>74</v>
      </c>
      <c r="AD119" t="s">
        <v>74</v>
      </c>
      <c r="AE119" t="s">
        <v>2265</v>
      </c>
      <c r="AF119" t="s">
        <v>74</v>
      </c>
      <c r="AG119">
        <v>69</v>
      </c>
      <c r="AH119">
        <v>0</v>
      </c>
      <c r="AI119">
        <v>0</v>
      </c>
      <c r="AJ119">
        <v>0</v>
      </c>
      <c r="AK119">
        <v>0</v>
      </c>
      <c r="AL119" t="s">
        <v>2266</v>
      </c>
      <c r="AM119" t="s">
        <v>2267</v>
      </c>
      <c r="AN119" t="s">
        <v>2268</v>
      </c>
      <c r="AO119" t="s">
        <v>2269</v>
      </c>
      <c r="AP119" t="s">
        <v>2270</v>
      </c>
      <c r="AQ119" t="s">
        <v>74</v>
      </c>
      <c r="AR119" t="s">
        <v>2271</v>
      </c>
      <c r="AS119" t="s">
        <v>2272</v>
      </c>
      <c r="AT119" t="s">
        <v>674</v>
      </c>
      <c r="AU119">
        <v>2024</v>
      </c>
      <c r="AV119">
        <v>81</v>
      </c>
      <c r="AW119">
        <v>9</v>
      </c>
      <c r="AX119" t="s">
        <v>74</v>
      </c>
      <c r="AY119" t="s">
        <v>74</v>
      </c>
      <c r="AZ119" t="s">
        <v>74</v>
      </c>
      <c r="BA119" t="s">
        <v>74</v>
      </c>
      <c r="BB119">
        <v>1319</v>
      </c>
      <c r="BC119">
        <v>1328</v>
      </c>
      <c r="BD119" t="s">
        <v>74</v>
      </c>
      <c r="BE119" t="s">
        <v>2273</v>
      </c>
      <c r="BF119" t="str">
        <f>HYPERLINK("http://dx.doi.org/10.1139/cjfas-2023-0235","http://dx.doi.org/10.1139/cjfas-2023-0235")</f>
        <v>http://dx.doi.org/10.1139/cjfas-2023-0235</v>
      </c>
      <c r="BG119" t="s">
        <v>74</v>
      </c>
      <c r="BH119" t="s">
        <v>93</v>
      </c>
      <c r="BI119">
        <v>10</v>
      </c>
      <c r="BJ119" t="s">
        <v>2274</v>
      </c>
      <c r="BK119" t="s">
        <v>2275</v>
      </c>
      <c r="BL119" t="s">
        <v>2274</v>
      </c>
      <c r="BM119" t="s">
        <v>2276</v>
      </c>
      <c r="BN119" t="s">
        <v>74</v>
      </c>
      <c r="BO119" t="s">
        <v>74</v>
      </c>
      <c r="BP119" t="s">
        <v>74</v>
      </c>
      <c r="BQ119" t="s">
        <v>74</v>
      </c>
      <c r="BR119" t="s">
        <v>97</v>
      </c>
      <c r="BS119" t="s">
        <v>2277</v>
      </c>
      <c r="BT119" t="str">
        <f>HYPERLINK("https%3A%2F%2Fwww.webofscience.com%2Fwos%2Fwoscc%2Ffull-record%2FWOS:001292728700001","View Full Record in Web of Science")</f>
        <v>View Full Record in Web of Science</v>
      </c>
    </row>
    <row r="120" spans="1:72" x14ac:dyDescent="0.25">
      <c r="A120" t="s">
        <v>72</v>
      </c>
      <c r="B120" t="s">
        <v>2278</v>
      </c>
      <c r="C120" t="s">
        <v>74</v>
      </c>
      <c r="D120" t="s">
        <v>74</v>
      </c>
      <c r="E120" t="s">
        <v>74</v>
      </c>
      <c r="F120" t="s">
        <v>2279</v>
      </c>
      <c r="G120" t="s">
        <v>74</v>
      </c>
      <c r="H120" t="s">
        <v>74</v>
      </c>
      <c r="I120" t="s">
        <v>2280</v>
      </c>
      <c r="J120" t="s">
        <v>2281</v>
      </c>
      <c r="K120" t="s">
        <v>74</v>
      </c>
      <c r="L120" t="s">
        <v>74</v>
      </c>
      <c r="M120" t="s">
        <v>78</v>
      </c>
      <c r="N120" t="s">
        <v>164</v>
      </c>
      <c r="O120" t="s">
        <v>74</v>
      </c>
      <c r="P120" t="s">
        <v>74</v>
      </c>
      <c r="Q120" t="s">
        <v>74</v>
      </c>
      <c r="R120" t="s">
        <v>74</v>
      </c>
      <c r="S120" t="s">
        <v>74</v>
      </c>
      <c r="T120" t="s">
        <v>74</v>
      </c>
      <c r="U120" t="s">
        <v>74</v>
      </c>
      <c r="V120" t="s">
        <v>74</v>
      </c>
      <c r="W120" t="s">
        <v>2282</v>
      </c>
      <c r="X120" t="s">
        <v>2283</v>
      </c>
      <c r="Y120" t="s">
        <v>2284</v>
      </c>
      <c r="Z120" t="s">
        <v>2285</v>
      </c>
      <c r="AA120" t="s">
        <v>74</v>
      </c>
      <c r="AB120" t="s">
        <v>74</v>
      </c>
      <c r="AC120" t="s">
        <v>74</v>
      </c>
      <c r="AD120" t="s">
        <v>74</v>
      </c>
      <c r="AE120" t="s">
        <v>74</v>
      </c>
      <c r="AF120" t="s">
        <v>74</v>
      </c>
      <c r="AG120">
        <v>12</v>
      </c>
      <c r="AH120">
        <v>0</v>
      </c>
      <c r="AI120">
        <v>0</v>
      </c>
      <c r="AJ120">
        <v>0</v>
      </c>
      <c r="AK120">
        <v>0</v>
      </c>
      <c r="AL120" t="s">
        <v>84</v>
      </c>
      <c r="AM120" t="s">
        <v>85</v>
      </c>
      <c r="AN120" t="s">
        <v>86</v>
      </c>
      <c r="AO120" t="s">
        <v>2286</v>
      </c>
      <c r="AP120" t="s">
        <v>2287</v>
      </c>
      <c r="AQ120" t="s">
        <v>74</v>
      </c>
      <c r="AR120" t="s">
        <v>2288</v>
      </c>
      <c r="AS120" t="s">
        <v>2289</v>
      </c>
      <c r="AT120" t="s">
        <v>108</v>
      </c>
      <c r="AU120">
        <v>2024</v>
      </c>
      <c r="AV120">
        <v>73</v>
      </c>
      <c r="AW120">
        <v>3</v>
      </c>
      <c r="AX120" t="s">
        <v>74</v>
      </c>
      <c r="AY120" t="s">
        <v>74</v>
      </c>
      <c r="AZ120" t="s">
        <v>74</v>
      </c>
      <c r="BA120" t="s">
        <v>74</v>
      </c>
      <c r="BB120">
        <v>339</v>
      </c>
      <c r="BC120">
        <v>342</v>
      </c>
      <c r="BD120" t="s">
        <v>74</v>
      </c>
      <c r="BE120" t="s">
        <v>2290</v>
      </c>
      <c r="BF120" t="str">
        <f>HYPERLINK("http://dx.doi.org/10.1080/03634523.2024.2358106","http://dx.doi.org/10.1080/03634523.2024.2358106")</f>
        <v>http://dx.doi.org/10.1080/03634523.2024.2358106</v>
      </c>
      <c r="BG120" t="s">
        <v>74</v>
      </c>
      <c r="BH120" t="s">
        <v>290</v>
      </c>
      <c r="BI120">
        <v>4</v>
      </c>
      <c r="BJ120" t="s">
        <v>2291</v>
      </c>
      <c r="BK120" t="s">
        <v>95</v>
      </c>
      <c r="BL120" t="s">
        <v>2291</v>
      </c>
      <c r="BM120" t="s">
        <v>2292</v>
      </c>
      <c r="BN120" t="s">
        <v>74</v>
      </c>
      <c r="BO120" t="s">
        <v>74</v>
      </c>
      <c r="BP120" t="s">
        <v>74</v>
      </c>
      <c r="BQ120" t="s">
        <v>74</v>
      </c>
      <c r="BR120" t="s">
        <v>97</v>
      </c>
      <c r="BS120" t="s">
        <v>2293</v>
      </c>
      <c r="BT120" t="str">
        <f>HYPERLINK("https%3A%2F%2Fwww.webofscience.com%2Fwos%2Fwoscc%2Ffull-record%2FWOS:001258478500001","View Full Record in Web of Science")</f>
        <v>View Full Record in Web of Science</v>
      </c>
    </row>
    <row r="121" spans="1:72" x14ac:dyDescent="0.25">
      <c r="A121" t="s">
        <v>72</v>
      </c>
      <c r="B121" t="s">
        <v>2294</v>
      </c>
      <c r="C121" t="s">
        <v>74</v>
      </c>
      <c r="D121" t="s">
        <v>74</v>
      </c>
      <c r="E121" t="s">
        <v>74</v>
      </c>
      <c r="F121" t="s">
        <v>2295</v>
      </c>
      <c r="G121" t="s">
        <v>74</v>
      </c>
      <c r="H121" t="s">
        <v>74</v>
      </c>
      <c r="I121" t="s">
        <v>2296</v>
      </c>
      <c r="J121" t="s">
        <v>141</v>
      </c>
      <c r="K121" t="s">
        <v>74</v>
      </c>
      <c r="L121" t="s">
        <v>74</v>
      </c>
      <c r="M121" t="s">
        <v>78</v>
      </c>
      <c r="N121" t="s">
        <v>119</v>
      </c>
      <c r="O121" t="s">
        <v>74</v>
      </c>
      <c r="P121" t="s">
        <v>74</v>
      </c>
      <c r="Q121" t="s">
        <v>74</v>
      </c>
      <c r="R121" t="s">
        <v>74</v>
      </c>
      <c r="S121" t="s">
        <v>74</v>
      </c>
      <c r="T121" t="s">
        <v>2297</v>
      </c>
      <c r="U121" t="s">
        <v>74</v>
      </c>
      <c r="V121" t="s">
        <v>2298</v>
      </c>
      <c r="W121" t="s">
        <v>2299</v>
      </c>
      <c r="X121" t="s">
        <v>2300</v>
      </c>
      <c r="Y121" t="s">
        <v>2301</v>
      </c>
      <c r="Z121" t="s">
        <v>2302</v>
      </c>
      <c r="AA121" t="s">
        <v>74</v>
      </c>
      <c r="AB121" t="s">
        <v>74</v>
      </c>
      <c r="AC121" t="s">
        <v>74</v>
      </c>
      <c r="AD121" t="s">
        <v>74</v>
      </c>
      <c r="AE121" t="s">
        <v>74</v>
      </c>
      <c r="AF121" t="s">
        <v>74</v>
      </c>
      <c r="AG121">
        <v>8</v>
      </c>
      <c r="AH121">
        <v>0</v>
      </c>
      <c r="AI121">
        <v>0</v>
      </c>
      <c r="AJ121">
        <v>0</v>
      </c>
      <c r="AK121">
        <v>0</v>
      </c>
      <c r="AL121" t="s">
        <v>148</v>
      </c>
      <c r="AM121" t="s">
        <v>149</v>
      </c>
      <c r="AN121" t="s">
        <v>150</v>
      </c>
      <c r="AO121" t="s">
        <v>151</v>
      </c>
      <c r="AP121" t="s">
        <v>152</v>
      </c>
      <c r="AQ121" t="s">
        <v>74</v>
      </c>
      <c r="AR121" t="s">
        <v>153</v>
      </c>
      <c r="AS121" t="s">
        <v>154</v>
      </c>
      <c r="AT121" t="s">
        <v>674</v>
      </c>
      <c r="AU121">
        <v>2024</v>
      </c>
      <c r="AV121">
        <v>54</v>
      </c>
      <c r="AW121">
        <v>3</v>
      </c>
      <c r="AX121" t="s">
        <v>74</v>
      </c>
      <c r="AY121" t="s">
        <v>74</v>
      </c>
      <c r="AZ121" t="s">
        <v>74</v>
      </c>
      <c r="BA121" t="s">
        <v>74</v>
      </c>
      <c r="BB121">
        <v>322</v>
      </c>
      <c r="BC121">
        <v>341</v>
      </c>
      <c r="BD121" t="s">
        <v>74</v>
      </c>
      <c r="BE121" t="s">
        <v>2303</v>
      </c>
      <c r="BF121" t="str">
        <f>HYPERLINK("http://dx.doi.org/10.1163/15691640-12341553","http://dx.doi.org/10.1163/15691640-12341553")</f>
        <v>http://dx.doi.org/10.1163/15691640-12341553</v>
      </c>
      <c r="BG121" t="s">
        <v>74</v>
      </c>
      <c r="BH121" t="s">
        <v>74</v>
      </c>
      <c r="BI121">
        <v>20</v>
      </c>
      <c r="BJ121" t="s">
        <v>157</v>
      </c>
      <c r="BK121" t="s">
        <v>135</v>
      </c>
      <c r="BL121" t="s">
        <v>157</v>
      </c>
      <c r="BM121" t="s">
        <v>2304</v>
      </c>
      <c r="BN121" t="s">
        <v>74</v>
      </c>
      <c r="BO121" t="s">
        <v>2305</v>
      </c>
      <c r="BP121" t="s">
        <v>74</v>
      </c>
      <c r="BQ121" t="s">
        <v>74</v>
      </c>
      <c r="BR121" t="s">
        <v>97</v>
      </c>
      <c r="BS121" t="s">
        <v>2306</v>
      </c>
      <c r="BT121" t="str">
        <f>HYPERLINK("https%3A%2F%2Fwww.webofscience.com%2Fwos%2Fwoscc%2Ffull-record%2FWOS:001324682300003","View Full Record in Web of Science")</f>
        <v>View Full Record in Web of Science</v>
      </c>
    </row>
    <row r="122" spans="1:72" x14ac:dyDescent="0.25">
      <c r="A122" t="s">
        <v>72</v>
      </c>
      <c r="B122" t="s">
        <v>2307</v>
      </c>
      <c r="C122" t="s">
        <v>74</v>
      </c>
      <c r="D122" t="s">
        <v>74</v>
      </c>
      <c r="E122" t="s">
        <v>74</v>
      </c>
      <c r="F122" t="s">
        <v>2308</v>
      </c>
      <c r="G122" t="s">
        <v>74</v>
      </c>
      <c r="H122" t="s">
        <v>74</v>
      </c>
      <c r="I122" t="s">
        <v>2309</v>
      </c>
      <c r="J122" t="s">
        <v>2310</v>
      </c>
      <c r="K122" t="s">
        <v>74</v>
      </c>
      <c r="L122" t="s">
        <v>74</v>
      </c>
      <c r="M122" t="s">
        <v>628</v>
      </c>
      <c r="N122" t="s">
        <v>119</v>
      </c>
      <c r="O122" t="s">
        <v>74</v>
      </c>
      <c r="P122" t="s">
        <v>74</v>
      </c>
      <c r="Q122" t="s">
        <v>74</v>
      </c>
      <c r="R122" t="s">
        <v>74</v>
      </c>
      <c r="S122" t="s">
        <v>74</v>
      </c>
      <c r="T122" t="s">
        <v>2311</v>
      </c>
      <c r="U122" t="s">
        <v>2312</v>
      </c>
      <c r="V122" t="s">
        <v>2313</v>
      </c>
      <c r="W122" t="s">
        <v>2314</v>
      </c>
      <c r="X122" t="s">
        <v>2315</v>
      </c>
      <c r="Y122" t="s">
        <v>2316</v>
      </c>
      <c r="Z122" t="s">
        <v>2317</v>
      </c>
      <c r="AA122" t="s">
        <v>74</v>
      </c>
      <c r="AB122" t="s">
        <v>2318</v>
      </c>
      <c r="AC122" t="s">
        <v>74</v>
      </c>
      <c r="AD122" t="s">
        <v>74</v>
      </c>
      <c r="AE122" t="s">
        <v>74</v>
      </c>
      <c r="AF122" t="s">
        <v>74</v>
      </c>
      <c r="AG122">
        <v>46</v>
      </c>
      <c r="AH122">
        <v>0</v>
      </c>
      <c r="AI122">
        <v>0</v>
      </c>
      <c r="AJ122">
        <v>3</v>
      </c>
      <c r="AK122">
        <v>3</v>
      </c>
      <c r="AL122" t="s">
        <v>2319</v>
      </c>
      <c r="AM122" t="s">
        <v>1476</v>
      </c>
      <c r="AN122" t="s">
        <v>2320</v>
      </c>
      <c r="AO122" t="s">
        <v>2321</v>
      </c>
      <c r="AP122" t="s">
        <v>2322</v>
      </c>
      <c r="AQ122" t="s">
        <v>74</v>
      </c>
      <c r="AR122" t="s">
        <v>2310</v>
      </c>
      <c r="AS122" t="s">
        <v>2323</v>
      </c>
      <c r="AT122" t="s">
        <v>1835</v>
      </c>
      <c r="AU122">
        <v>2024</v>
      </c>
      <c r="AV122">
        <v>28</v>
      </c>
      <c r="AW122">
        <v>78</v>
      </c>
      <c r="AX122" t="s">
        <v>74</v>
      </c>
      <c r="AY122" t="s">
        <v>74</v>
      </c>
      <c r="AZ122" t="s">
        <v>74</v>
      </c>
      <c r="BA122" t="s">
        <v>74</v>
      </c>
      <c r="BB122">
        <v>177</v>
      </c>
      <c r="BC122">
        <v>197</v>
      </c>
      <c r="BD122" t="s">
        <v>74</v>
      </c>
      <c r="BE122" t="s">
        <v>2324</v>
      </c>
      <c r="BF122" t="str">
        <f>HYPERLINK("http://dx.doi.org/10.17141/iconos.78.2024.5906","http://dx.doi.org/10.17141/iconos.78.2024.5906")</f>
        <v>http://dx.doi.org/10.17141/iconos.78.2024.5906</v>
      </c>
      <c r="BG122" t="s">
        <v>74</v>
      </c>
      <c r="BH122" t="s">
        <v>74</v>
      </c>
      <c r="BI122">
        <v>21</v>
      </c>
      <c r="BJ122" t="s">
        <v>257</v>
      </c>
      <c r="BK122" t="s">
        <v>95</v>
      </c>
      <c r="BL122" t="s">
        <v>258</v>
      </c>
      <c r="BM122" t="s">
        <v>2325</v>
      </c>
      <c r="BN122" t="s">
        <v>74</v>
      </c>
      <c r="BO122" t="s">
        <v>422</v>
      </c>
      <c r="BP122" t="s">
        <v>74</v>
      </c>
      <c r="BQ122" t="s">
        <v>74</v>
      </c>
      <c r="BR122" t="s">
        <v>97</v>
      </c>
      <c r="BS122" t="s">
        <v>2326</v>
      </c>
      <c r="BT122" t="str">
        <f>HYPERLINK("https%3A%2F%2Fwww.webofscience.com%2Fwos%2Fwoscc%2Ffull-record%2FWOS:001137720700001","View Full Record in Web of Science")</f>
        <v>View Full Record in Web of Science</v>
      </c>
    </row>
    <row r="123" spans="1:72" x14ac:dyDescent="0.25">
      <c r="A123" t="s">
        <v>72</v>
      </c>
      <c r="B123" t="s">
        <v>2327</v>
      </c>
      <c r="C123" t="s">
        <v>74</v>
      </c>
      <c r="D123" t="s">
        <v>74</v>
      </c>
      <c r="E123" t="s">
        <v>74</v>
      </c>
      <c r="F123" t="s">
        <v>2328</v>
      </c>
      <c r="G123" t="s">
        <v>74</v>
      </c>
      <c r="H123" t="s">
        <v>74</v>
      </c>
      <c r="I123" t="s">
        <v>2329</v>
      </c>
      <c r="J123" t="s">
        <v>2330</v>
      </c>
      <c r="K123" t="s">
        <v>74</v>
      </c>
      <c r="L123" t="s">
        <v>74</v>
      </c>
      <c r="M123" t="s">
        <v>78</v>
      </c>
      <c r="N123" t="s">
        <v>79</v>
      </c>
      <c r="O123" t="s">
        <v>74</v>
      </c>
      <c r="P123" t="s">
        <v>74</v>
      </c>
      <c r="Q123" t="s">
        <v>74</v>
      </c>
      <c r="R123" t="s">
        <v>74</v>
      </c>
      <c r="S123" t="s">
        <v>74</v>
      </c>
      <c r="T123" t="s">
        <v>74</v>
      </c>
      <c r="U123" t="s">
        <v>74</v>
      </c>
      <c r="V123" t="s">
        <v>74</v>
      </c>
      <c r="W123" t="s">
        <v>74</v>
      </c>
      <c r="X123" t="s">
        <v>74</v>
      </c>
      <c r="Y123" t="s">
        <v>74</v>
      </c>
      <c r="Z123" t="s">
        <v>74</v>
      </c>
      <c r="AA123" t="s">
        <v>74</v>
      </c>
      <c r="AB123" t="s">
        <v>74</v>
      </c>
      <c r="AC123" t="s">
        <v>74</v>
      </c>
      <c r="AD123" t="s">
        <v>74</v>
      </c>
      <c r="AE123" t="s">
        <v>74</v>
      </c>
      <c r="AF123" t="s">
        <v>74</v>
      </c>
      <c r="AG123">
        <v>6</v>
      </c>
      <c r="AH123">
        <v>0</v>
      </c>
      <c r="AI123">
        <v>0</v>
      </c>
      <c r="AJ123">
        <v>0</v>
      </c>
      <c r="AK123">
        <v>0</v>
      </c>
      <c r="AL123" t="s">
        <v>2331</v>
      </c>
      <c r="AM123" t="s">
        <v>227</v>
      </c>
      <c r="AN123" t="s">
        <v>2332</v>
      </c>
      <c r="AO123" t="s">
        <v>2333</v>
      </c>
      <c r="AP123" t="s">
        <v>2334</v>
      </c>
      <c r="AQ123" t="s">
        <v>74</v>
      </c>
      <c r="AR123" t="s">
        <v>2335</v>
      </c>
      <c r="AS123" t="s">
        <v>2336</v>
      </c>
      <c r="AT123" t="s">
        <v>195</v>
      </c>
      <c r="AU123">
        <v>2024</v>
      </c>
      <c r="AV123">
        <v>94</v>
      </c>
      <c r="AW123">
        <v>2</v>
      </c>
      <c r="AX123" t="s">
        <v>74</v>
      </c>
      <c r="AY123" t="s">
        <v>74</v>
      </c>
      <c r="AZ123" t="s">
        <v>74</v>
      </c>
      <c r="BA123" t="s">
        <v>74</v>
      </c>
      <c r="BB123">
        <v>315</v>
      </c>
      <c r="BC123">
        <v>319</v>
      </c>
      <c r="BD123" t="s">
        <v>74</v>
      </c>
      <c r="BE123" t="s">
        <v>74</v>
      </c>
      <c r="BF123" t="s">
        <v>74</v>
      </c>
      <c r="BG123" t="s">
        <v>74</v>
      </c>
      <c r="BH123" t="s">
        <v>74</v>
      </c>
      <c r="BI123">
        <v>5</v>
      </c>
      <c r="BJ123" t="s">
        <v>462</v>
      </c>
      <c r="BK123" t="s">
        <v>112</v>
      </c>
      <c r="BL123" t="s">
        <v>462</v>
      </c>
      <c r="BM123" t="s">
        <v>2337</v>
      </c>
      <c r="BN123" t="s">
        <v>74</v>
      </c>
      <c r="BO123" t="s">
        <v>74</v>
      </c>
      <c r="BP123" t="s">
        <v>74</v>
      </c>
      <c r="BQ123" t="s">
        <v>74</v>
      </c>
      <c r="BR123" t="s">
        <v>97</v>
      </c>
      <c r="BS123" t="s">
        <v>2338</v>
      </c>
      <c r="BT123" t="str">
        <f>HYPERLINK("https%3A%2F%2Fwww.webofscience.com%2Fwos%2Fwoscc%2Ffull-record%2FWOS:001335518500008","View Full Record in Web of Science")</f>
        <v>View Full Record in Web of Science</v>
      </c>
    </row>
    <row r="124" spans="1:72" x14ac:dyDescent="0.25">
      <c r="A124" t="s">
        <v>72</v>
      </c>
      <c r="B124" t="s">
        <v>2339</v>
      </c>
      <c r="C124" t="s">
        <v>74</v>
      </c>
      <c r="D124" t="s">
        <v>74</v>
      </c>
      <c r="E124" t="s">
        <v>74</v>
      </c>
      <c r="F124" t="s">
        <v>2340</v>
      </c>
      <c r="G124" t="s">
        <v>74</v>
      </c>
      <c r="H124" t="s">
        <v>74</v>
      </c>
      <c r="I124" t="s">
        <v>2341</v>
      </c>
      <c r="J124" t="s">
        <v>2342</v>
      </c>
      <c r="K124" t="s">
        <v>74</v>
      </c>
      <c r="L124" t="s">
        <v>74</v>
      </c>
      <c r="M124" t="s">
        <v>78</v>
      </c>
      <c r="N124" t="s">
        <v>119</v>
      </c>
      <c r="O124" t="s">
        <v>74</v>
      </c>
      <c r="P124" t="s">
        <v>74</v>
      </c>
      <c r="Q124" t="s">
        <v>74</v>
      </c>
      <c r="R124" t="s">
        <v>74</v>
      </c>
      <c r="S124" t="s">
        <v>74</v>
      </c>
      <c r="T124" t="s">
        <v>74</v>
      </c>
      <c r="U124" t="s">
        <v>74</v>
      </c>
      <c r="V124" t="s">
        <v>2343</v>
      </c>
      <c r="W124" t="s">
        <v>2344</v>
      </c>
      <c r="X124" t="s">
        <v>74</v>
      </c>
      <c r="Y124" t="s">
        <v>2345</v>
      </c>
      <c r="Z124" t="s">
        <v>2346</v>
      </c>
      <c r="AA124" t="s">
        <v>74</v>
      </c>
      <c r="AB124" t="s">
        <v>74</v>
      </c>
      <c r="AC124" t="s">
        <v>74</v>
      </c>
      <c r="AD124" t="s">
        <v>74</v>
      </c>
      <c r="AE124" t="s">
        <v>74</v>
      </c>
      <c r="AF124" t="s">
        <v>74</v>
      </c>
      <c r="AG124">
        <v>39</v>
      </c>
      <c r="AH124">
        <v>0</v>
      </c>
      <c r="AI124">
        <v>0</v>
      </c>
      <c r="AJ124">
        <v>0</v>
      </c>
      <c r="AK124">
        <v>0</v>
      </c>
      <c r="AL124" t="s">
        <v>2347</v>
      </c>
      <c r="AM124" t="s">
        <v>2348</v>
      </c>
      <c r="AN124" t="s">
        <v>2349</v>
      </c>
      <c r="AO124" t="s">
        <v>2350</v>
      </c>
      <c r="AP124" t="s">
        <v>2351</v>
      </c>
      <c r="AQ124" t="s">
        <v>74</v>
      </c>
      <c r="AR124" t="s">
        <v>2342</v>
      </c>
      <c r="AS124" t="s">
        <v>2352</v>
      </c>
      <c r="AT124" t="s">
        <v>674</v>
      </c>
      <c r="AU124">
        <v>2024</v>
      </c>
      <c r="AV124">
        <v>14</v>
      </c>
      <c r="AW124">
        <v>14</v>
      </c>
      <c r="AX124" t="s">
        <v>74</v>
      </c>
      <c r="AY124" t="s">
        <v>74</v>
      </c>
      <c r="AZ124" t="s">
        <v>74</v>
      </c>
      <c r="BA124" t="s">
        <v>74</v>
      </c>
      <c r="BB124" t="s">
        <v>74</v>
      </c>
      <c r="BC124" t="s">
        <v>74</v>
      </c>
      <c r="BD124" t="s">
        <v>74</v>
      </c>
      <c r="BE124" t="s">
        <v>74</v>
      </c>
      <c r="BF124" t="s">
        <v>74</v>
      </c>
      <c r="BG124" t="s">
        <v>74</v>
      </c>
      <c r="BH124" t="s">
        <v>74</v>
      </c>
      <c r="BI124">
        <v>168</v>
      </c>
      <c r="BJ124" t="s">
        <v>134</v>
      </c>
      <c r="BK124" t="s">
        <v>95</v>
      </c>
      <c r="BL124" t="s">
        <v>134</v>
      </c>
      <c r="BM124" t="s">
        <v>2353</v>
      </c>
      <c r="BN124" t="s">
        <v>74</v>
      </c>
      <c r="BO124" t="s">
        <v>74</v>
      </c>
      <c r="BP124" t="s">
        <v>74</v>
      </c>
      <c r="BQ124" t="s">
        <v>74</v>
      </c>
      <c r="BR124" t="s">
        <v>97</v>
      </c>
      <c r="BS124" t="s">
        <v>2354</v>
      </c>
      <c r="BT124" t="str">
        <f>HYPERLINK("https%3A%2F%2Fwww.webofscience.com%2Fwos%2Fwoscc%2Ffull-record%2FWOS:001334992700001","View Full Record in Web of Science")</f>
        <v>View Full Record in Web of Science</v>
      </c>
    </row>
    <row r="125" spans="1:72" x14ac:dyDescent="0.25">
      <c r="A125" t="s">
        <v>72</v>
      </c>
      <c r="B125" t="s">
        <v>2355</v>
      </c>
      <c r="C125" t="s">
        <v>74</v>
      </c>
      <c r="D125" t="s">
        <v>74</v>
      </c>
      <c r="E125" t="s">
        <v>74</v>
      </c>
      <c r="F125" t="s">
        <v>2356</v>
      </c>
      <c r="G125" t="s">
        <v>74</v>
      </c>
      <c r="H125" t="s">
        <v>74</v>
      </c>
      <c r="I125" t="s">
        <v>2357</v>
      </c>
      <c r="J125" t="s">
        <v>2358</v>
      </c>
      <c r="K125" t="s">
        <v>74</v>
      </c>
      <c r="L125" t="s">
        <v>74</v>
      </c>
      <c r="M125" t="s">
        <v>78</v>
      </c>
      <c r="N125" t="s">
        <v>119</v>
      </c>
      <c r="O125" t="s">
        <v>74</v>
      </c>
      <c r="P125" t="s">
        <v>74</v>
      </c>
      <c r="Q125" t="s">
        <v>74</v>
      </c>
      <c r="R125" t="s">
        <v>74</v>
      </c>
      <c r="S125" t="s">
        <v>74</v>
      </c>
      <c r="T125" t="s">
        <v>74</v>
      </c>
      <c r="U125" t="s">
        <v>74</v>
      </c>
      <c r="V125" t="s">
        <v>2359</v>
      </c>
      <c r="W125" t="s">
        <v>2360</v>
      </c>
      <c r="X125" t="s">
        <v>2361</v>
      </c>
      <c r="Y125" t="s">
        <v>2362</v>
      </c>
      <c r="Z125" t="s">
        <v>74</v>
      </c>
      <c r="AA125" t="s">
        <v>74</v>
      </c>
      <c r="AB125" t="s">
        <v>74</v>
      </c>
      <c r="AC125" t="s">
        <v>74</v>
      </c>
      <c r="AD125" t="s">
        <v>74</v>
      </c>
      <c r="AE125" t="s">
        <v>74</v>
      </c>
      <c r="AF125" t="s">
        <v>74</v>
      </c>
      <c r="AG125">
        <v>35</v>
      </c>
      <c r="AH125">
        <v>0</v>
      </c>
      <c r="AI125">
        <v>0</v>
      </c>
      <c r="AJ125">
        <v>1</v>
      </c>
      <c r="AK125">
        <v>1</v>
      </c>
      <c r="AL125" t="s">
        <v>2363</v>
      </c>
      <c r="AM125" t="s">
        <v>2364</v>
      </c>
      <c r="AN125" t="s">
        <v>2365</v>
      </c>
      <c r="AO125" t="s">
        <v>2366</v>
      </c>
      <c r="AP125" t="s">
        <v>2367</v>
      </c>
      <c r="AQ125" t="s">
        <v>74</v>
      </c>
      <c r="AR125" t="s">
        <v>2368</v>
      </c>
      <c r="AS125" t="s">
        <v>2369</v>
      </c>
      <c r="AT125" t="s">
        <v>2370</v>
      </c>
      <c r="AU125">
        <v>2024</v>
      </c>
      <c r="AV125">
        <v>122</v>
      </c>
      <c r="AW125">
        <v>1</v>
      </c>
      <c r="AX125" t="s">
        <v>74</v>
      </c>
      <c r="AY125" t="s">
        <v>74</v>
      </c>
      <c r="AZ125" t="s">
        <v>74</v>
      </c>
      <c r="BA125" t="s">
        <v>74</v>
      </c>
      <c r="BB125">
        <v>90</v>
      </c>
      <c r="BC125">
        <v>107</v>
      </c>
      <c r="BD125" t="s">
        <v>74</v>
      </c>
      <c r="BE125" t="s">
        <v>2371</v>
      </c>
      <c r="BF125" t="str">
        <f>HYPERLINK("http://dx.doi.org/10.1086/731261","http://dx.doi.org/10.1086/731261")</f>
        <v>http://dx.doi.org/10.1086/731261</v>
      </c>
      <c r="BG125" t="s">
        <v>74</v>
      </c>
      <c r="BH125" t="s">
        <v>74</v>
      </c>
      <c r="BI125">
        <v>18</v>
      </c>
      <c r="BJ125" t="s">
        <v>921</v>
      </c>
      <c r="BK125" t="s">
        <v>135</v>
      </c>
      <c r="BL125" t="s">
        <v>922</v>
      </c>
      <c r="BM125" t="s">
        <v>2372</v>
      </c>
      <c r="BN125" t="s">
        <v>74</v>
      </c>
      <c r="BO125" t="s">
        <v>74</v>
      </c>
      <c r="BP125" t="s">
        <v>74</v>
      </c>
      <c r="BQ125" t="s">
        <v>74</v>
      </c>
      <c r="BR125" t="s">
        <v>97</v>
      </c>
      <c r="BS125" t="s">
        <v>2373</v>
      </c>
      <c r="BT125" t="str">
        <f>HYPERLINK("https%3A%2F%2Fwww.webofscience.com%2Fwos%2Fwoscc%2Ffull-record%2FWOS:001273813300008","View Full Record in Web of Science")</f>
        <v>View Full Record in Web of Science</v>
      </c>
    </row>
    <row r="126" spans="1:72" x14ac:dyDescent="0.25">
      <c r="A126" t="s">
        <v>72</v>
      </c>
      <c r="B126" t="s">
        <v>2374</v>
      </c>
      <c r="C126" t="s">
        <v>74</v>
      </c>
      <c r="D126" t="s">
        <v>74</v>
      </c>
      <c r="E126" t="s">
        <v>74</v>
      </c>
      <c r="F126" t="s">
        <v>2375</v>
      </c>
      <c r="G126" t="s">
        <v>74</v>
      </c>
      <c r="H126" t="s">
        <v>74</v>
      </c>
      <c r="I126" t="s">
        <v>2376</v>
      </c>
      <c r="J126" t="s">
        <v>1825</v>
      </c>
      <c r="K126" t="s">
        <v>74</v>
      </c>
      <c r="L126" t="s">
        <v>74</v>
      </c>
      <c r="M126" t="s">
        <v>450</v>
      </c>
      <c r="N126" t="s">
        <v>119</v>
      </c>
      <c r="O126" t="s">
        <v>74</v>
      </c>
      <c r="P126" t="s">
        <v>74</v>
      </c>
      <c r="Q126" t="s">
        <v>74</v>
      </c>
      <c r="R126" t="s">
        <v>74</v>
      </c>
      <c r="S126" t="s">
        <v>74</v>
      </c>
      <c r="T126" t="s">
        <v>2377</v>
      </c>
      <c r="U126" t="s">
        <v>74</v>
      </c>
      <c r="V126" t="s">
        <v>2378</v>
      </c>
      <c r="W126" t="s">
        <v>2379</v>
      </c>
      <c r="X126" t="s">
        <v>2380</v>
      </c>
      <c r="Y126" t="s">
        <v>2381</v>
      </c>
      <c r="Z126" t="s">
        <v>2382</v>
      </c>
      <c r="AA126" t="s">
        <v>74</v>
      </c>
      <c r="AB126" t="s">
        <v>74</v>
      </c>
      <c r="AC126" t="s">
        <v>74</v>
      </c>
      <c r="AD126" t="s">
        <v>74</v>
      </c>
      <c r="AE126" t="s">
        <v>74</v>
      </c>
      <c r="AF126" t="s">
        <v>74</v>
      </c>
      <c r="AG126">
        <v>26</v>
      </c>
      <c r="AH126">
        <v>0</v>
      </c>
      <c r="AI126">
        <v>0</v>
      </c>
      <c r="AJ126">
        <v>0</v>
      </c>
      <c r="AK126">
        <v>0</v>
      </c>
      <c r="AL126" t="s">
        <v>1830</v>
      </c>
      <c r="AM126" t="s">
        <v>1831</v>
      </c>
      <c r="AN126" t="s">
        <v>1832</v>
      </c>
      <c r="AO126" t="s">
        <v>1833</v>
      </c>
      <c r="AP126" t="s">
        <v>1834</v>
      </c>
      <c r="AQ126" t="s">
        <v>74</v>
      </c>
      <c r="AR126" t="s">
        <v>1825</v>
      </c>
      <c r="AS126" t="s">
        <v>1825</v>
      </c>
      <c r="AT126" t="s">
        <v>1835</v>
      </c>
      <c r="AU126">
        <v>2024</v>
      </c>
      <c r="AV126" t="s">
        <v>74</v>
      </c>
      <c r="AW126">
        <v>48</v>
      </c>
      <c r="AX126" t="s">
        <v>74</v>
      </c>
      <c r="AY126" t="s">
        <v>74</v>
      </c>
      <c r="AZ126" t="s">
        <v>74</v>
      </c>
      <c r="BA126" t="s">
        <v>74</v>
      </c>
      <c r="BB126" t="s">
        <v>74</v>
      </c>
      <c r="BC126" t="s">
        <v>74</v>
      </c>
      <c r="BD126">
        <v>83176</v>
      </c>
      <c r="BE126" t="s">
        <v>2383</v>
      </c>
      <c r="BF126" t="str">
        <f>HYPERLINK("http://dx.doi.org/10.12957/soletras.2024.83176","http://dx.doi.org/10.12957/soletras.2024.83176")</f>
        <v>http://dx.doi.org/10.12957/soletras.2024.83176</v>
      </c>
      <c r="BG126" t="s">
        <v>74</v>
      </c>
      <c r="BH126" t="s">
        <v>74</v>
      </c>
      <c r="BI126">
        <v>26</v>
      </c>
      <c r="BJ126" t="s">
        <v>750</v>
      </c>
      <c r="BK126" t="s">
        <v>95</v>
      </c>
      <c r="BL126" t="s">
        <v>593</v>
      </c>
      <c r="BM126" t="s">
        <v>1837</v>
      </c>
      <c r="BN126" t="s">
        <v>74</v>
      </c>
      <c r="BO126" t="s">
        <v>422</v>
      </c>
      <c r="BP126" t="s">
        <v>74</v>
      </c>
      <c r="BQ126" t="s">
        <v>74</v>
      </c>
      <c r="BR126" t="s">
        <v>97</v>
      </c>
      <c r="BS126" t="s">
        <v>2384</v>
      </c>
      <c r="BT126" t="str">
        <f>HYPERLINK("https%3A%2F%2Fwww.webofscience.com%2Fwos%2Fwoscc%2Ffull-record%2FWOS:001230060700006","View Full Record in Web of Science")</f>
        <v>View Full Record in Web of Science</v>
      </c>
    </row>
    <row r="127" spans="1:72" x14ac:dyDescent="0.25">
      <c r="A127" t="s">
        <v>72</v>
      </c>
      <c r="B127" t="s">
        <v>2385</v>
      </c>
      <c r="C127" t="s">
        <v>74</v>
      </c>
      <c r="D127" t="s">
        <v>74</v>
      </c>
      <c r="E127" t="s">
        <v>74</v>
      </c>
      <c r="F127" t="s">
        <v>2386</v>
      </c>
      <c r="G127" t="s">
        <v>74</v>
      </c>
      <c r="H127" t="s">
        <v>74</v>
      </c>
      <c r="I127" t="s">
        <v>2387</v>
      </c>
      <c r="J127" t="s">
        <v>2388</v>
      </c>
      <c r="K127" t="s">
        <v>74</v>
      </c>
      <c r="L127" t="s">
        <v>74</v>
      </c>
      <c r="M127" t="s">
        <v>78</v>
      </c>
      <c r="N127" t="s">
        <v>119</v>
      </c>
      <c r="O127" t="s">
        <v>74</v>
      </c>
      <c r="P127" t="s">
        <v>74</v>
      </c>
      <c r="Q127" t="s">
        <v>74</v>
      </c>
      <c r="R127" t="s">
        <v>74</v>
      </c>
      <c r="S127" t="s">
        <v>74</v>
      </c>
      <c r="T127" t="s">
        <v>2389</v>
      </c>
      <c r="U127" t="s">
        <v>2390</v>
      </c>
      <c r="V127" t="s">
        <v>2391</v>
      </c>
      <c r="W127" t="s">
        <v>2392</v>
      </c>
      <c r="X127" t="s">
        <v>2393</v>
      </c>
      <c r="Y127" t="s">
        <v>2394</v>
      </c>
      <c r="Z127" t="s">
        <v>2395</v>
      </c>
      <c r="AA127" t="s">
        <v>74</v>
      </c>
      <c r="AB127" t="s">
        <v>74</v>
      </c>
      <c r="AC127" t="s">
        <v>74</v>
      </c>
      <c r="AD127" t="s">
        <v>74</v>
      </c>
      <c r="AE127" t="s">
        <v>74</v>
      </c>
      <c r="AF127" t="s">
        <v>74</v>
      </c>
      <c r="AG127">
        <v>114</v>
      </c>
      <c r="AH127">
        <v>0</v>
      </c>
      <c r="AI127">
        <v>0</v>
      </c>
      <c r="AJ127">
        <v>0</v>
      </c>
      <c r="AK127">
        <v>0</v>
      </c>
      <c r="AL127" t="s">
        <v>2396</v>
      </c>
      <c r="AM127" t="s">
        <v>1850</v>
      </c>
      <c r="AN127" t="s">
        <v>2397</v>
      </c>
      <c r="AO127" t="s">
        <v>74</v>
      </c>
      <c r="AP127" t="s">
        <v>2398</v>
      </c>
      <c r="AQ127" t="s">
        <v>74</v>
      </c>
      <c r="AR127" t="s">
        <v>2399</v>
      </c>
      <c r="AS127" t="s">
        <v>2400</v>
      </c>
      <c r="AT127" t="s">
        <v>74</v>
      </c>
      <c r="AU127">
        <v>2024</v>
      </c>
      <c r="AV127">
        <v>5</v>
      </c>
      <c r="AW127">
        <v>1</v>
      </c>
      <c r="AX127" t="s">
        <v>74</v>
      </c>
      <c r="AY127" t="s">
        <v>74</v>
      </c>
      <c r="AZ127" t="s">
        <v>74</v>
      </c>
      <c r="BA127" t="s">
        <v>74</v>
      </c>
      <c r="BB127" t="s">
        <v>74</v>
      </c>
      <c r="BC127" t="s">
        <v>74</v>
      </c>
      <c r="BD127">
        <v>126764</v>
      </c>
      <c r="BE127" t="s">
        <v>2401</v>
      </c>
      <c r="BF127" t="str">
        <f>HYPERLINK("http://dx.doi.org/10.1525/gp.2024.126764","http://dx.doi.org/10.1525/gp.2024.126764")</f>
        <v>http://dx.doi.org/10.1525/gp.2024.126764</v>
      </c>
      <c r="BG127" t="s">
        <v>74</v>
      </c>
      <c r="BH127" t="s">
        <v>74</v>
      </c>
      <c r="BI127">
        <v>20</v>
      </c>
      <c r="BJ127" t="s">
        <v>257</v>
      </c>
      <c r="BK127" t="s">
        <v>95</v>
      </c>
      <c r="BL127" t="s">
        <v>258</v>
      </c>
      <c r="BM127" t="s">
        <v>2402</v>
      </c>
      <c r="BN127" t="s">
        <v>74</v>
      </c>
      <c r="BO127" t="s">
        <v>74</v>
      </c>
      <c r="BP127" t="s">
        <v>74</v>
      </c>
      <c r="BQ127" t="s">
        <v>74</v>
      </c>
      <c r="BR127" t="s">
        <v>97</v>
      </c>
      <c r="BS127" t="s">
        <v>2403</v>
      </c>
      <c r="BT127" t="str">
        <f>HYPERLINK("https%3A%2F%2Fwww.webofscience.com%2Fwos%2Fwoscc%2Ffull-record%2FWOS:001379356800001","View Full Record in Web of Science")</f>
        <v>View Full Record in Web of Science</v>
      </c>
    </row>
    <row r="128" spans="1:72" x14ac:dyDescent="0.25">
      <c r="A128" t="s">
        <v>72</v>
      </c>
      <c r="B128" t="s">
        <v>2404</v>
      </c>
      <c r="C128" t="s">
        <v>74</v>
      </c>
      <c r="D128" t="s">
        <v>74</v>
      </c>
      <c r="E128" t="s">
        <v>74</v>
      </c>
      <c r="F128" t="s">
        <v>2405</v>
      </c>
      <c r="G128" t="s">
        <v>74</v>
      </c>
      <c r="H128" t="s">
        <v>74</v>
      </c>
      <c r="I128" t="s">
        <v>2406</v>
      </c>
      <c r="J128" t="s">
        <v>2407</v>
      </c>
      <c r="K128" t="s">
        <v>74</v>
      </c>
      <c r="L128" t="s">
        <v>74</v>
      </c>
      <c r="M128" t="s">
        <v>78</v>
      </c>
      <c r="N128" t="s">
        <v>119</v>
      </c>
      <c r="O128" t="s">
        <v>74</v>
      </c>
      <c r="P128" t="s">
        <v>74</v>
      </c>
      <c r="Q128" t="s">
        <v>74</v>
      </c>
      <c r="R128" t="s">
        <v>74</v>
      </c>
      <c r="S128" t="s">
        <v>74</v>
      </c>
      <c r="T128" t="s">
        <v>2408</v>
      </c>
      <c r="U128" t="s">
        <v>74</v>
      </c>
      <c r="V128" t="s">
        <v>2409</v>
      </c>
      <c r="W128" t="s">
        <v>2410</v>
      </c>
      <c r="X128" t="s">
        <v>2411</v>
      </c>
      <c r="Y128" t="s">
        <v>2412</v>
      </c>
      <c r="Z128" t="s">
        <v>2413</v>
      </c>
      <c r="AA128" t="s">
        <v>74</v>
      </c>
      <c r="AB128" t="s">
        <v>2414</v>
      </c>
      <c r="AC128" t="s">
        <v>74</v>
      </c>
      <c r="AD128" t="s">
        <v>74</v>
      </c>
      <c r="AE128" t="s">
        <v>74</v>
      </c>
      <c r="AF128" t="s">
        <v>74</v>
      </c>
      <c r="AG128">
        <v>32</v>
      </c>
      <c r="AH128">
        <v>0</v>
      </c>
      <c r="AI128">
        <v>0</v>
      </c>
      <c r="AJ128">
        <v>0</v>
      </c>
      <c r="AK128">
        <v>0</v>
      </c>
      <c r="AL128" t="s">
        <v>2415</v>
      </c>
      <c r="AM128" t="s">
        <v>2416</v>
      </c>
      <c r="AN128" t="s">
        <v>2417</v>
      </c>
      <c r="AO128" t="s">
        <v>2418</v>
      </c>
      <c r="AP128" t="s">
        <v>2419</v>
      </c>
      <c r="AQ128" t="s">
        <v>74</v>
      </c>
      <c r="AR128" t="s">
        <v>2420</v>
      </c>
      <c r="AS128" t="s">
        <v>2421</v>
      </c>
      <c r="AT128" t="s">
        <v>2422</v>
      </c>
      <c r="AU128">
        <v>2024</v>
      </c>
      <c r="AV128">
        <v>24</v>
      </c>
      <c r="AW128">
        <v>5</v>
      </c>
      <c r="AX128" t="s">
        <v>74</v>
      </c>
      <c r="AY128" t="s">
        <v>74</v>
      </c>
      <c r="AZ128" t="s">
        <v>74</v>
      </c>
      <c r="BA128" t="s">
        <v>74</v>
      </c>
      <c r="BB128">
        <v>588</v>
      </c>
      <c r="BC128">
        <v>601</v>
      </c>
      <c r="BD128" t="s">
        <v>74</v>
      </c>
      <c r="BE128" t="s">
        <v>2423</v>
      </c>
      <c r="BF128" t="str">
        <f>HYPERLINK("http://dx.doi.org/10.1108/QRJ-04-2024-0078","http://dx.doi.org/10.1108/QRJ-04-2024-0078")</f>
        <v>http://dx.doi.org/10.1108/QRJ-04-2024-0078</v>
      </c>
      <c r="BG128" t="s">
        <v>74</v>
      </c>
      <c r="BH128" t="s">
        <v>93</v>
      </c>
      <c r="BI128">
        <v>14</v>
      </c>
      <c r="BJ128" t="s">
        <v>257</v>
      </c>
      <c r="BK128" t="s">
        <v>95</v>
      </c>
      <c r="BL128" t="s">
        <v>258</v>
      </c>
      <c r="BM128" t="s">
        <v>2424</v>
      </c>
      <c r="BN128" t="s">
        <v>74</v>
      </c>
      <c r="BO128" t="s">
        <v>74</v>
      </c>
      <c r="BP128" t="s">
        <v>74</v>
      </c>
      <c r="BQ128" t="s">
        <v>74</v>
      </c>
      <c r="BR128" t="s">
        <v>97</v>
      </c>
      <c r="BS128" t="s">
        <v>2425</v>
      </c>
      <c r="BT128" t="str">
        <f>HYPERLINK("https%3A%2F%2Fwww.webofscience.com%2Fwos%2Fwoscc%2Ffull-record%2FWOS:001288377400001","View Full Record in Web of Science")</f>
        <v>View Full Record in Web of Science</v>
      </c>
    </row>
    <row r="129" spans="1:72" x14ac:dyDescent="0.25">
      <c r="A129" t="s">
        <v>72</v>
      </c>
      <c r="B129" t="s">
        <v>2426</v>
      </c>
      <c r="C129" t="s">
        <v>74</v>
      </c>
      <c r="D129" t="s">
        <v>74</v>
      </c>
      <c r="E129" t="s">
        <v>74</v>
      </c>
      <c r="F129" t="s">
        <v>2427</v>
      </c>
      <c r="G129" t="s">
        <v>74</v>
      </c>
      <c r="H129" t="s">
        <v>74</v>
      </c>
      <c r="I129" t="s">
        <v>2428</v>
      </c>
      <c r="J129" t="s">
        <v>2429</v>
      </c>
      <c r="K129" t="s">
        <v>74</v>
      </c>
      <c r="L129" t="s">
        <v>74</v>
      </c>
      <c r="M129" t="s">
        <v>78</v>
      </c>
      <c r="N129" t="s">
        <v>119</v>
      </c>
      <c r="O129" t="s">
        <v>74</v>
      </c>
      <c r="P129" t="s">
        <v>74</v>
      </c>
      <c r="Q129" t="s">
        <v>74</v>
      </c>
      <c r="R129" t="s">
        <v>74</v>
      </c>
      <c r="S129" t="s">
        <v>74</v>
      </c>
      <c r="T129" t="s">
        <v>2430</v>
      </c>
      <c r="U129" t="s">
        <v>2431</v>
      </c>
      <c r="V129" t="s">
        <v>2432</v>
      </c>
      <c r="W129" t="s">
        <v>2433</v>
      </c>
      <c r="X129" t="s">
        <v>2434</v>
      </c>
      <c r="Y129" t="s">
        <v>2435</v>
      </c>
      <c r="Z129" t="s">
        <v>2436</v>
      </c>
      <c r="AA129" t="s">
        <v>2437</v>
      </c>
      <c r="AB129" t="s">
        <v>2438</v>
      </c>
      <c r="AC129" t="s">
        <v>74</v>
      </c>
      <c r="AD129" t="s">
        <v>74</v>
      </c>
      <c r="AE129" t="s">
        <v>74</v>
      </c>
      <c r="AF129" t="s">
        <v>74</v>
      </c>
      <c r="AG129">
        <v>135</v>
      </c>
      <c r="AH129">
        <v>11</v>
      </c>
      <c r="AI129">
        <v>12</v>
      </c>
      <c r="AJ129">
        <v>2</v>
      </c>
      <c r="AK129">
        <v>2</v>
      </c>
      <c r="AL129" t="s">
        <v>281</v>
      </c>
      <c r="AM129" t="s">
        <v>282</v>
      </c>
      <c r="AN129" t="s">
        <v>283</v>
      </c>
      <c r="AO129" t="s">
        <v>2439</v>
      </c>
      <c r="AP129" t="s">
        <v>2440</v>
      </c>
      <c r="AQ129" t="s">
        <v>74</v>
      </c>
      <c r="AR129" t="s">
        <v>2441</v>
      </c>
      <c r="AS129" t="s">
        <v>2442</v>
      </c>
      <c r="AT129" t="s">
        <v>213</v>
      </c>
      <c r="AU129">
        <v>2024</v>
      </c>
      <c r="AV129">
        <v>52</v>
      </c>
      <c r="AW129">
        <v>4</v>
      </c>
      <c r="AX129" t="s">
        <v>74</v>
      </c>
      <c r="AY129" t="s">
        <v>74</v>
      </c>
      <c r="AZ129" t="s">
        <v>109</v>
      </c>
      <c r="BA129" t="s">
        <v>74</v>
      </c>
      <c r="BB129">
        <v>650</v>
      </c>
      <c r="BC129">
        <v>691</v>
      </c>
      <c r="BD129" t="s">
        <v>74</v>
      </c>
      <c r="BE129" t="s">
        <v>2443</v>
      </c>
      <c r="BF129" t="str">
        <f>HYPERLINK("http://dx.doi.org/10.1177/00110000241231029","http://dx.doi.org/10.1177/00110000241231029")</f>
        <v>http://dx.doi.org/10.1177/00110000241231029</v>
      </c>
      <c r="BG129" t="s">
        <v>74</v>
      </c>
      <c r="BH129" t="s">
        <v>182</v>
      </c>
      <c r="BI129">
        <v>42</v>
      </c>
      <c r="BJ129" t="s">
        <v>2444</v>
      </c>
      <c r="BK129" t="s">
        <v>112</v>
      </c>
      <c r="BL129" t="s">
        <v>479</v>
      </c>
      <c r="BM129" t="s">
        <v>2445</v>
      </c>
      <c r="BN129" t="s">
        <v>74</v>
      </c>
      <c r="BO129" t="s">
        <v>74</v>
      </c>
      <c r="BP129" t="s">
        <v>74</v>
      </c>
      <c r="BQ129" t="s">
        <v>74</v>
      </c>
      <c r="BR129" t="s">
        <v>97</v>
      </c>
      <c r="BS129" t="s">
        <v>2446</v>
      </c>
      <c r="BT129" t="str">
        <f>HYPERLINK("https%3A%2F%2Fwww.webofscience.com%2Fwos%2Fwoscc%2Ffull-record%2FWOS:001161878300001","View Full Record in Web of Science")</f>
        <v>View Full Record in Web of Science</v>
      </c>
    </row>
    <row r="130" spans="1:72" x14ac:dyDescent="0.25">
      <c r="A130" t="s">
        <v>72</v>
      </c>
      <c r="B130" t="s">
        <v>2447</v>
      </c>
      <c r="C130" t="s">
        <v>74</v>
      </c>
      <c r="D130" t="s">
        <v>74</v>
      </c>
      <c r="E130" t="s">
        <v>74</v>
      </c>
      <c r="F130" t="s">
        <v>2448</v>
      </c>
      <c r="G130" t="s">
        <v>74</v>
      </c>
      <c r="H130" t="s">
        <v>74</v>
      </c>
      <c r="I130" t="s">
        <v>2449</v>
      </c>
      <c r="J130" t="s">
        <v>2450</v>
      </c>
      <c r="K130" t="s">
        <v>74</v>
      </c>
      <c r="L130" t="s">
        <v>74</v>
      </c>
      <c r="M130" t="s">
        <v>78</v>
      </c>
      <c r="N130" t="s">
        <v>79</v>
      </c>
      <c r="O130" t="s">
        <v>74</v>
      </c>
      <c r="P130" t="s">
        <v>74</v>
      </c>
      <c r="Q130" t="s">
        <v>74</v>
      </c>
      <c r="R130" t="s">
        <v>74</v>
      </c>
      <c r="S130" t="s">
        <v>74</v>
      </c>
      <c r="T130" t="s">
        <v>74</v>
      </c>
      <c r="U130" t="s">
        <v>74</v>
      </c>
      <c r="V130" t="s">
        <v>74</v>
      </c>
      <c r="W130" t="s">
        <v>2451</v>
      </c>
      <c r="X130" t="s">
        <v>2452</v>
      </c>
      <c r="Y130" t="s">
        <v>2453</v>
      </c>
      <c r="Z130" t="s">
        <v>2454</v>
      </c>
      <c r="AA130" t="s">
        <v>74</v>
      </c>
      <c r="AB130" t="s">
        <v>74</v>
      </c>
      <c r="AC130" t="s">
        <v>74</v>
      </c>
      <c r="AD130" t="s">
        <v>74</v>
      </c>
      <c r="AE130" t="s">
        <v>74</v>
      </c>
      <c r="AF130" t="s">
        <v>74</v>
      </c>
      <c r="AG130">
        <v>0</v>
      </c>
      <c r="AH130">
        <v>0</v>
      </c>
      <c r="AI130">
        <v>0</v>
      </c>
      <c r="AJ130">
        <v>0</v>
      </c>
      <c r="AK130">
        <v>0</v>
      </c>
      <c r="AL130" t="s">
        <v>84</v>
      </c>
      <c r="AM130" t="s">
        <v>85</v>
      </c>
      <c r="AN130" t="s">
        <v>86</v>
      </c>
      <c r="AO130" t="s">
        <v>2455</v>
      </c>
      <c r="AP130" t="s">
        <v>2456</v>
      </c>
      <c r="AQ130" t="s">
        <v>74</v>
      </c>
      <c r="AR130" t="s">
        <v>2457</v>
      </c>
      <c r="AS130" t="s">
        <v>2458</v>
      </c>
      <c r="AT130" t="s">
        <v>898</v>
      </c>
      <c r="AU130">
        <v>2024</v>
      </c>
      <c r="AV130">
        <v>39</v>
      </c>
      <c r="AW130">
        <v>2</v>
      </c>
      <c r="AX130" t="s">
        <v>74</v>
      </c>
      <c r="AY130" t="s">
        <v>74</v>
      </c>
      <c r="AZ130" t="s">
        <v>74</v>
      </c>
      <c r="BA130" t="s">
        <v>74</v>
      </c>
      <c r="BB130">
        <v>380</v>
      </c>
      <c r="BC130">
        <v>383</v>
      </c>
      <c r="BD130" t="s">
        <v>74</v>
      </c>
      <c r="BE130" t="s">
        <v>2459</v>
      </c>
      <c r="BF130" t="str">
        <f>HYPERLINK("http://dx.doi.org/10.1080/13537903.2024.2334125","http://dx.doi.org/10.1080/13537903.2024.2334125")</f>
        <v>http://dx.doi.org/10.1080/13537903.2024.2334125</v>
      </c>
      <c r="BG130" t="s">
        <v>74</v>
      </c>
      <c r="BH130" t="s">
        <v>74</v>
      </c>
      <c r="BI130">
        <v>4</v>
      </c>
      <c r="BJ130" t="s">
        <v>215</v>
      </c>
      <c r="BK130" t="s">
        <v>135</v>
      </c>
      <c r="BL130" t="s">
        <v>215</v>
      </c>
      <c r="BM130" t="s">
        <v>2460</v>
      </c>
      <c r="BN130" t="s">
        <v>74</v>
      </c>
      <c r="BO130" t="s">
        <v>74</v>
      </c>
      <c r="BP130" t="s">
        <v>74</v>
      </c>
      <c r="BQ130" t="s">
        <v>74</v>
      </c>
      <c r="BR130" t="s">
        <v>97</v>
      </c>
      <c r="BS130" t="s">
        <v>2461</v>
      </c>
      <c r="BT130" t="str">
        <f>HYPERLINK("https%3A%2F%2Fwww.webofscience.com%2Fwos%2Fwoscc%2Ffull-record%2FWOS:001282186300010","View Full Record in Web of Science")</f>
        <v>View Full Record in Web of Science</v>
      </c>
    </row>
    <row r="131" spans="1:72" x14ac:dyDescent="0.25">
      <c r="A131" t="s">
        <v>72</v>
      </c>
      <c r="B131" t="s">
        <v>2462</v>
      </c>
      <c r="C131" t="s">
        <v>74</v>
      </c>
      <c r="D131" t="s">
        <v>74</v>
      </c>
      <c r="E131" t="s">
        <v>74</v>
      </c>
      <c r="F131" t="s">
        <v>2463</v>
      </c>
      <c r="G131" t="s">
        <v>74</v>
      </c>
      <c r="H131" t="s">
        <v>74</v>
      </c>
      <c r="I131" t="s">
        <v>2464</v>
      </c>
      <c r="J131" t="s">
        <v>2465</v>
      </c>
      <c r="K131" t="s">
        <v>74</v>
      </c>
      <c r="L131" t="s">
        <v>74</v>
      </c>
      <c r="M131" t="s">
        <v>78</v>
      </c>
      <c r="N131" t="s">
        <v>271</v>
      </c>
      <c r="O131" t="s">
        <v>74</v>
      </c>
      <c r="P131" t="s">
        <v>74</v>
      </c>
      <c r="Q131" t="s">
        <v>74</v>
      </c>
      <c r="R131" t="s">
        <v>74</v>
      </c>
      <c r="S131" t="s">
        <v>74</v>
      </c>
      <c r="T131" t="s">
        <v>2466</v>
      </c>
      <c r="U131" t="s">
        <v>74</v>
      </c>
      <c r="V131" t="s">
        <v>2467</v>
      </c>
      <c r="W131" t="s">
        <v>2468</v>
      </c>
      <c r="X131" t="s">
        <v>891</v>
      </c>
      <c r="Y131" t="s">
        <v>2469</v>
      </c>
      <c r="Z131" t="s">
        <v>2470</v>
      </c>
      <c r="AA131" t="s">
        <v>74</v>
      </c>
      <c r="AB131" t="s">
        <v>2471</v>
      </c>
      <c r="AC131" t="s">
        <v>74</v>
      </c>
      <c r="AD131" t="s">
        <v>74</v>
      </c>
      <c r="AE131" t="s">
        <v>74</v>
      </c>
      <c r="AF131" t="s">
        <v>74</v>
      </c>
      <c r="AG131">
        <v>32</v>
      </c>
      <c r="AH131">
        <v>0</v>
      </c>
      <c r="AI131">
        <v>0</v>
      </c>
      <c r="AJ131">
        <v>0</v>
      </c>
      <c r="AK131">
        <v>0</v>
      </c>
      <c r="AL131" t="s">
        <v>84</v>
      </c>
      <c r="AM131" t="s">
        <v>85</v>
      </c>
      <c r="AN131" t="s">
        <v>86</v>
      </c>
      <c r="AO131" t="s">
        <v>2472</v>
      </c>
      <c r="AP131" t="s">
        <v>2473</v>
      </c>
      <c r="AQ131" t="s">
        <v>74</v>
      </c>
      <c r="AR131" t="s">
        <v>2474</v>
      </c>
      <c r="AS131" t="s">
        <v>2475</v>
      </c>
      <c r="AT131" t="s">
        <v>2476</v>
      </c>
      <c r="AU131">
        <v>2024</v>
      </c>
      <c r="AV131" t="s">
        <v>74</v>
      </c>
      <c r="AW131" t="s">
        <v>74</v>
      </c>
      <c r="AX131" t="s">
        <v>74</v>
      </c>
      <c r="AY131" t="s">
        <v>74</v>
      </c>
      <c r="AZ131" t="s">
        <v>74</v>
      </c>
      <c r="BA131" t="s">
        <v>74</v>
      </c>
      <c r="BB131" t="s">
        <v>74</v>
      </c>
      <c r="BC131" t="s">
        <v>74</v>
      </c>
      <c r="BD131" t="s">
        <v>74</v>
      </c>
      <c r="BE131" t="s">
        <v>2477</v>
      </c>
      <c r="BF131" t="str">
        <f>HYPERLINK("http://dx.doi.org/10.1080/00330124.2024.2372823","http://dx.doi.org/10.1080/00330124.2024.2372823")</f>
        <v>http://dx.doi.org/10.1080/00330124.2024.2372823</v>
      </c>
      <c r="BG131" t="s">
        <v>74</v>
      </c>
      <c r="BH131" t="s">
        <v>111</v>
      </c>
      <c r="BI131">
        <v>7</v>
      </c>
      <c r="BJ131" t="s">
        <v>183</v>
      </c>
      <c r="BK131" t="s">
        <v>112</v>
      </c>
      <c r="BL131" t="s">
        <v>183</v>
      </c>
      <c r="BM131" t="s">
        <v>2478</v>
      </c>
      <c r="BN131" t="s">
        <v>74</v>
      </c>
      <c r="BO131" t="s">
        <v>74</v>
      </c>
      <c r="BP131" t="s">
        <v>74</v>
      </c>
      <c r="BQ131" t="s">
        <v>74</v>
      </c>
      <c r="BR131" t="s">
        <v>97</v>
      </c>
      <c r="BS131" t="s">
        <v>2479</v>
      </c>
      <c r="BT131" t="str">
        <f>HYPERLINK("https%3A%2F%2Fwww.webofscience.com%2Fwos%2Fwoscc%2Ffull-record%2FWOS:001288174300001","View Full Record in Web of Science")</f>
        <v>View Full Record in Web of Science</v>
      </c>
    </row>
    <row r="132" spans="1:72" x14ac:dyDescent="0.25">
      <c r="A132" t="s">
        <v>72</v>
      </c>
      <c r="B132" t="s">
        <v>2480</v>
      </c>
      <c r="C132" t="s">
        <v>74</v>
      </c>
      <c r="D132" t="s">
        <v>74</v>
      </c>
      <c r="E132" t="s">
        <v>74</v>
      </c>
      <c r="F132" t="s">
        <v>2481</v>
      </c>
      <c r="G132" t="s">
        <v>74</v>
      </c>
      <c r="H132" t="s">
        <v>74</v>
      </c>
      <c r="I132" t="s">
        <v>2482</v>
      </c>
      <c r="J132" t="s">
        <v>2483</v>
      </c>
      <c r="K132" t="s">
        <v>74</v>
      </c>
      <c r="L132" t="s">
        <v>74</v>
      </c>
      <c r="M132" t="s">
        <v>78</v>
      </c>
      <c r="N132" t="s">
        <v>79</v>
      </c>
      <c r="O132" t="s">
        <v>74</v>
      </c>
      <c r="P132" t="s">
        <v>74</v>
      </c>
      <c r="Q132" t="s">
        <v>74</v>
      </c>
      <c r="R132" t="s">
        <v>74</v>
      </c>
      <c r="S132" t="s">
        <v>74</v>
      </c>
      <c r="T132" t="s">
        <v>74</v>
      </c>
      <c r="U132" t="s">
        <v>74</v>
      </c>
      <c r="V132" t="s">
        <v>74</v>
      </c>
      <c r="W132" t="s">
        <v>2484</v>
      </c>
      <c r="X132" t="s">
        <v>2485</v>
      </c>
      <c r="Y132" t="s">
        <v>2486</v>
      </c>
      <c r="Z132" t="s">
        <v>2487</v>
      </c>
      <c r="AA132" t="s">
        <v>2488</v>
      </c>
      <c r="AB132" t="s">
        <v>2489</v>
      </c>
      <c r="AC132" t="s">
        <v>74</v>
      </c>
      <c r="AD132" t="s">
        <v>74</v>
      </c>
      <c r="AE132" t="s">
        <v>74</v>
      </c>
      <c r="AF132" t="s">
        <v>74</v>
      </c>
      <c r="AG132">
        <v>11</v>
      </c>
      <c r="AH132">
        <v>0</v>
      </c>
      <c r="AI132">
        <v>0</v>
      </c>
      <c r="AJ132">
        <v>1</v>
      </c>
      <c r="AK132">
        <v>1</v>
      </c>
      <c r="AL132" t="s">
        <v>84</v>
      </c>
      <c r="AM132" t="s">
        <v>85</v>
      </c>
      <c r="AN132" t="s">
        <v>86</v>
      </c>
      <c r="AO132" t="s">
        <v>2490</v>
      </c>
      <c r="AP132" t="s">
        <v>2491</v>
      </c>
      <c r="AQ132" t="s">
        <v>74</v>
      </c>
      <c r="AR132" t="s">
        <v>2492</v>
      </c>
      <c r="AS132" t="s">
        <v>2493</v>
      </c>
      <c r="AT132" t="s">
        <v>2494</v>
      </c>
      <c r="AU132">
        <v>2024</v>
      </c>
      <c r="AV132">
        <v>43</v>
      </c>
      <c r="AW132">
        <v>2</v>
      </c>
      <c r="AX132" t="s">
        <v>74</v>
      </c>
      <c r="AY132" t="s">
        <v>74</v>
      </c>
      <c r="AZ132" t="s">
        <v>74</v>
      </c>
      <c r="BA132" t="s">
        <v>74</v>
      </c>
      <c r="BB132">
        <v>217</v>
      </c>
      <c r="BC132">
        <v>222</v>
      </c>
      <c r="BD132" t="s">
        <v>74</v>
      </c>
      <c r="BE132" t="s">
        <v>2495</v>
      </c>
      <c r="BF132" t="str">
        <f>HYPERLINK("http://dx.doi.org/10.1080/02580136.2024.2355005","http://dx.doi.org/10.1080/02580136.2024.2355005")</f>
        <v>http://dx.doi.org/10.1080/02580136.2024.2355005</v>
      </c>
      <c r="BG132" t="s">
        <v>74</v>
      </c>
      <c r="BH132" t="s">
        <v>74</v>
      </c>
      <c r="BI132">
        <v>6</v>
      </c>
      <c r="BJ132" t="s">
        <v>157</v>
      </c>
      <c r="BK132" t="s">
        <v>135</v>
      </c>
      <c r="BL132" t="s">
        <v>157</v>
      </c>
      <c r="BM132" t="s">
        <v>2496</v>
      </c>
      <c r="BN132" t="s">
        <v>74</v>
      </c>
      <c r="BO132" t="s">
        <v>74</v>
      </c>
      <c r="BP132" t="s">
        <v>74</v>
      </c>
      <c r="BQ132" t="s">
        <v>74</v>
      </c>
      <c r="BR132" t="s">
        <v>97</v>
      </c>
      <c r="BS132" t="s">
        <v>2497</v>
      </c>
      <c r="BT132" t="str">
        <f>HYPERLINK("https%3A%2F%2Fwww.webofscience.com%2Fwos%2Fwoscc%2Ffull-record%2FWOS:001303833100008","View Full Record in Web of Science")</f>
        <v>View Full Record in Web of Science</v>
      </c>
    </row>
    <row r="133" spans="1:72" x14ac:dyDescent="0.25">
      <c r="A133" t="s">
        <v>72</v>
      </c>
      <c r="B133" t="s">
        <v>2498</v>
      </c>
      <c r="C133" t="s">
        <v>74</v>
      </c>
      <c r="D133" t="s">
        <v>74</v>
      </c>
      <c r="E133" t="s">
        <v>74</v>
      </c>
      <c r="F133" t="s">
        <v>2499</v>
      </c>
      <c r="G133" t="s">
        <v>74</v>
      </c>
      <c r="H133" t="s">
        <v>74</v>
      </c>
      <c r="I133" t="s">
        <v>2500</v>
      </c>
      <c r="J133" t="s">
        <v>2501</v>
      </c>
      <c r="K133" t="s">
        <v>74</v>
      </c>
      <c r="L133" t="s">
        <v>74</v>
      </c>
      <c r="M133" t="s">
        <v>450</v>
      </c>
      <c r="N133" t="s">
        <v>119</v>
      </c>
      <c r="O133" t="s">
        <v>74</v>
      </c>
      <c r="P133" t="s">
        <v>74</v>
      </c>
      <c r="Q133" t="s">
        <v>74</v>
      </c>
      <c r="R133" t="s">
        <v>74</v>
      </c>
      <c r="S133" t="s">
        <v>74</v>
      </c>
      <c r="T133" t="s">
        <v>2502</v>
      </c>
      <c r="U133" t="s">
        <v>74</v>
      </c>
      <c r="V133" t="s">
        <v>2503</v>
      </c>
      <c r="W133" t="s">
        <v>2504</v>
      </c>
      <c r="X133" t="s">
        <v>2505</v>
      </c>
      <c r="Y133" t="s">
        <v>2506</v>
      </c>
      <c r="Z133" t="s">
        <v>2507</v>
      </c>
      <c r="AA133" t="s">
        <v>74</v>
      </c>
      <c r="AB133" t="s">
        <v>74</v>
      </c>
      <c r="AC133" t="s">
        <v>74</v>
      </c>
      <c r="AD133" t="s">
        <v>74</v>
      </c>
      <c r="AE133" t="s">
        <v>74</v>
      </c>
      <c r="AF133" t="s">
        <v>74</v>
      </c>
      <c r="AG133">
        <v>16</v>
      </c>
      <c r="AH133">
        <v>0</v>
      </c>
      <c r="AI133">
        <v>0</v>
      </c>
      <c r="AJ133">
        <v>1</v>
      </c>
      <c r="AK133">
        <v>1</v>
      </c>
      <c r="AL133" t="s">
        <v>2508</v>
      </c>
      <c r="AM133" t="s">
        <v>2509</v>
      </c>
      <c r="AN133" t="s">
        <v>2510</v>
      </c>
      <c r="AO133" t="s">
        <v>2511</v>
      </c>
      <c r="AP133" t="s">
        <v>2512</v>
      </c>
      <c r="AQ133" t="s">
        <v>74</v>
      </c>
      <c r="AR133" t="s">
        <v>2501</v>
      </c>
      <c r="AS133" t="s">
        <v>2513</v>
      </c>
      <c r="AT133" t="s">
        <v>74</v>
      </c>
      <c r="AU133">
        <v>2024</v>
      </c>
      <c r="AV133">
        <v>49</v>
      </c>
      <c r="AW133" t="s">
        <v>74</v>
      </c>
      <c r="AX133" t="s">
        <v>74</v>
      </c>
      <c r="AY133" t="s">
        <v>74</v>
      </c>
      <c r="AZ133" t="s">
        <v>74</v>
      </c>
      <c r="BA133" t="s">
        <v>74</v>
      </c>
      <c r="BB133">
        <v>1</v>
      </c>
      <c r="BC133">
        <v>21</v>
      </c>
      <c r="BD133" t="s">
        <v>74</v>
      </c>
      <c r="BE133" t="s">
        <v>2514</v>
      </c>
      <c r="BF133" t="str">
        <f>HYPERLINK("http://dx.doi.org/10.5902/1984644487277","http://dx.doi.org/10.5902/1984644487277")</f>
        <v>http://dx.doi.org/10.5902/1984644487277</v>
      </c>
      <c r="BG133" t="s">
        <v>74</v>
      </c>
      <c r="BH133" t="s">
        <v>74</v>
      </c>
      <c r="BI133">
        <v>21</v>
      </c>
      <c r="BJ133" t="s">
        <v>462</v>
      </c>
      <c r="BK133" t="s">
        <v>95</v>
      </c>
      <c r="BL133" t="s">
        <v>462</v>
      </c>
      <c r="BM133" t="s">
        <v>2515</v>
      </c>
      <c r="BN133" t="s">
        <v>74</v>
      </c>
      <c r="BO133" t="s">
        <v>422</v>
      </c>
      <c r="BP133" t="s">
        <v>74</v>
      </c>
      <c r="BQ133" t="s">
        <v>74</v>
      </c>
      <c r="BR133" t="s">
        <v>97</v>
      </c>
      <c r="BS133" t="s">
        <v>2516</v>
      </c>
      <c r="BT133" t="str">
        <f>HYPERLINK("https%3A%2F%2Fwww.webofscience.com%2Fwos%2Fwoscc%2Ffull-record%2FWOS:001363116300001","View Full Record in Web of Science")</f>
        <v>View Full Record in Web of Science</v>
      </c>
    </row>
    <row r="134" spans="1:72" x14ac:dyDescent="0.25">
      <c r="A134" t="s">
        <v>72</v>
      </c>
      <c r="B134" t="s">
        <v>2517</v>
      </c>
      <c r="C134" t="s">
        <v>74</v>
      </c>
      <c r="D134" t="s">
        <v>74</v>
      </c>
      <c r="E134" t="s">
        <v>74</v>
      </c>
      <c r="F134" t="s">
        <v>2518</v>
      </c>
      <c r="G134" t="s">
        <v>74</v>
      </c>
      <c r="H134" t="s">
        <v>74</v>
      </c>
      <c r="I134" t="s">
        <v>2519</v>
      </c>
      <c r="J134" t="s">
        <v>2520</v>
      </c>
      <c r="K134" t="s">
        <v>74</v>
      </c>
      <c r="L134" t="s">
        <v>74</v>
      </c>
      <c r="M134" t="s">
        <v>78</v>
      </c>
      <c r="N134" t="s">
        <v>119</v>
      </c>
      <c r="O134" t="s">
        <v>74</v>
      </c>
      <c r="P134" t="s">
        <v>74</v>
      </c>
      <c r="Q134" t="s">
        <v>74</v>
      </c>
      <c r="R134" t="s">
        <v>74</v>
      </c>
      <c r="S134" t="s">
        <v>74</v>
      </c>
      <c r="T134" t="s">
        <v>2521</v>
      </c>
      <c r="U134" t="s">
        <v>2522</v>
      </c>
      <c r="V134" t="s">
        <v>2523</v>
      </c>
      <c r="W134" t="s">
        <v>2524</v>
      </c>
      <c r="X134" t="s">
        <v>2525</v>
      </c>
      <c r="Y134" t="s">
        <v>2526</v>
      </c>
      <c r="Z134" t="s">
        <v>2527</v>
      </c>
      <c r="AA134" t="s">
        <v>2528</v>
      </c>
      <c r="AB134" t="s">
        <v>74</v>
      </c>
      <c r="AC134" t="s">
        <v>74</v>
      </c>
      <c r="AD134" t="s">
        <v>74</v>
      </c>
      <c r="AE134" t="s">
        <v>74</v>
      </c>
      <c r="AF134" t="s">
        <v>74</v>
      </c>
      <c r="AG134">
        <v>84</v>
      </c>
      <c r="AH134">
        <v>0</v>
      </c>
      <c r="AI134">
        <v>0</v>
      </c>
      <c r="AJ134">
        <v>7</v>
      </c>
      <c r="AK134">
        <v>7</v>
      </c>
      <c r="AL134" t="s">
        <v>173</v>
      </c>
      <c r="AM134" t="s">
        <v>174</v>
      </c>
      <c r="AN134" t="s">
        <v>175</v>
      </c>
      <c r="AO134" t="s">
        <v>2529</v>
      </c>
      <c r="AP134" t="s">
        <v>2530</v>
      </c>
      <c r="AQ134" t="s">
        <v>74</v>
      </c>
      <c r="AR134" t="s">
        <v>2531</v>
      </c>
      <c r="AS134" t="s">
        <v>2532</v>
      </c>
      <c r="AT134" t="s">
        <v>2094</v>
      </c>
      <c r="AU134">
        <v>2025</v>
      </c>
      <c r="AV134">
        <v>37</v>
      </c>
      <c r="AW134">
        <v>1</v>
      </c>
      <c r="AX134" t="s">
        <v>74</v>
      </c>
      <c r="AY134" t="s">
        <v>74</v>
      </c>
      <c r="AZ134" t="s">
        <v>74</v>
      </c>
      <c r="BA134" t="s">
        <v>74</v>
      </c>
      <c r="BB134">
        <v>68</v>
      </c>
      <c r="BC134">
        <v>86</v>
      </c>
      <c r="BD134" t="s">
        <v>74</v>
      </c>
      <c r="BE134" t="s">
        <v>2533</v>
      </c>
      <c r="BF134" t="str">
        <f>HYPERLINK("http://dx.doi.org/10.1002/jid.3951","http://dx.doi.org/10.1002/jid.3951")</f>
        <v>http://dx.doi.org/10.1002/jid.3951</v>
      </c>
      <c r="BG134" t="s">
        <v>74</v>
      </c>
      <c r="BH134" t="s">
        <v>312</v>
      </c>
      <c r="BI134">
        <v>19</v>
      </c>
      <c r="BJ134" t="s">
        <v>1364</v>
      </c>
      <c r="BK134" t="s">
        <v>112</v>
      </c>
      <c r="BL134" t="s">
        <v>1364</v>
      </c>
      <c r="BM134" t="s">
        <v>2534</v>
      </c>
      <c r="BN134" t="s">
        <v>74</v>
      </c>
      <c r="BO134" t="s">
        <v>316</v>
      </c>
      <c r="BP134" t="s">
        <v>74</v>
      </c>
      <c r="BQ134" t="s">
        <v>74</v>
      </c>
      <c r="BR134" t="s">
        <v>97</v>
      </c>
      <c r="BS134" t="s">
        <v>2535</v>
      </c>
      <c r="BT134" t="str">
        <f>HYPERLINK("https%3A%2F%2Fwww.webofscience.com%2Fwos%2Fwoscc%2Ffull-record%2FWOS:001311996500001","View Full Record in Web of Science")</f>
        <v>View Full Record in Web of Science</v>
      </c>
    </row>
    <row r="135" spans="1:72" x14ac:dyDescent="0.25">
      <c r="A135" t="s">
        <v>72</v>
      </c>
      <c r="B135" t="s">
        <v>2536</v>
      </c>
      <c r="C135" t="s">
        <v>74</v>
      </c>
      <c r="D135" t="s">
        <v>74</v>
      </c>
      <c r="E135" t="s">
        <v>74</v>
      </c>
      <c r="F135" t="s">
        <v>2537</v>
      </c>
      <c r="G135" t="s">
        <v>74</v>
      </c>
      <c r="H135" t="s">
        <v>74</v>
      </c>
      <c r="I135" t="s">
        <v>2538</v>
      </c>
      <c r="J135" t="s">
        <v>2539</v>
      </c>
      <c r="K135" t="s">
        <v>74</v>
      </c>
      <c r="L135" t="s">
        <v>74</v>
      </c>
      <c r="M135" t="s">
        <v>78</v>
      </c>
      <c r="N135" t="s">
        <v>52</v>
      </c>
      <c r="O135" t="s">
        <v>74</v>
      </c>
      <c r="P135" t="s">
        <v>74</v>
      </c>
      <c r="Q135" t="s">
        <v>74</v>
      </c>
      <c r="R135" t="s">
        <v>74</v>
      </c>
      <c r="S135" t="s">
        <v>74</v>
      </c>
      <c r="T135" t="s">
        <v>2540</v>
      </c>
      <c r="U135" t="s">
        <v>74</v>
      </c>
      <c r="V135" t="s">
        <v>74</v>
      </c>
      <c r="W135" t="s">
        <v>74</v>
      </c>
      <c r="X135" t="s">
        <v>74</v>
      </c>
      <c r="Y135" t="s">
        <v>74</v>
      </c>
      <c r="Z135" t="s">
        <v>74</v>
      </c>
      <c r="AA135" t="s">
        <v>74</v>
      </c>
      <c r="AB135" t="s">
        <v>74</v>
      </c>
      <c r="AC135" t="s">
        <v>74</v>
      </c>
      <c r="AD135" t="s">
        <v>74</v>
      </c>
      <c r="AE135" t="s">
        <v>74</v>
      </c>
      <c r="AF135" t="s">
        <v>74</v>
      </c>
      <c r="AG135">
        <v>0</v>
      </c>
      <c r="AH135">
        <v>0</v>
      </c>
      <c r="AI135">
        <v>0</v>
      </c>
      <c r="AJ135">
        <v>0</v>
      </c>
      <c r="AK135">
        <v>0</v>
      </c>
      <c r="AL135" t="s">
        <v>281</v>
      </c>
      <c r="AM135" t="s">
        <v>282</v>
      </c>
      <c r="AN135" t="s">
        <v>283</v>
      </c>
      <c r="AO135" t="s">
        <v>2541</v>
      </c>
      <c r="AP135" t="s">
        <v>2542</v>
      </c>
      <c r="AQ135" t="s">
        <v>74</v>
      </c>
      <c r="AR135" t="s">
        <v>2543</v>
      </c>
      <c r="AS135" t="s">
        <v>2544</v>
      </c>
      <c r="AT135" t="s">
        <v>255</v>
      </c>
      <c r="AU135">
        <v>2024</v>
      </c>
      <c r="AV135">
        <v>39</v>
      </c>
      <c r="AW135">
        <v>3</v>
      </c>
      <c r="AX135" t="s">
        <v>74</v>
      </c>
      <c r="AY135" t="s">
        <v>74</v>
      </c>
      <c r="AZ135" t="s">
        <v>74</v>
      </c>
      <c r="BA135" t="s">
        <v>2545</v>
      </c>
      <c r="BB135">
        <v>444</v>
      </c>
      <c r="BC135">
        <v>444</v>
      </c>
      <c r="BD135" t="s">
        <v>74</v>
      </c>
      <c r="BE135" t="s">
        <v>74</v>
      </c>
      <c r="BF135" t="s">
        <v>74</v>
      </c>
      <c r="BG135" t="s">
        <v>74</v>
      </c>
      <c r="BH135" t="s">
        <v>74</v>
      </c>
      <c r="BI135">
        <v>1</v>
      </c>
      <c r="BJ135" t="s">
        <v>2546</v>
      </c>
      <c r="BK135" t="s">
        <v>112</v>
      </c>
      <c r="BL135" t="s">
        <v>2547</v>
      </c>
      <c r="BM135" t="s">
        <v>2548</v>
      </c>
      <c r="BN135" t="s">
        <v>74</v>
      </c>
      <c r="BO135" t="s">
        <v>74</v>
      </c>
      <c r="BP135" t="s">
        <v>74</v>
      </c>
      <c r="BQ135" t="s">
        <v>74</v>
      </c>
      <c r="BR135" t="s">
        <v>97</v>
      </c>
      <c r="BS135" t="s">
        <v>2549</v>
      </c>
      <c r="BT135" t="str">
        <f>HYPERLINK("https%3A%2F%2Fwww.webofscience.com%2Fwos%2Fwoscc%2Ffull-record%2FWOS:001364753800027","View Full Record in Web of Science")</f>
        <v>View Full Record in Web of Science</v>
      </c>
    </row>
    <row r="136" spans="1:72" x14ac:dyDescent="0.25">
      <c r="A136" t="s">
        <v>72</v>
      </c>
      <c r="B136" t="s">
        <v>2550</v>
      </c>
      <c r="C136" t="s">
        <v>74</v>
      </c>
      <c r="D136" t="s">
        <v>74</v>
      </c>
      <c r="E136" t="s">
        <v>74</v>
      </c>
      <c r="F136" t="s">
        <v>2551</v>
      </c>
      <c r="G136" t="s">
        <v>74</v>
      </c>
      <c r="H136" t="s">
        <v>74</v>
      </c>
      <c r="I136" t="s">
        <v>2552</v>
      </c>
      <c r="J136" t="s">
        <v>2553</v>
      </c>
      <c r="K136" t="s">
        <v>74</v>
      </c>
      <c r="L136" t="s">
        <v>74</v>
      </c>
      <c r="M136" t="s">
        <v>78</v>
      </c>
      <c r="N136" t="s">
        <v>119</v>
      </c>
      <c r="O136" t="s">
        <v>74</v>
      </c>
      <c r="P136" t="s">
        <v>74</v>
      </c>
      <c r="Q136" t="s">
        <v>74</v>
      </c>
      <c r="R136" t="s">
        <v>74</v>
      </c>
      <c r="S136" t="s">
        <v>74</v>
      </c>
      <c r="T136" t="s">
        <v>2554</v>
      </c>
      <c r="U136" t="s">
        <v>2555</v>
      </c>
      <c r="V136" t="s">
        <v>2556</v>
      </c>
      <c r="W136" t="s">
        <v>2557</v>
      </c>
      <c r="X136" t="s">
        <v>2485</v>
      </c>
      <c r="Y136" t="s">
        <v>2558</v>
      </c>
      <c r="Z136" t="s">
        <v>2559</v>
      </c>
      <c r="AA136" t="s">
        <v>74</v>
      </c>
      <c r="AB136" t="s">
        <v>74</v>
      </c>
      <c r="AC136" t="s">
        <v>74</v>
      </c>
      <c r="AD136" t="s">
        <v>74</v>
      </c>
      <c r="AE136" t="s">
        <v>74</v>
      </c>
      <c r="AF136" t="s">
        <v>74</v>
      </c>
      <c r="AG136">
        <v>58</v>
      </c>
      <c r="AH136">
        <v>0</v>
      </c>
      <c r="AI136">
        <v>0</v>
      </c>
      <c r="AJ136">
        <v>6</v>
      </c>
      <c r="AK136">
        <v>8</v>
      </c>
      <c r="AL136" t="s">
        <v>2560</v>
      </c>
      <c r="AM136" t="s">
        <v>2561</v>
      </c>
      <c r="AN136" t="s">
        <v>2562</v>
      </c>
      <c r="AO136" t="s">
        <v>2563</v>
      </c>
      <c r="AP136" t="s">
        <v>74</v>
      </c>
      <c r="AQ136" t="s">
        <v>74</v>
      </c>
      <c r="AR136" t="s">
        <v>2564</v>
      </c>
      <c r="AS136" t="s">
        <v>2565</v>
      </c>
      <c r="AT136" t="s">
        <v>2566</v>
      </c>
      <c r="AU136">
        <v>2024</v>
      </c>
      <c r="AV136">
        <v>15</v>
      </c>
      <c r="AW136" t="s">
        <v>74</v>
      </c>
      <c r="AX136" t="s">
        <v>74</v>
      </c>
      <c r="AY136" t="s">
        <v>74</v>
      </c>
      <c r="AZ136" t="s">
        <v>74</v>
      </c>
      <c r="BA136" t="s">
        <v>74</v>
      </c>
      <c r="BB136" t="s">
        <v>74</v>
      </c>
      <c r="BC136" t="s">
        <v>74</v>
      </c>
      <c r="BD136">
        <v>1380610</v>
      </c>
      <c r="BE136" t="s">
        <v>2567</v>
      </c>
      <c r="BF136" t="str">
        <f>HYPERLINK("http://dx.doi.org/10.3389/fpsyg.2024.1380610","http://dx.doi.org/10.3389/fpsyg.2024.1380610")</f>
        <v>http://dx.doi.org/10.3389/fpsyg.2024.1380610</v>
      </c>
      <c r="BG136" t="s">
        <v>74</v>
      </c>
      <c r="BH136" t="s">
        <v>74</v>
      </c>
      <c r="BI136">
        <v>12</v>
      </c>
      <c r="BJ136" t="s">
        <v>478</v>
      </c>
      <c r="BK136" t="s">
        <v>112</v>
      </c>
      <c r="BL136" t="s">
        <v>479</v>
      </c>
      <c r="BM136" t="s">
        <v>2568</v>
      </c>
      <c r="BN136">
        <v>38860042</v>
      </c>
      <c r="BO136" t="s">
        <v>2076</v>
      </c>
      <c r="BP136" t="s">
        <v>74</v>
      </c>
      <c r="BQ136" t="s">
        <v>74</v>
      </c>
      <c r="BR136" t="s">
        <v>97</v>
      </c>
      <c r="BS136" t="s">
        <v>2569</v>
      </c>
      <c r="BT136" t="str">
        <f>HYPERLINK("https%3A%2F%2Fwww.webofscience.com%2Fwos%2Fwoscc%2Ffull-record%2FWOS:001241925900001","View Full Record in Web of Science")</f>
        <v>View Full Record in Web of Science</v>
      </c>
    </row>
    <row r="137" spans="1:72" x14ac:dyDescent="0.25">
      <c r="A137" t="s">
        <v>72</v>
      </c>
      <c r="B137" t="s">
        <v>2570</v>
      </c>
      <c r="C137" t="s">
        <v>74</v>
      </c>
      <c r="D137" t="s">
        <v>74</v>
      </c>
      <c r="E137" t="s">
        <v>74</v>
      </c>
      <c r="F137" t="s">
        <v>2571</v>
      </c>
      <c r="G137" t="s">
        <v>74</v>
      </c>
      <c r="H137" t="s">
        <v>74</v>
      </c>
      <c r="I137" t="s">
        <v>2572</v>
      </c>
      <c r="J137" t="s">
        <v>2573</v>
      </c>
      <c r="K137" t="s">
        <v>74</v>
      </c>
      <c r="L137" t="s">
        <v>74</v>
      </c>
      <c r="M137" t="s">
        <v>450</v>
      </c>
      <c r="N137" t="s">
        <v>119</v>
      </c>
      <c r="O137" t="s">
        <v>74</v>
      </c>
      <c r="P137" t="s">
        <v>74</v>
      </c>
      <c r="Q137" t="s">
        <v>74</v>
      </c>
      <c r="R137" t="s">
        <v>74</v>
      </c>
      <c r="S137" t="s">
        <v>74</v>
      </c>
      <c r="T137" t="s">
        <v>2574</v>
      </c>
      <c r="U137" t="s">
        <v>74</v>
      </c>
      <c r="V137" t="s">
        <v>2575</v>
      </c>
      <c r="W137" t="s">
        <v>2576</v>
      </c>
      <c r="X137" t="s">
        <v>2577</v>
      </c>
      <c r="Y137" t="s">
        <v>2578</v>
      </c>
      <c r="Z137" t="s">
        <v>2579</v>
      </c>
      <c r="AA137" t="s">
        <v>74</v>
      </c>
      <c r="AB137" t="s">
        <v>74</v>
      </c>
      <c r="AC137" t="s">
        <v>74</v>
      </c>
      <c r="AD137" t="s">
        <v>74</v>
      </c>
      <c r="AE137" t="s">
        <v>74</v>
      </c>
      <c r="AF137" t="s">
        <v>74</v>
      </c>
      <c r="AG137">
        <v>10</v>
      </c>
      <c r="AH137">
        <v>1</v>
      </c>
      <c r="AI137">
        <v>2</v>
      </c>
      <c r="AJ137">
        <v>0</v>
      </c>
      <c r="AK137">
        <v>1</v>
      </c>
      <c r="AL137" t="s">
        <v>2580</v>
      </c>
      <c r="AM137" t="s">
        <v>2581</v>
      </c>
      <c r="AN137" t="s">
        <v>2582</v>
      </c>
      <c r="AO137" t="s">
        <v>2583</v>
      </c>
      <c r="AP137" t="s">
        <v>74</v>
      </c>
      <c r="AQ137" t="s">
        <v>74</v>
      </c>
      <c r="AR137" t="s">
        <v>2584</v>
      </c>
      <c r="AS137" t="s">
        <v>2585</v>
      </c>
      <c r="AT137" t="s">
        <v>74</v>
      </c>
      <c r="AU137">
        <v>2024</v>
      </c>
      <c r="AV137">
        <v>17</v>
      </c>
      <c r="AW137" t="s">
        <v>74</v>
      </c>
      <c r="AX137" t="s">
        <v>74</v>
      </c>
      <c r="AY137" t="s">
        <v>74</v>
      </c>
      <c r="AZ137" t="s">
        <v>74</v>
      </c>
      <c r="BA137" t="s">
        <v>74</v>
      </c>
      <c r="BB137" t="s">
        <v>74</v>
      </c>
      <c r="BC137" t="s">
        <v>74</v>
      </c>
      <c r="BD137" t="s">
        <v>2586</v>
      </c>
      <c r="BE137" t="s">
        <v>2587</v>
      </c>
      <c r="BF137" t="str">
        <f>HYPERLINK("http://dx.doi.org/10.1590/1983-3652.2024.47937","http://dx.doi.org/10.1590/1983-3652.2024.47937")</f>
        <v>http://dx.doi.org/10.1590/1983-3652.2024.47937</v>
      </c>
      <c r="BG137" t="s">
        <v>74</v>
      </c>
      <c r="BH137" t="s">
        <v>74</v>
      </c>
      <c r="BI137">
        <v>12</v>
      </c>
      <c r="BJ137" t="s">
        <v>750</v>
      </c>
      <c r="BK137" t="s">
        <v>95</v>
      </c>
      <c r="BL137" t="s">
        <v>593</v>
      </c>
      <c r="BM137" t="s">
        <v>2588</v>
      </c>
      <c r="BN137" t="s">
        <v>74</v>
      </c>
      <c r="BO137" t="s">
        <v>422</v>
      </c>
      <c r="BP137" t="s">
        <v>74</v>
      </c>
      <c r="BQ137" t="s">
        <v>74</v>
      </c>
      <c r="BR137" t="s">
        <v>97</v>
      </c>
      <c r="BS137" t="s">
        <v>2589</v>
      </c>
      <c r="BT137" t="str">
        <f>HYPERLINK("https%3A%2F%2Fwww.webofscience.com%2Fwos%2Fwoscc%2Ffull-record%2FWOS:001155646800001","View Full Record in Web of Science")</f>
        <v>View Full Record in Web of Science</v>
      </c>
    </row>
    <row r="138" spans="1:72" x14ac:dyDescent="0.25">
      <c r="A138" t="s">
        <v>72</v>
      </c>
      <c r="B138" t="s">
        <v>2590</v>
      </c>
      <c r="C138" t="s">
        <v>74</v>
      </c>
      <c r="D138" t="s">
        <v>74</v>
      </c>
      <c r="E138" t="s">
        <v>74</v>
      </c>
      <c r="F138" t="s">
        <v>2591</v>
      </c>
      <c r="G138" t="s">
        <v>74</v>
      </c>
      <c r="H138" t="s">
        <v>74</v>
      </c>
      <c r="I138" t="s">
        <v>2592</v>
      </c>
      <c r="J138" t="s">
        <v>2593</v>
      </c>
      <c r="K138" t="s">
        <v>74</v>
      </c>
      <c r="L138" t="s">
        <v>74</v>
      </c>
      <c r="M138" t="s">
        <v>78</v>
      </c>
      <c r="N138" t="s">
        <v>119</v>
      </c>
      <c r="O138" t="s">
        <v>74</v>
      </c>
      <c r="P138" t="s">
        <v>74</v>
      </c>
      <c r="Q138" t="s">
        <v>74</v>
      </c>
      <c r="R138" t="s">
        <v>74</v>
      </c>
      <c r="S138" t="s">
        <v>74</v>
      </c>
      <c r="T138" t="s">
        <v>74</v>
      </c>
      <c r="U138" t="s">
        <v>2594</v>
      </c>
      <c r="V138" t="s">
        <v>2595</v>
      </c>
      <c r="W138" t="s">
        <v>2596</v>
      </c>
      <c r="X138" t="s">
        <v>2597</v>
      </c>
      <c r="Y138" t="s">
        <v>2598</v>
      </c>
      <c r="Z138" t="s">
        <v>2599</v>
      </c>
      <c r="AA138" t="s">
        <v>74</v>
      </c>
      <c r="AB138" t="s">
        <v>74</v>
      </c>
      <c r="AC138" t="s">
        <v>2600</v>
      </c>
      <c r="AD138" t="s">
        <v>2600</v>
      </c>
      <c r="AE138" t="s">
        <v>2601</v>
      </c>
      <c r="AF138" t="s">
        <v>74</v>
      </c>
      <c r="AG138">
        <v>93</v>
      </c>
      <c r="AH138">
        <v>0</v>
      </c>
      <c r="AI138">
        <v>0</v>
      </c>
      <c r="AJ138">
        <v>1</v>
      </c>
      <c r="AK138">
        <v>1</v>
      </c>
      <c r="AL138" t="s">
        <v>173</v>
      </c>
      <c r="AM138" t="s">
        <v>174</v>
      </c>
      <c r="AN138" t="s">
        <v>175</v>
      </c>
      <c r="AO138" t="s">
        <v>74</v>
      </c>
      <c r="AP138" t="s">
        <v>2602</v>
      </c>
      <c r="AQ138" t="s">
        <v>74</v>
      </c>
      <c r="AR138" t="s">
        <v>2603</v>
      </c>
      <c r="AS138" t="s">
        <v>2604</v>
      </c>
      <c r="AT138" t="s">
        <v>233</v>
      </c>
      <c r="AU138">
        <v>2024</v>
      </c>
      <c r="AV138">
        <v>19</v>
      </c>
      <c r="AW138">
        <v>2</v>
      </c>
      <c r="AX138" t="s">
        <v>74</v>
      </c>
      <c r="AY138" t="s">
        <v>74</v>
      </c>
      <c r="AZ138" t="s">
        <v>74</v>
      </c>
      <c r="BA138" t="s">
        <v>74</v>
      </c>
      <c r="BB138" t="s">
        <v>74</v>
      </c>
      <c r="BC138" t="s">
        <v>74</v>
      </c>
      <c r="BD138" t="s">
        <v>2605</v>
      </c>
      <c r="BE138" t="s">
        <v>2606</v>
      </c>
      <c r="BF138" t="str">
        <f>HYPERLINK("http://dx.doi.org/10.1111/phc3.12961","http://dx.doi.org/10.1111/phc3.12961")</f>
        <v>http://dx.doi.org/10.1111/phc3.12961</v>
      </c>
      <c r="BG138" t="s">
        <v>74</v>
      </c>
      <c r="BH138" t="s">
        <v>74</v>
      </c>
      <c r="BI138">
        <v>16</v>
      </c>
      <c r="BJ138" t="s">
        <v>157</v>
      </c>
      <c r="BK138" t="s">
        <v>135</v>
      </c>
      <c r="BL138" t="s">
        <v>157</v>
      </c>
      <c r="BM138" t="s">
        <v>2607</v>
      </c>
      <c r="BN138" t="s">
        <v>74</v>
      </c>
      <c r="BO138" t="s">
        <v>316</v>
      </c>
      <c r="BP138" t="s">
        <v>74</v>
      </c>
      <c r="BQ138" t="s">
        <v>74</v>
      </c>
      <c r="BR138" t="s">
        <v>97</v>
      </c>
      <c r="BS138" t="s">
        <v>2608</v>
      </c>
      <c r="BT138" t="str">
        <f>HYPERLINK("https%3A%2F%2Fwww.webofscience.com%2Fwos%2Fwoscc%2Ffull-record%2FWOS:001155605700001","View Full Record in Web of Science")</f>
        <v>View Full Record in Web of Science</v>
      </c>
    </row>
    <row r="139" spans="1:72" x14ac:dyDescent="0.25">
      <c r="A139" t="s">
        <v>72</v>
      </c>
      <c r="B139" t="s">
        <v>2609</v>
      </c>
      <c r="C139" t="s">
        <v>74</v>
      </c>
      <c r="D139" t="s">
        <v>74</v>
      </c>
      <c r="E139" t="s">
        <v>74</v>
      </c>
      <c r="F139" t="s">
        <v>2610</v>
      </c>
      <c r="G139" t="s">
        <v>74</v>
      </c>
      <c r="H139" t="s">
        <v>74</v>
      </c>
      <c r="I139" t="s">
        <v>2611</v>
      </c>
      <c r="J139" t="s">
        <v>1488</v>
      </c>
      <c r="K139" t="s">
        <v>74</v>
      </c>
      <c r="L139" t="s">
        <v>74</v>
      </c>
      <c r="M139" t="s">
        <v>78</v>
      </c>
      <c r="N139" t="s">
        <v>164</v>
      </c>
      <c r="O139" t="s">
        <v>74</v>
      </c>
      <c r="P139" t="s">
        <v>74</v>
      </c>
      <c r="Q139" t="s">
        <v>74</v>
      </c>
      <c r="R139" t="s">
        <v>74</v>
      </c>
      <c r="S139" t="s">
        <v>74</v>
      </c>
      <c r="T139" t="s">
        <v>74</v>
      </c>
      <c r="U139" t="s">
        <v>74</v>
      </c>
      <c r="V139" t="s">
        <v>74</v>
      </c>
      <c r="W139" t="s">
        <v>2612</v>
      </c>
      <c r="X139" t="s">
        <v>2613</v>
      </c>
      <c r="Y139" t="s">
        <v>1493</v>
      </c>
      <c r="Z139" t="s">
        <v>2614</v>
      </c>
      <c r="AA139" t="s">
        <v>74</v>
      </c>
      <c r="AB139" t="s">
        <v>2615</v>
      </c>
      <c r="AC139" t="s">
        <v>74</v>
      </c>
      <c r="AD139" t="s">
        <v>74</v>
      </c>
      <c r="AE139" t="s">
        <v>74</v>
      </c>
      <c r="AF139" t="s">
        <v>74</v>
      </c>
      <c r="AG139">
        <v>8</v>
      </c>
      <c r="AH139">
        <v>0</v>
      </c>
      <c r="AI139">
        <v>0</v>
      </c>
      <c r="AJ139">
        <v>0</v>
      </c>
      <c r="AK139">
        <v>0</v>
      </c>
      <c r="AL139" t="s">
        <v>413</v>
      </c>
      <c r="AM139" t="s">
        <v>414</v>
      </c>
      <c r="AN139" t="s">
        <v>415</v>
      </c>
      <c r="AO139" t="s">
        <v>74</v>
      </c>
      <c r="AP139" t="s">
        <v>1496</v>
      </c>
      <c r="AQ139" t="s">
        <v>74</v>
      </c>
      <c r="AR139" t="s">
        <v>1497</v>
      </c>
      <c r="AS139" t="s">
        <v>1498</v>
      </c>
      <c r="AT139" t="s">
        <v>310</v>
      </c>
      <c r="AU139">
        <v>2024</v>
      </c>
      <c r="AV139">
        <v>8</v>
      </c>
      <c r="AW139">
        <v>4</v>
      </c>
      <c r="AX139" t="s">
        <v>74</v>
      </c>
      <c r="AY139" t="s">
        <v>74</v>
      </c>
      <c r="AZ139" t="s">
        <v>74</v>
      </c>
      <c r="BA139" t="s">
        <v>74</v>
      </c>
      <c r="BB139" t="s">
        <v>74</v>
      </c>
      <c r="BC139" t="s">
        <v>74</v>
      </c>
      <c r="BD139">
        <v>135</v>
      </c>
      <c r="BE139" t="s">
        <v>2616</v>
      </c>
      <c r="BF139" t="str">
        <f>HYPERLINK("http://dx.doi.org/10.3390/genealogy8040135","http://dx.doi.org/10.3390/genealogy8040135")</f>
        <v>http://dx.doi.org/10.3390/genealogy8040135</v>
      </c>
      <c r="BG139" t="s">
        <v>74</v>
      </c>
      <c r="BH139" t="s">
        <v>74</v>
      </c>
      <c r="BI139">
        <v>6</v>
      </c>
      <c r="BJ139" t="s">
        <v>1500</v>
      </c>
      <c r="BK139" t="s">
        <v>95</v>
      </c>
      <c r="BL139" t="s">
        <v>1500</v>
      </c>
      <c r="BM139" t="s">
        <v>2617</v>
      </c>
      <c r="BN139" t="s">
        <v>74</v>
      </c>
      <c r="BO139" t="s">
        <v>422</v>
      </c>
      <c r="BP139" t="s">
        <v>74</v>
      </c>
      <c r="BQ139" t="s">
        <v>74</v>
      </c>
      <c r="BR139" t="s">
        <v>97</v>
      </c>
      <c r="BS139" t="s">
        <v>2618</v>
      </c>
      <c r="BT139" t="str">
        <f>HYPERLINK("https%3A%2F%2Fwww.webofscience.com%2Fwos%2Fwoscc%2Ffull-record%2FWOS:001385496000001","View Full Record in Web of Science")</f>
        <v>View Full Record in Web of Science</v>
      </c>
    </row>
    <row r="140" spans="1:72" x14ac:dyDescent="0.25">
      <c r="A140" t="s">
        <v>72</v>
      </c>
      <c r="B140" t="s">
        <v>2619</v>
      </c>
      <c r="C140" t="s">
        <v>74</v>
      </c>
      <c r="D140" t="s">
        <v>74</v>
      </c>
      <c r="E140" t="s">
        <v>74</v>
      </c>
      <c r="F140" t="s">
        <v>2620</v>
      </c>
      <c r="G140" t="s">
        <v>74</v>
      </c>
      <c r="H140" t="s">
        <v>74</v>
      </c>
      <c r="I140" t="s">
        <v>2621</v>
      </c>
      <c r="J140" t="s">
        <v>2622</v>
      </c>
      <c r="K140" t="s">
        <v>74</v>
      </c>
      <c r="L140" t="s">
        <v>74</v>
      </c>
      <c r="M140" t="s">
        <v>78</v>
      </c>
      <c r="N140" t="s">
        <v>119</v>
      </c>
      <c r="O140" t="s">
        <v>74</v>
      </c>
      <c r="P140" t="s">
        <v>74</v>
      </c>
      <c r="Q140" t="s">
        <v>74</v>
      </c>
      <c r="R140" t="s">
        <v>74</v>
      </c>
      <c r="S140" t="s">
        <v>74</v>
      </c>
      <c r="T140" t="s">
        <v>2623</v>
      </c>
      <c r="U140" t="s">
        <v>2624</v>
      </c>
      <c r="V140" t="s">
        <v>2625</v>
      </c>
      <c r="W140" t="s">
        <v>2626</v>
      </c>
      <c r="X140" t="s">
        <v>2627</v>
      </c>
      <c r="Y140" t="s">
        <v>2628</v>
      </c>
      <c r="Z140" t="s">
        <v>2629</v>
      </c>
      <c r="AA140" t="s">
        <v>2630</v>
      </c>
      <c r="AB140" t="s">
        <v>2631</v>
      </c>
      <c r="AC140" t="s">
        <v>2632</v>
      </c>
      <c r="AD140" t="s">
        <v>2633</v>
      </c>
      <c r="AE140" t="s">
        <v>2634</v>
      </c>
      <c r="AF140" t="s">
        <v>74</v>
      </c>
      <c r="AG140">
        <v>29</v>
      </c>
      <c r="AH140">
        <v>2</v>
      </c>
      <c r="AI140">
        <v>2</v>
      </c>
      <c r="AJ140">
        <v>1</v>
      </c>
      <c r="AK140">
        <v>4</v>
      </c>
      <c r="AL140" t="s">
        <v>281</v>
      </c>
      <c r="AM140" t="s">
        <v>282</v>
      </c>
      <c r="AN140" t="s">
        <v>283</v>
      </c>
      <c r="AO140" t="s">
        <v>2635</v>
      </c>
      <c r="AP140" t="s">
        <v>74</v>
      </c>
      <c r="AQ140" t="s">
        <v>74</v>
      </c>
      <c r="AR140" t="s">
        <v>2636</v>
      </c>
      <c r="AS140" t="s">
        <v>2637</v>
      </c>
      <c r="AT140" t="s">
        <v>233</v>
      </c>
      <c r="AU140">
        <v>2024</v>
      </c>
      <c r="AV140">
        <v>23</v>
      </c>
      <c r="AW140" t="s">
        <v>74</v>
      </c>
      <c r="AX140" t="s">
        <v>74</v>
      </c>
      <c r="AY140" t="s">
        <v>74</v>
      </c>
      <c r="AZ140" t="s">
        <v>74</v>
      </c>
      <c r="BA140" t="s">
        <v>74</v>
      </c>
      <c r="BB140" t="s">
        <v>74</v>
      </c>
      <c r="BC140" t="s">
        <v>74</v>
      </c>
      <c r="BD140">
        <v>1.6094069241235564E+16</v>
      </c>
      <c r="BE140" t="s">
        <v>2638</v>
      </c>
      <c r="BF140" t="str">
        <f>HYPERLINK("http://dx.doi.org/10.1177/16094069241235564","http://dx.doi.org/10.1177/16094069241235564")</f>
        <v>http://dx.doi.org/10.1177/16094069241235564</v>
      </c>
      <c r="BG140" t="s">
        <v>74</v>
      </c>
      <c r="BH140" t="s">
        <v>74</v>
      </c>
      <c r="BI140">
        <v>9</v>
      </c>
      <c r="BJ140" t="s">
        <v>257</v>
      </c>
      <c r="BK140" t="s">
        <v>112</v>
      </c>
      <c r="BL140" t="s">
        <v>258</v>
      </c>
      <c r="BM140" t="s">
        <v>2639</v>
      </c>
      <c r="BN140" t="s">
        <v>74</v>
      </c>
      <c r="BO140" t="s">
        <v>422</v>
      </c>
      <c r="BP140" t="s">
        <v>74</v>
      </c>
      <c r="BQ140" t="s">
        <v>74</v>
      </c>
      <c r="BR140" t="s">
        <v>97</v>
      </c>
      <c r="BS140" t="s">
        <v>2640</v>
      </c>
      <c r="BT140" t="str">
        <f>HYPERLINK("https%3A%2F%2Fwww.webofscience.com%2Fwos%2Fwoscc%2Ffull-record%2FWOS:001171564000001","View Full Record in Web of Science")</f>
        <v>View Full Record in Web of Science</v>
      </c>
    </row>
    <row r="141" spans="1:72" x14ac:dyDescent="0.25">
      <c r="A141" t="s">
        <v>72</v>
      </c>
      <c r="B141" t="s">
        <v>2641</v>
      </c>
      <c r="C141" t="s">
        <v>74</v>
      </c>
      <c r="D141" t="s">
        <v>74</v>
      </c>
      <c r="E141" t="s">
        <v>74</v>
      </c>
      <c r="F141" t="s">
        <v>2642</v>
      </c>
      <c r="G141" t="s">
        <v>74</v>
      </c>
      <c r="H141" t="s">
        <v>74</v>
      </c>
      <c r="I141" t="s">
        <v>2643</v>
      </c>
      <c r="J141" t="s">
        <v>2644</v>
      </c>
      <c r="K141" t="s">
        <v>74</v>
      </c>
      <c r="L141" t="s">
        <v>74</v>
      </c>
      <c r="M141" t="s">
        <v>78</v>
      </c>
      <c r="N141" t="s">
        <v>119</v>
      </c>
      <c r="O141" t="s">
        <v>74</v>
      </c>
      <c r="P141" t="s">
        <v>74</v>
      </c>
      <c r="Q141" t="s">
        <v>74</v>
      </c>
      <c r="R141" t="s">
        <v>74</v>
      </c>
      <c r="S141" t="s">
        <v>74</v>
      </c>
      <c r="T141" t="s">
        <v>2645</v>
      </c>
      <c r="U141" t="s">
        <v>74</v>
      </c>
      <c r="V141" t="s">
        <v>2646</v>
      </c>
      <c r="W141" t="s">
        <v>2647</v>
      </c>
      <c r="X141" t="s">
        <v>2648</v>
      </c>
      <c r="Y141" t="s">
        <v>2649</v>
      </c>
      <c r="Z141" t="s">
        <v>2650</v>
      </c>
      <c r="AA141" t="s">
        <v>74</v>
      </c>
      <c r="AB141" t="s">
        <v>74</v>
      </c>
      <c r="AC141" t="s">
        <v>74</v>
      </c>
      <c r="AD141" t="s">
        <v>74</v>
      </c>
      <c r="AE141" t="s">
        <v>74</v>
      </c>
      <c r="AF141" t="s">
        <v>74</v>
      </c>
      <c r="AG141">
        <v>20</v>
      </c>
      <c r="AH141">
        <v>0</v>
      </c>
      <c r="AI141">
        <v>0</v>
      </c>
      <c r="AJ141">
        <v>1</v>
      </c>
      <c r="AK141">
        <v>1</v>
      </c>
      <c r="AL141" t="s">
        <v>173</v>
      </c>
      <c r="AM141" t="s">
        <v>174</v>
      </c>
      <c r="AN141" t="s">
        <v>175</v>
      </c>
      <c r="AO141" t="s">
        <v>2651</v>
      </c>
      <c r="AP141" t="s">
        <v>2652</v>
      </c>
      <c r="AQ141" t="s">
        <v>74</v>
      </c>
      <c r="AR141" t="s">
        <v>2653</v>
      </c>
      <c r="AS141" t="s">
        <v>2654</v>
      </c>
      <c r="AT141" t="s">
        <v>376</v>
      </c>
      <c r="AU141">
        <v>2024</v>
      </c>
      <c r="AV141">
        <v>74</v>
      </c>
      <c r="AW141">
        <v>5</v>
      </c>
      <c r="AX141" t="s">
        <v>74</v>
      </c>
      <c r="AY141" t="s">
        <v>74</v>
      </c>
      <c r="AZ141" t="s">
        <v>74</v>
      </c>
      <c r="BA141" t="s">
        <v>74</v>
      </c>
      <c r="BB141">
        <v>780</v>
      </c>
      <c r="BC141">
        <v>798</v>
      </c>
      <c r="BD141" t="s">
        <v>74</v>
      </c>
      <c r="BE141" t="s">
        <v>2655</v>
      </c>
      <c r="BF141" t="str">
        <f>HYPERLINK("http://dx.doi.org/10.1111/edth.12662","http://dx.doi.org/10.1111/edth.12662")</f>
        <v>http://dx.doi.org/10.1111/edth.12662</v>
      </c>
      <c r="BG141" t="s">
        <v>74</v>
      </c>
      <c r="BH141" t="s">
        <v>501</v>
      </c>
      <c r="BI141">
        <v>19</v>
      </c>
      <c r="BJ141" t="s">
        <v>462</v>
      </c>
      <c r="BK141" t="s">
        <v>95</v>
      </c>
      <c r="BL141" t="s">
        <v>462</v>
      </c>
      <c r="BM141" t="s">
        <v>2656</v>
      </c>
      <c r="BN141" t="s">
        <v>74</v>
      </c>
      <c r="BO141" t="s">
        <v>316</v>
      </c>
      <c r="BP141" t="s">
        <v>74</v>
      </c>
      <c r="BQ141" t="s">
        <v>74</v>
      </c>
      <c r="BR141" t="s">
        <v>97</v>
      </c>
      <c r="BS141" t="s">
        <v>2657</v>
      </c>
      <c r="BT141" t="str">
        <f>HYPERLINK("https%3A%2F%2Fwww.webofscience.com%2Fwos%2Fwoscc%2Ffull-record%2FWOS:001343045800001","View Full Record in Web of Science")</f>
        <v>View Full Record in Web of Science</v>
      </c>
    </row>
    <row r="142" spans="1:72" x14ac:dyDescent="0.25">
      <c r="A142" t="s">
        <v>72</v>
      </c>
      <c r="B142" t="s">
        <v>2658</v>
      </c>
      <c r="C142" t="s">
        <v>74</v>
      </c>
      <c r="D142" t="s">
        <v>74</v>
      </c>
      <c r="E142" t="s">
        <v>74</v>
      </c>
      <c r="F142" t="s">
        <v>2659</v>
      </c>
      <c r="G142" t="s">
        <v>74</v>
      </c>
      <c r="H142" t="s">
        <v>74</v>
      </c>
      <c r="I142" t="s">
        <v>2660</v>
      </c>
      <c r="J142" t="s">
        <v>1650</v>
      </c>
      <c r="K142" t="s">
        <v>74</v>
      </c>
      <c r="L142" t="s">
        <v>74</v>
      </c>
      <c r="M142" t="s">
        <v>78</v>
      </c>
      <c r="N142" t="s">
        <v>119</v>
      </c>
      <c r="O142" t="s">
        <v>74</v>
      </c>
      <c r="P142" t="s">
        <v>74</v>
      </c>
      <c r="Q142" t="s">
        <v>74</v>
      </c>
      <c r="R142" t="s">
        <v>74</v>
      </c>
      <c r="S142" t="s">
        <v>74</v>
      </c>
      <c r="T142" t="s">
        <v>2661</v>
      </c>
      <c r="U142" t="s">
        <v>2662</v>
      </c>
      <c r="V142" t="s">
        <v>2663</v>
      </c>
      <c r="W142" t="s">
        <v>2664</v>
      </c>
      <c r="X142" t="s">
        <v>2665</v>
      </c>
      <c r="Y142" t="s">
        <v>2666</v>
      </c>
      <c r="Z142" t="s">
        <v>2667</v>
      </c>
      <c r="AA142" t="s">
        <v>2668</v>
      </c>
      <c r="AB142" t="s">
        <v>2669</v>
      </c>
      <c r="AC142" t="s">
        <v>74</v>
      </c>
      <c r="AD142" t="s">
        <v>74</v>
      </c>
      <c r="AE142" t="s">
        <v>74</v>
      </c>
      <c r="AF142" t="s">
        <v>74</v>
      </c>
      <c r="AG142">
        <v>63</v>
      </c>
      <c r="AH142">
        <v>0</v>
      </c>
      <c r="AI142">
        <v>0</v>
      </c>
      <c r="AJ142">
        <v>0</v>
      </c>
      <c r="AK142">
        <v>2</v>
      </c>
      <c r="AL142" t="s">
        <v>413</v>
      </c>
      <c r="AM142" t="s">
        <v>414</v>
      </c>
      <c r="AN142" t="s">
        <v>415</v>
      </c>
      <c r="AO142" t="s">
        <v>74</v>
      </c>
      <c r="AP142" t="s">
        <v>1657</v>
      </c>
      <c r="AQ142" t="s">
        <v>74</v>
      </c>
      <c r="AR142" t="s">
        <v>1650</v>
      </c>
      <c r="AS142" t="s">
        <v>1658</v>
      </c>
      <c r="AT142" t="s">
        <v>155</v>
      </c>
      <c r="AU142">
        <v>2024</v>
      </c>
      <c r="AV142">
        <v>15</v>
      </c>
      <c r="AW142">
        <v>3</v>
      </c>
      <c r="AX142" t="s">
        <v>74</v>
      </c>
      <c r="AY142" t="s">
        <v>74</v>
      </c>
      <c r="AZ142" t="s">
        <v>74</v>
      </c>
      <c r="BA142" t="s">
        <v>74</v>
      </c>
      <c r="BB142" t="s">
        <v>74</v>
      </c>
      <c r="BC142" t="s">
        <v>74</v>
      </c>
      <c r="BD142">
        <v>365</v>
      </c>
      <c r="BE142" t="s">
        <v>2670</v>
      </c>
      <c r="BF142" t="str">
        <f>HYPERLINK("http://dx.doi.org/10.3390/rel15030365","http://dx.doi.org/10.3390/rel15030365")</f>
        <v>http://dx.doi.org/10.3390/rel15030365</v>
      </c>
      <c r="BG142" t="s">
        <v>74</v>
      </c>
      <c r="BH142" t="s">
        <v>74</v>
      </c>
      <c r="BI142">
        <v>19</v>
      </c>
      <c r="BJ142" t="s">
        <v>215</v>
      </c>
      <c r="BK142" t="s">
        <v>135</v>
      </c>
      <c r="BL142" t="s">
        <v>215</v>
      </c>
      <c r="BM142" t="s">
        <v>2671</v>
      </c>
      <c r="BN142" t="s">
        <v>74</v>
      </c>
      <c r="BO142" t="s">
        <v>422</v>
      </c>
      <c r="BP142" t="s">
        <v>74</v>
      </c>
      <c r="BQ142" t="s">
        <v>74</v>
      </c>
      <c r="BR142" t="s">
        <v>97</v>
      </c>
      <c r="BS142" t="s">
        <v>2672</v>
      </c>
      <c r="BT142" t="str">
        <f>HYPERLINK("https%3A%2F%2Fwww.webofscience.com%2Fwos%2Fwoscc%2Ffull-record%2FWOS:001192788900001","View Full Record in Web of Science")</f>
        <v>View Full Record in Web of Science</v>
      </c>
    </row>
    <row r="143" spans="1:72" x14ac:dyDescent="0.25">
      <c r="A143" t="s">
        <v>72</v>
      </c>
      <c r="B143" t="s">
        <v>2673</v>
      </c>
      <c r="C143" t="s">
        <v>74</v>
      </c>
      <c r="D143" t="s">
        <v>74</v>
      </c>
      <c r="E143" t="s">
        <v>74</v>
      </c>
      <c r="F143" t="s">
        <v>2674</v>
      </c>
      <c r="G143" t="s">
        <v>74</v>
      </c>
      <c r="H143" t="s">
        <v>74</v>
      </c>
      <c r="I143" t="s">
        <v>2675</v>
      </c>
      <c r="J143" t="s">
        <v>2676</v>
      </c>
      <c r="K143" t="s">
        <v>74</v>
      </c>
      <c r="L143" t="s">
        <v>74</v>
      </c>
      <c r="M143" t="s">
        <v>78</v>
      </c>
      <c r="N143" t="s">
        <v>79</v>
      </c>
      <c r="O143" t="s">
        <v>74</v>
      </c>
      <c r="P143" t="s">
        <v>74</v>
      </c>
      <c r="Q143" t="s">
        <v>74</v>
      </c>
      <c r="R143" t="s">
        <v>74</v>
      </c>
      <c r="S143" t="s">
        <v>74</v>
      </c>
      <c r="T143" t="s">
        <v>74</v>
      </c>
      <c r="U143" t="s">
        <v>74</v>
      </c>
      <c r="V143" t="s">
        <v>74</v>
      </c>
      <c r="W143" t="s">
        <v>2677</v>
      </c>
      <c r="X143" t="s">
        <v>2525</v>
      </c>
      <c r="Y143" t="s">
        <v>2678</v>
      </c>
      <c r="Z143" t="s">
        <v>74</v>
      </c>
      <c r="AA143" t="s">
        <v>74</v>
      </c>
      <c r="AB143" t="s">
        <v>74</v>
      </c>
      <c r="AC143" t="s">
        <v>74</v>
      </c>
      <c r="AD143" t="s">
        <v>74</v>
      </c>
      <c r="AE143" t="s">
        <v>74</v>
      </c>
      <c r="AF143" t="s">
        <v>74</v>
      </c>
      <c r="AG143">
        <v>0</v>
      </c>
      <c r="AH143">
        <v>0</v>
      </c>
      <c r="AI143">
        <v>0</v>
      </c>
      <c r="AJ143">
        <v>0</v>
      </c>
      <c r="AK143">
        <v>0</v>
      </c>
      <c r="AL143" t="s">
        <v>2679</v>
      </c>
      <c r="AM143" t="s">
        <v>2680</v>
      </c>
      <c r="AN143" t="s">
        <v>2681</v>
      </c>
      <c r="AO143" t="s">
        <v>2682</v>
      </c>
      <c r="AP143" t="s">
        <v>2683</v>
      </c>
      <c r="AQ143" t="s">
        <v>74</v>
      </c>
      <c r="AR143" t="s">
        <v>2676</v>
      </c>
      <c r="AS143" t="s">
        <v>2684</v>
      </c>
      <c r="AT143" t="s">
        <v>1397</v>
      </c>
      <c r="AU143">
        <v>2024</v>
      </c>
      <c r="AV143">
        <v>116</v>
      </c>
      <c r="AW143">
        <v>4</v>
      </c>
      <c r="AX143" t="s">
        <v>74</v>
      </c>
      <c r="AY143" t="s">
        <v>74</v>
      </c>
      <c r="AZ143" t="s">
        <v>74</v>
      </c>
      <c r="BA143" t="s">
        <v>74</v>
      </c>
      <c r="BB143" t="s">
        <v>74</v>
      </c>
      <c r="BC143" t="s">
        <v>74</v>
      </c>
      <c r="BD143" t="s">
        <v>74</v>
      </c>
      <c r="BE143" t="s">
        <v>2685</v>
      </c>
      <c r="BF143" t="str">
        <f>HYPERLINK("http://dx.doi.org/10.3368/m.116.4.763","http://dx.doi.org/10.3368/m.116.4.763")</f>
        <v>http://dx.doi.org/10.3368/m.116.4.763</v>
      </c>
      <c r="BG143" t="s">
        <v>74</v>
      </c>
      <c r="BH143" t="s">
        <v>74</v>
      </c>
      <c r="BI143">
        <v>4</v>
      </c>
      <c r="BJ143" t="s">
        <v>657</v>
      </c>
      <c r="BK143" t="s">
        <v>95</v>
      </c>
      <c r="BL143" t="s">
        <v>197</v>
      </c>
      <c r="BM143" t="s">
        <v>2686</v>
      </c>
      <c r="BN143" t="s">
        <v>74</v>
      </c>
      <c r="BO143" t="s">
        <v>74</v>
      </c>
      <c r="BP143" t="s">
        <v>74</v>
      </c>
      <c r="BQ143" t="s">
        <v>74</v>
      </c>
      <c r="BR143" t="s">
        <v>97</v>
      </c>
      <c r="BS143" t="s">
        <v>2687</v>
      </c>
      <c r="BT143" t="str">
        <f>HYPERLINK("https%3A%2F%2Fwww.webofscience.com%2Fwos%2Fwoscc%2Ffull-record%2FWOS:001368601300023","View Full Record in Web of Science")</f>
        <v>View Full Record in Web of Science</v>
      </c>
    </row>
    <row r="144" spans="1:72" x14ac:dyDescent="0.25">
      <c r="A144" t="s">
        <v>72</v>
      </c>
      <c r="B144" t="s">
        <v>2688</v>
      </c>
      <c r="C144" t="s">
        <v>74</v>
      </c>
      <c r="D144" t="s">
        <v>74</v>
      </c>
      <c r="E144" t="s">
        <v>74</v>
      </c>
      <c r="F144" t="s">
        <v>2689</v>
      </c>
      <c r="G144" t="s">
        <v>74</v>
      </c>
      <c r="H144" t="s">
        <v>74</v>
      </c>
      <c r="I144" t="s">
        <v>2690</v>
      </c>
      <c r="J144" t="s">
        <v>2691</v>
      </c>
      <c r="K144" t="s">
        <v>74</v>
      </c>
      <c r="L144" t="s">
        <v>74</v>
      </c>
      <c r="M144" t="s">
        <v>78</v>
      </c>
      <c r="N144" t="s">
        <v>271</v>
      </c>
      <c r="O144" t="s">
        <v>74</v>
      </c>
      <c r="P144" t="s">
        <v>74</v>
      </c>
      <c r="Q144" t="s">
        <v>74</v>
      </c>
      <c r="R144" t="s">
        <v>74</v>
      </c>
      <c r="S144" t="s">
        <v>74</v>
      </c>
      <c r="T144" t="s">
        <v>2692</v>
      </c>
      <c r="U144" t="s">
        <v>2693</v>
      </c>
      <c r="V144" t="s">
        <v>2694</v>
      </c>
      <c r="W144" t="s">
        <v>2695</v>
      </c>
      <c r="X144" t="s">
        <v>2696</v>
      </c>
      <c r="Y144" t="s">
        <v>2697</v>
      </c>
      <c r="Z144" t="s">
        <v>2698</v>
      </c>
      <c r="AA144" t="s">
        <v>74</v>
      </c>
      <c r="AB144" t="s">
        <v>2699</v>
      </c>
      <c r="AC144" t="s">
        <v>74</v>
      </c>
      <c r="AD144" t="s">
        <v>74</v>
      </c>
      <c r="AE144" t="s">
        <v>74</v>
      </c>
      <c r="AF144" t="s">
        <v>74</v>
      </c>
      <c r="AG144">
        <v>54</v>
      </c>
      <c r="AH144">
        <v>0</v>
      </c>
      <c r="AI144">
        <v>0</v>
      </c>
      <c r="AJ144">
        <v>3</v>
      </c>
      <c r="AK144">
        <v>3</v>
      </c>
      <c r="AL144" t="s">
        <v>281</v>
      </c>
      <c r="AM144" t="s">
        <v>282</v>
      </c>
      <c r="AN144" t="s">
        <v>283</v>
      </c>
      <c r="AO144" t="s">
        <v>2700</v>
      </c>
      <c r="AP144" t="s">
        <v>2701</v>
      </c>
      <c r="AQ144" t="s">
        <v>74</v>
      </c>
      <c r="AR144" t="s">
        <v>2702</v>
      </c>
      <c r="AS144" t="s">
        <v>2703</v>
      </c>
      <c r="AT144" t="s">
        <v>2704</v>
      </c>
      <c r="AU144">
        <v>2024</v>
      </c>
      <c r="AV144" t="s">
        <v>74</v>
      </c>
      <c r="AW144" t="s">
        <v>74</v>
      </c>
      <c r="AX144" t="s">
        <v>74</v>
      </c>
      <c r="AY144" t="s">
        <v>74</v>
      </c>
      <c r="AZ144" t="s">
        <v>74</v>
      </c>
      <c r="BA144" t="s">
        <v>74</v>
      </c>
      <c r="BB144" t="s">
        <v>74</v>
      </c>
      <c r="BC144" t="s">
        <v>74</v>
      </c>
      <c r="BD144" t="s">
        <v>74</v>
      </c>
      <c r="BE144" t="s">
        <v>2705</v>
      </c>
      <c r="BF144" t="str">
        <f>HYPERLINK("http://dx.doi.org/10.1177/00027642241268596","http://dx.doi.org/10.1177/00027642241268596")</f>
        <v>http://dx.doi.org/10.1177/00027642241268596</v>
      </c>
      <c r="BG144" t="s">
        <v>74</v>
      </c>
      <c r="BH144" t="s">
        <v>93</v>
      </c>
      <c r="BI144">
        <v>17</v>
      </c>
      <c r="BJ144" t="s">
        <v>2706</v>
      </c>
      <c r="BK144" t="s">
        <v>112</v>
      </c>
      <c r="BL144" t="s">
        <v>2707</v>
      </c>
      <c r="BM144" t="s">
        <v>2708</v>
      </c>
      <c r="BN144" t="s">
        <v>74</v>
      </c>
      <c r="BO144" t="s">
        <v>316</v>
      </c>
      <c r="BP144" t="s">
        <v>74</v>
      </c>
      <c r="BQ144" t="s">
        <v>74</v>
      </c>
      <c r="BR144" t="s">
        <v>97</v>
      </c>
      <c r="BS144" t="s">
        <v>2709</v>
      </c>
      <c r="BT144" t="str">
        <f>HYPERLINK("https%3A%2F%2Fwww.webofscience.com%2Fwos%2Fwoscc%2Ffull-record%2FWOS:001285218700001","View Full Record in Web of Science")</f>
        <v>View Full Record in Web of Science</v>
      </c>
    </row>
    <row r="145" spans="1:72" x14ac:dyDescent="0.25">
      <c r="A145" t="s">
        <v>72</v>
      </c>
      <c r="B145" t="s">
        <v>2710</v>
      </c>
      <c r="C145" t="s">
        <v>74</v>
      </c>
      <c r="D145" t="s">
        <v>74</v>
      </c>
      <c r="E145" t="s">
        <v>74</v>
      </c>
      <c r="F145" t="s">
        <v>2711</v>
      </c>
      <c r="G145" t="s">
        <v>74</v>
      </c>
      <c r="H145" t="s">
        <v>74</v>
      </c>
      <c r="I145" t="s">
        <v>2712</v>
      </c>
      <c r="J145" t="s">
        <v>1864</v>
      </c>
      <c r="K145" t="s">
        <v>74</v>
      </c>
      <c r="L145" t="s">
        <v>74</v>
      </c>
      <c r="M145" t="s">
        <v>78</v>
      </c>
      <c r="N145" t="s">
        <v>119</v>
      </c>
      <c r="O145" t="s">
        <v>74</v>
      </c>
      <c r="P145" t="s">
        <v>74</v>
      </c>
      <c r="Q145" t="s">
        <v>74</v>
      </c>
      <c r="R145" t="s">
        <v>74</v>
      </c>
      <c r="S145" t="s">
        <v>74</v>
      </c>
      <c r="T145" t="s">
        <v>2713</v>
      </c>
      <c r="U145" t="s">
        <v>2714</v>
      </c>
      <c r="V145" t="s">
        <v>2715</v>
      </c>
      <c r="W145" t="s">
        <v>2716</v>
      </c>
      <c r="X145" t="s">
        <v>2717</v>
      </c>
      <c r="Y145" t="s">
        <v>2718</v>
      </c>
      <c r="Z145" t="s">
        <v>2719</v>
      </c>
      <c r="AA145" t="s">
        <v>2720</v>
      </c>
      <c r="AB145" t="s">
        <v>2721</v>
      </c>
      <c r="AC145" t="s">
        <v>2722</v>
      </c>
      <c r="AD145" t="s">
        <v>2723</v>
      </c>
      <c r="AE145" t="s">
        <v>2724</v>
      </c>
      <c r="AF145" t="s">
        <v>74</v>
      </c>
      <c r="AG145">
        <v>75</v>
      </c>
      <c r="AH145">
        <v>2</v>
      </c>
      <c r="AI145">
        <v>2</v>
      </c>
      <c r="AJ145">
        <v>2</v>
      </c>
      <c r="AK145">
        <v>4</v>
      </c>
      <c r="AL145" t="s">
        <v>281</v>
      </c>
      <c r="AM145" t="s">
        <v>282</v>
      </c>
      <c r="AN145" t="s">
        <v>283</v>
      </c>
      <c r="AO145" t="s">
        <v>1877</v>
      </c>
      <c r="AP145" t="s">
        <v>74</v>
      </c>
      <c r="AQ145" t="s">
        <v>74</v>
      </c>
      <c r="AR145" t="s">
        <v>1878</v>
      </c>
      <c r="AS145" t="s">
        <v>1879</v>
      </c>
      <c r="AT145" t="s">
        <v>155</v>
      </c>
      <c r="AU145">
        <v>2024</v>
      </c>
      <c r="AV145">
        <v>11</v>
      </c>
      <c r="AW145">
        <v>1</v>
      </c>
      <c r="AX145" t="s">
        <v>74</v>
      </c>
      <c r="AY145" t="s">
        <v>74</v>
      </c>
      <c r="AZ145" t="s">
        <v>74</v>
      </c>
      <c r="BA145" t="s">
        <v>74</v>
      </c>
      <c r="BB145" t="s">
        <v>74</v>
      </c>
      <c r="BC145" t="s">
        <v>74</v>
      </c>
      <c r="BD145">
        <v>2.0539517231221732E+16</v>
      </c>
      <c r="BE145" t="s">
        <v>2725</v>
      </c>
      <c r="BF145" t="str">
        <f>HYPERLINK("http://dx.doi.org/10.1177/20539517231221732","http://dx.doi.org/10.1177/20539517231221732")</f>
        <v>http://dx.doi.org/10.1177/20539517231221732</v>
      </c>
      <c r="BG145" t="s">
        <v>74</v>
      </c>
      <c r="BH145" t="s">
        <v>74</v>
      </c>
      <c r="BI145">
        <v>15</v>
      </c>
      <c r="BJ145" t="s">
        <v>257</v>
      </c>
      <c r="BK145" t="s">
        <v>112</v>
      </c>
      <c r="BL145" t="s">
        <v>258</v>
      </c>
      <c r="BM145" t="s">
        <v>2726</v>
      </c>
      <c r="BN145" t="s">
        <v>74</v>
      </c>
      <c r="BO145" t="s">
        <v>422</v>
      </c>
      <c r="BP145" t="s">
        <v>74</v>
      </c>
      <c r="BQ145" t="s">
        <v>74</v>
      </c>
      <c r="BR145" t="s">
        <v>97</v>
      </c>
      <c r="BS145" t="s">
        <v>2727</v>
      </c>
      <c r="BT145" t="str">
        <f>HYPERLINK("https%3A%2F%2Fwww.webofscience.com%2Fwos%2Fwoscc%2Ffull-record%2FWOS:001139109300001","View Full Record in Web of Science")</f>
        <v>View Full Record in Web of Science</v>
      </c>
    </row>
    <row r="146" spans="1:72" x14ac:dyDescent="0.25">
      <c r="A146" t="s">
        <v>72</v>
      </c>
      <c r="B146" t="s">
        <v>2536</v>
      </c>
      <c r="C146" t="s">
        <v>74</v>
      </c>
      <c r="D146" t="s">
        <v>74</v>
      </c>
      <c r="E146" t="s">
        <v>74</v>
      </c>
      <c r="F146" t="s">
        <v>2537</v>
      </c>
      <c r="G146" t="s">
        <v>74</v>
      </c>
      <c r="H146" t="s">
        <v>74</v>
      </c>
      <c r="I146" t="s">
        <v>2538</v>
      </c>
      <c r="J146" t="s">
        <v>2728</v>
      </c>
      <c r="K146" t="s">
        <v>74</v>
      </c>
      <c r="L146" t="s">
        <v>74</v>
      </c>
      <c r="M146" t="s">
        <v>78</v>
      </c>
      <c r="N146" t="s">
        <v>119</v>
      </c>
      <c r="O146" t="s">
        <v>74</v>
      </c>
      <c r="P146" t="s">
        <v>74</v>
      </c>
      <c r="Q146" t="s">
        <v>74</v>
      </c>
      <c r="R146" t="s">
        <v>74</v>
      </c>
      <c r="S146" t="s">
        <v>74</v>
      </c>
      <c r="T146" t="s">
        <v>2729</v>
      </c>
      <c r="U146" t="s">
        <v>2730</v>
      </c>
      <c r="V146" t="s">
        <v>2731</v>
      </c>
      <c r="W146" t="s">
        <v>2732</v>
      </c>
      <c r="X146" t="s">
        <v>646</v>
      </c>
      <c r="Y146" t="s">
        <v>2733</v>
      </c>
      <c r="Z146" t="s">
        <v>2734</v>
      </c>
      <c r="AA146" t="s">
        <v>74</v>
      </c>
      <c r="AB146" t="s">
        <v>2735</v>
      </c>
      <c r="AC146" t="s">
        <v>74</v>
      </c>
      <c r="AD146" t="s">
        <v>74</v>
      </c>
      <c r="AE146" t="s">
        <v>74</v>
      </c>
      <c r="AF146" t="s">
        <v>74</v>
      </c>
      <c r="AG146">
        <v>183</v>
      </c>
      <c r="AH146">
        <v>0</v>
      </c>
      <c r="AI146">
        <v>0</v>
      </c>
      <c r="AJ146">
        <v>4</v>
      </c>
      <c r="AK146">
        <v>6</v>
      </c>
      <c r="AL146" t="s">
        <v>84</v>
      </c>
      <c r="AM146" t="s">
        <v>85</v>
      </c>
      <c r="AN146" t="s">
        <v>86</v>
      </c>
      <c r="AO146" t="s">
        <v>2736</v>
      </c>
      <c r="AP146" t="s">
        <v>2737</v>
      </c>
      <c r="AQ146" t="s">
        <v>74</v>
      </c>
      <c r="AR146" t="s">
        <v>2738</v>
      </c>
      <c r="AS146" t="s">
        <v>2739</v>
      </c>
      <c r="AT146" t="s">
        <v>2566</v>
      </c>
      <c r="AU146">
        <v>2024</v>
      </c>
      <c r="AV146">
        <v>114</v>
      </c>
      <c r="AW146">
        <v>5</v>
      </c>
      <c r="AX146" t="s">
        <v>74</v>
      </c>
      <c r="AY146" t="s">
        <v>74</v>
      </c>
      <c r="AZ146" t="s">
        <v>74</v>
      </c>
      <c r="BA146" t="s">
        <v>74</v>
      </c>
      <c r="BB146">
        <v>977</v>
      </c>
      <c r="BC146">
        <v>1000</v>
      </c>
      <c r="BD146" t="s">
        <v>74</v>
      </c>
      <c r="BE146" t="s">
        <v>2740</v>
      </c>
      <c r="BF146" t="str">
        <f>HYPERLINK("http://dx.doi.org/10.1080/24694452.2024.2313501","http://dx.doi.org/10.1080/24694452.2024.2313501")</f>
        <v>http://dx.doi.org/10.1080/24694452.2024.2313501</v>
      </c>
      <c r="BG146" t="s">
        <v>74</v>
      </c>
      <c r="BH146" t="s">
        <v>182</v>
      </c>
      <c r="BI146">
        <v>24</v>
      </c>
      <c r="BJ146" t="s">
        <v>183</v>
      </c>
      <c r="BK146" t="s">
        <v>112</v>
      </c>
      <c r="BL146" t="s">
        <v>183</v>
      </c>
      <c r="BM146" t="s">
        <v>2741</v>
      </c>
      <c r="BN146" t="s">
        <v>74</v>
      </c>
      <c r="BO146" t="s">
        <v>74</v>
      </c>
      <c r="BP146" t="s">
        <v>74</v>
      </c>
      <c r="BQ146" t="s">
        <v>74</v>
      </c>
      <c r="BR146" t="s">
        <v>97</v>
      </c>
      <c r="BS146" t="s">
        <v>2742</v>
      </c>
      <c r="BT146" t="str">
        <f>HYPERLINK("https%3A%2F%2Fwww.webofscience.com%2Fwos%2Fwoscc%2Ffull-record%2FWOS:001194342000001","View Full Record in Web of Science")</f>
        <v>View Full Record in Web of Science</v>
      </c>
    </row>
    <row r="147" spans="1:72" x14ac:dyDescent="0.25">
      <c r="A147" t="s">
        <v>72</v>
      </c>
      <c r="B147" t="s">
        <v>2743</v>
      </c>
      <c r="C147" t="s">
        <v>74</v>
      </c>
      <c r="D147" t="s">
        <v>74</v>
      </c>
      <c r="E147" t="s">
        <v>74</v>
      </c>
      <c r="F147" t="s">
        <v>2744</v>
      </c>
      <c r="G147" t="s">
        <v>74</v>
      </c>
      <c r="H147" t="s">
        <v>74</v>
      </c>
      <c r="I147" t="s">
        <v>2675</v>
      </c>
      <c r="J147" t="s">
        <v>2745</v>
      </c>
      <c r="K147" t="s">
        <v>74</v>
      </c>
      <c r="L147" t="s">
        <v>74</v>
      </c>
      <c r="M147" t="s">
        <v>78</v>
      </c>
      <c r="N147" t="s">
        <v>79</v>
      </c>
      <c r="O147" t="s">
        <v>74</v>
      </c>
      <c r="P147" t="s">
        <v>74</v>
      </c>
      <c r="Q147" t="s">
        <v>74</v>
      </c>
      <c r="R147" t="s">
        <v>74</v>
      </c>
      <c r="S147" t="s">
        <v>74</v>
      </c>
      <c r="T147" t="s">
        <v>74</v>
      </c>
      <c r="U147" t="s">
        <v>74</v>
      </c>
      <c r="V147" t="s">
        <v>74</v>
      </c>
      <c r="W147" t="s">
        <v>2746</v>
      </c>
      <c r="X147" t="s">
        <v>2747</v>
      </c>
      <c r="Y147" t="s">
        <v>2748</v>
      </c>
      <c r="Z147" t="s">
        <v>74</v>
      </c>
      <c r="AA147" t="s">
        <v>74</v>
      </c>
      <c r="AB147" t="s">
        <v>74</v>
      </c>
      <c r="AC147" t="s">
        <v>74</v>
      </c>
      <c r="AD147" t="s">
        <v>74</v>
      </c>
      <c r="AE147" t="s">
        <v>74</v>
      </c>
      <c r="AF147" t="s">
        <v>74</v>
      </c>
      <c r="AG147">
        <v>0</v>
      </c>
      <c r="AH147">
        <v>0</v>
      </c>
      <c r="AI147">
        <v>0</v>
      </c>
      <c r="AJ147">
        <v>0</v>
      </c>
      <c r="AK147">
        <v>1</v>
      </c>
      <c r="AL147" t="s">
        <v>2749</v>
      </c>
      <c r="AM147" t="s">
        <v>2750</v>
      </c>
      <c r="AN147" t="s">
        <v>2751</v>
      </c>
      <c r="AO147" t="s">
        <v>2752</v>
      </c>
      <c r="AP147" t="s">
        <v>2753</v>
      </c>
      <c r="AQ147" t="s">
        <v>74</v>
      </c>
      <c r="AR147" t="s">
        <v>2754</v>
      </c>
      <c r="AS147" t="s">
        <v>2755</v>
      </c>
      <c r="AT147" t="s">
        <v>233</v>
      </c>
      <c r="AU147">
        <v>2024</v>
      </c>
      <c r="AV147">
        <v>47</v>
      </c>
      <c r="AW147">
        <v>1</v>
      </c>
      <c r="AX147" t="s">
        <v>74</v>
      </c>
      <c r="AY147" t="s">
        <v>74</v>
      </c>
      <c r="AZ147" t="s">
        <v>74</v>
      </c>
      <c r="BA147" t="s">
        <v>74</v>
      </c>
      <c r="BB147" t="s">
        <v>74</v>
      </c>
      <c r="BC147" t="s">
        <v>74</v>
      </c>
      <c r="BD147" t="s">
        <v>74</v>
      </c>
      <c r="BE147" t="s">
        <v>2756</v>
      </c>
      <c r="BF147" t="str">
        <f>HYPERLINK("http://dx.doi.org/10.1353/gsr.2024.a919912","http://dx.doi.org/10.1353/gsr.2024.a919912")</f>
        <v>http://dx.doi.org/10.1353/gsr.2024.a919912</v>
      </c>
      <c r="BG147" t="s">
        <v>74</v>
      </c>
      <c r="BH147" t="s">
        <v>74</v>
      </c>
      <c r="BI147">
        <v>4</v>
      </c>
      <c r="BJ147" t="s">
        <v>1917</v>
      </c>
      <c r="BK147" t="s">
        <v>292</v>
      </c>
      <c r="BL147" t="s">
        <v>1918</v>
      </c>
      <c r="BM147" t="s">
        <v>2757</v>
      </c>
      <c r="BN147" t="s">
        <v>74</v>
      </c>
      <c r="BO147" t="s">
        <v>74</v>
      </c>
      <c r="BP147" t="s">
        <v>74</v>
      </c>
      <c r="BQ147" t="s">
        <v>74</v>
      </c>
      <c r="BR147" t="s">
        <v>97</v>
      </c>
      <c r="BS147" t="s">
        <v>2758</v>
      </c>
      <c r="BT147" t="str">
        <f>HYPERLINK("https%3A%2F%2Fwww.webofscience.com%2Fwos%2Fwoscc%2Ffull-record%2FWOS:001214338900001","View Full Record in Web of Science")</f>
        <v>View Full Record in Web of Science</v>
      </c>
    </row>
    <row r="148" spans="1:72" x14ac:dyDescent="0.25">
      <c r="A148" t="s">
        <v>72</v>
      </c>
      <c r="B148" t="s">
        <v>2759</v>
      </c>
      <c r="C148" t="s">
        <v>74</v>
      </c>
      <c r="D148" t="s">
        <v>74</v>
      </c>
      <c r="E148" t="s">
        <v>74</v>
      </c>
      <c r="F148" t="s">
        <v>2760</v>
      </c>
      <c r="G148" t="s">
        <v>74</v>
      </c>
      <c r="H148" t="s">
        <v>74</v>
      </c>
      <c r="I148" t="s">
        <v>2761</v>
      </c>
      <c r="J148" t="s">
        <v>2762</v>
      </c>
      <c r="K148" t="s">
        <v>74</v>
      </c>
      <c r="L148" t="s">
        <v>74</v>
      </c>
      <c r="M148" t="s">
        <v>78</v>
      </c>
      <c r="N148" t="s">
        <v>119</v>
      </c>
      <c r="O148" t="s">
        <v>74</v>
      </c>
      <c r="P148" t="s">
        <v>74</v>
      </c>
      <c r="Q148" t="s">
        <v>74</v>
      </c>
      <c r="R148" t="s">
        <v>74</v>
      </c>
      <c r="S148" t="s">
        <v>74</v>
      </c>
      <c r="T148" t="s">
        <v>74</v>
      </c>
      <c r="U148" t="s">
        <v>2763</v>
      </c>
      <c r="V148" t="s">
        <v>2764</v>
      </c>
      <c r="W148" t="s">
        <v>2765</v>
      </c>
      <c r="X148" t="s">
        <v>2766</v>
      </c>
      <c r="Y148" t="s">
        <v>2767</v>
      </c>
      <c r="Z148" t="s">
        <v>2768</v>
      </c>
      <c r="AA148" t="s">
        <v>2769</v>
      </c>
      <c r="AB148" t="s">
        <v>2770</v>
      </c>
      <c r="AC148" t="s">
        <v>74</v>
      </c>
      <c r="AD148" t="s">
        <v>74</v>
      </c>
      <c r="AE148" t="s">
        <v>74</v>
      </c>
      <c r="AF148" t="s">
        <v>74</v>
      </c>
      <c r="AG148">
        <v>100</v>
      </c>
      <c r="AH148">
        <v>4</v>
      </c>
      <c r="AI148">
        <v>4</v>
      </c>
      <c r="AJ148">
        <v>2</v>
      </c>
      <c r="AK148">
        <v>3</v>
      </c>
      <c r="AL148" t="s">
        <v>173</v>
      </c>
      <c r="AM148" t="s">
        <v>174</v>
      </c>
      <c r="AN148" t="s">
        <v>175</v>
      </c>
      <c r="AO148" t="s">
        <v>2771</v>
      </c>
      <c r="AP148" t="s">
        <v>2772</v>
      </c>
      <c r="AQ148" t="s">
        <v>74</v>
      </c>
      <c r="AR148" t="s">
        <v>2773</v>
      </c>
      <c r="AS148" t="s">
        <v>2774</v>
      </c>
      <c r="AT148" t="s">
        <v>310</v>
      </c>
      <c r="AU148">
        <v>2024</v>
      </c>
      <c r="AV148">
        <v>15</v>
      </c>
      <c r="AW148">
        <v>4</v>
      </c>
      <c r="AX148" t="s">
        <v>74</v>
      </c>
      <c r="AY148" t="s">
        <v>74</v>
      </c>
      <c r="AZ148" t="s">
        <v>74</v>
      </c>
      <c r="BA148" t="s">
        <v>74</v>
      </c>
      <c r="BB148" t="s">
        <v>74</v>
      </c>
      <c r="BC148" t="s">
        <v>74</v>
      </c>
      <c r="BD148" t="s">
        <v>74</v>
      </c>
      <c r="BE148" t="s">
        <v>2775</v>
      </c>
      <c r="BF148" t="str">
        <f>HYPERLINK("http://dx.doi.org/10.1002/tesj.828","http://dx.doi.org/10.1002/tesj.828")</f>
        <v>http://dx.doi.org/10.1002/tesj.828</v>
      </c>
      <c r="BG148" t="s">
        <v>74</v>
      </c>
      <c r="BH148" t="s">
        <v>1984</v>
      </c>
      <c r="BI148">
        <v>23</v>
      </c>
      <c r="BJ148" t="s">
        <v>462</v>
      </c>
      <c r="BK148" t="s">
        <v>95</v>
      </c>
      <c r="BL148" t="s">
        <v>462</v>
      </c>
      <c r="BM148" t="s">
        <v>2776</v>
      </c>
      <c r="BN148" t="s">
        <v>74</v>
      </c>
      <c r="BO148" t="s">
        <v>74</v>
      </c>
      <c r="BP148" t="s">
        <v>74</v>
      </c>
      <c r="BQ148" t="s">
        <v>74</v>
      </c>
      <c r="BR148" t="s">
        <v>97</v>
      </c>
      <c r="BS148" t="s">
        <v>2777</v>
      </c>
      <c r="BT148" t="str">
        <f>HYPERLINK("https%3A%2F%2Fwww.webofscience.com%2Fwos%2Fwoscc%2Ffull-record%2FWOS:001202761200001","View Full Record in Web of Science")</f>
        <v>View Full Record in Web of Science</v>
      </c>
    </row>
    <row r="149" spans="1:72" x14ac:dyDescent="0.25">
      <c r="A149" t="s">
        <v>72</v>
      </c>
      <c r="B149" t="s">
        <v>2778</v>
      </c>
      <c r="C149" t="s">
        <v>74</v>
      </c>
      <c r="D149" t="s">
        <v>74</v>
      </c>
      <c r="E149" t="s">
        <v>74</v>
      </c>
      <c r="F149" t="s">
        <v>2779</v>
      </c>
      <c r="G149" t="s">
        <v>74</v>
      </c>
      <c r="H149" t="s">
        <v>74</v>
      </c>
      <c r="I149" t="s">
        <v>2675</v>
      </c>
      <c r="J149" t="s">
        <v>2780</v>
      </c>
      <c r="K149" t="s">
        <v>74</v>
      </c>
      <c r="L149" t="s">
        <v>74</v>
      </c>
      <c r="M149" t="s">
        <v>78</v>
      </c>
      <c r="N149" t="s">
        <v>79</v>
      </c>
      <c r="O149" t="s">
        <v>74</v>
      </c>
      <c r="P149" t="s">
        <v>74</v>
      </c>
      <c r="Q149" t="s">
        <v>74</v>
      </c>
      <c r="R149" t="s">
        <v>74</v>
      </c>
      <c r="S149" t="s">
        <v>74</v>
      </c>
      <c r="T149" t="s">
        <v>74</v>
      </c>
      <c r="U149" t="s">
        <v>74</v>
      </c>
      <c r="V149" t="s">
        <v>74</v>
      </c>
      <c r="W149" t="s">
        <v>2781</v>
      </c>
      <c r="X149" t="s">
        <v>2525</v>
      </c>
      <c r="Y149" t="s">
        <v>2782</v>
      </c>
      <c r="Z149" t="s">
        <v>2783</v>
      </c>
      <c r="AA149" t="s">
        <v>74</v>
      </c>
      <c r="AB149" t="s">
        <v>74</v>
      </c>
      <c r="AC149" t="s">
        <v>74</v>
      </c>
      <c r="AD149" t="s">
        <v>74</v>
      </c>
      <c r="AE149" t="s">
        <v>74</v>
      </c>
      <c r="AF149" t="s">
        <v>74</v>
      </c>
      <c r="AG149">
        <v>0</v>
      </c>
      <c r="AH149">
        <v>0</v>
      </c>
      <c r="AI149">
        <v>0</v>
      </c>
      <c r="AJ149">
        <v>0</v>
      </c>
      <c r="AK149">
        <v>0</v>
      </c>
      <c r="AL149" t="s">
        <v>173</v>
      </c>
      <c r="AM149" t="s">
        <v>174</v>
      </c>
      <c r="AN149" t="s">
        <v>175</v>
      </c>
      <c r="AO149" t="s">
        <v>2784</v>
      </c>
      <c r="AP149" t="s">
        <v>2785</v>
      </c>
      <c r="AQ149" t="s">
        <v>74</v>
      </c>
      <c r="AR149" t="s">
        <v>2786</v>
      </c>
      <c r="AS149" t="s">
        <v>2787</v>
      </c>
      <c r="AT149" t="s">
        <v>180</v>
      </c>
      <c r="AU149">
        <v>2024</v>
      </c>
      <c r="AV149">
        <v>97</v>
      </c>
      <c r="AW149">
        <v>3</v>
      </c>
      <c r="AX149" t="s">
        <v>74</v>
      </c>
      <c r="AY149" t="s">
        <v>74</v>
      </c>
      <c r="AZ149" t="s">
        <v>74</v>
      </c>
      <c r="BA149" t="s">
        <v>74</v>
      </c>
      <c r="BB149">
        <v>415</v>
      </c>
      <c r="BC149">
        <v>417</v>
      </c>
      <c r="BD149" t="s">
        <v>74</v>
      </c>
      <c r="BE149" t="s">
        <v>2788</v>
      </c>
      <c r="BF149" t="str">
        <f>HYPERLINK("http://dx.doi.org/10.1111/gequ.12456","http://dx.doi.org/10.1111/gequ.12456")</f>
        <v>http://dx.doi.org/10.1111/gequ.12456</v>
      </c>
      <c r="BG149" t="s">
        <v>74</v>
      </c>
      <c r="BH149" t="s">
        <v>290</v>
      </c>
      <c r="BI149">
        <v>3</v>
      </c>
      <c r="BJ149" t="s">
        <v>2789</v>
      </c>
      <c r="BK149" t="s">
        <v>135</v>
      </c>
      <c r="BL149" t="s">
        <v>922</v>
      </c>
      <c r="BM149" t="s">
        <v>2790</v>
      </c>
      <c r="BN149" t="s">
        <v>74</v>
      </c>
      <c r="BO149" t="s">
        <v>74</v>
      </c>
      <c r="BP149" t="s">
        <v>74</v>
      </c>
      <c r="BQ149" t="s">
        <v>74</v>
      </c>
      <c r="BR149" t="s">
        <v>97</v>
      </c>
      <c r="BS149" t="s">
        <v>2791</v>
      </c>
      <c r="BT149" t="str">
        <f>HYPERLINK("https%3A%2F%2Fwww.webofscience.com%2Fwos%2Fwoscc%2Ffull-record%2FWOS:001258714100001","View Full Record in Web of Science")</f>
        <v>View Full Record in Web of Science</v>
      </c>
    </row>
    <row r="150" spans="1:72" x14ac:dyDescent="0.25">
      <c r="A150" t="s">
        <v>72</v>
      </c>
      <c r="B150" t="s">
        <v>2792</v>
      </c>
      <c r="C150" t="s">
        <v>74</v>
      </c>
      <c r="D150" t="s">
        <v>74</v>
      </c>
      <c r="E150" t="s">
        <v>74</v>
      </c>
      <c r="F150" t="s">
        <v>2793</v>
      </c>
      <c r="G150" t="s">
        <v>74</v>
      </c>
      <c r="H150" t="s">
        <v>74</v>
      </c>
      <c r="I150" t="s">
        <v>2794</v>
      </c>
      <c r="J150" t="s">
        <v>644</v>
      </c>
      <c r="K150" t="s">
        <v>74</v>
      </c>
      <c r="L150" t="s">
        <v>74</v>
      </c>
      <c r="M150" t="s">
        <v>78</v>
      </c>
      <c r="N150" t="s">
        <v>79</v>
      </c>
      <c r="O150" t="s">
        <v>74</v>
      </c>
      <c r="P150" t="s">
        <v>74</v>
      </c>
      <c r="Q150" t="s">
        <v>74</v>
      </c>
      <c r="R150" t="s">
        <v>74</v>
      </c>
      <c r="S150" t="s">
        <v>74</v>
      </c>
      <c r="T150" t="s">
        <v>74</v>
      </c>
      <c r="U150" t="s">
        <v>74</v>
      </c>
      <c r="V150" t="s">
        <v>74</v>
      </c>
      <c r="W150" t="s">
        <v>2795</v>
      </c>
      <c r="X150" t="s">
        <v>2039</v>
      </c>
      <c r="Y150" t="s">
        <v>2796</v>
      </c>
      <c r="Z150" t="s">
        <v>74</v>
      </c>
      <c r="AA150" t="s">
        <v>74</v>
      </c>
      <c r="AB150" t="s">
        <v>74</v>
      </c>
      <c r="AC150" t="s">
        <v>74</v>
      </c>
      <c r="AD150" t="s">
        <v>74</v>
      </c>
      <c r="AE150" t="s">
        <v>74</v>
      </c>
      <c r="AF150" t="s">
        <v>74</v>
      </c>
      <c r="AG150">
        <v>1</v>
      </c>
      <c r="AH150">
        <v>0</v>
      </c>
      <c r="AI150">
        <v>0</v>
      </c>
      <c r="AJ150">
        <v>0</v>
      </c>
      <c r="AK150">
        <v>0</v>
      </c>
      <c r="AL150" t="s">
        <v>648</v>
      </c>
      <c r="AM150" t="s">
        <v>649</v>
      </c>
      <c r="AN150" t="s">
        <v>650</v>
      </c>
      <c r="AO150" t="s">
        <v>651</v>
      </c>
      <c r="AP150" t="s">
        <v>652</v>
      </c>
      <c r="AQ150" t="s">
        <v>74</v>
      </c>
      <c r="AR150" t="s">
        <v>653</v>
      </c>
      <c r="AS150" t="s">
        <v>654</v>
      </c>
      <c r="AT150" t="s">
        <v>2797</v>
      </c>
      <c r="AU150">
        <v>2024</v>
      </c>
      <c r="AV150">
        <v>60</v>
      </c>
      <c r="AW150">
        <v>1</v>
      </c>
      <c r="AX150" t="s">
        <v>74</v>
      </c>
      <c r="AY150" t="s">
        <v>74</v>
      </c>
      <c r="AZ150" t="s">
        <v>74</v>
      </c>
      <c r="BA150" t="s">
        <v>74</v>
      </c>
      <c r="BB150">
        <v>78</v>
      </c>
      <c r="BC150">
        <v>80</v>
      </c>
      <c r="BD150" t="s">
        <v>74</v>
      </c>
      <c r="BE150" t="s">
        <v>2798</v>
      </c>
      <c r="BF150" t="str">
        <f>HYPERLINK("http://dx.doi.org/10.3138/seminar.60.1.rev007","http://dx.doi.org/10.3138/seminar.60.1.rev007")</f>
        <v>http://dx.doi.org/10.3138/seminar.60.1.rev007</v>
      </c>
      <c r="BG150" t="s">
        <v>74</v>
      </c>
      <c r="BH150" t="s">
        <v>74</v>
      </c>
      <c r="BI150">
        <v>3</v>
      </c>
      <c r="BJ150" t="s">
        <v>657</v>
      </c>
      <c r="BK150" t="s">
        <v>135</v>
      </c>
      <c r="BL150" t="s">
        <v>197</v>
      </c>
      <c r="BM150" t="s">
        <v>2799</v>
      </c>
      <c r="BN150" t="s">
        <v>74</v>
      </c>
      <c r="BO150" t="s">
        <v>74</v>
      </c>
      <c r="BP150" t="s">
        <v>74</v>
      </c>
      <c r="BQ150" t="s">
        <v>74</v>
      </c>
      <c r="BR150" t="s">
        <v>97</v>
      </c>
      <c r="BS150" t="s">
        <v>2800</v>
      </c>
      <c r="BT150" t="str">
        <f>HYPERLINK("https%3A%2F%2Fwww.webofscience.com%2Fwos%2Fwoscc%2Ffull-record%2FWOS:001162606000009","View Full Record in Web of Science")</f>
        <v>View Full Record in Web of Science</v>
      </c>
    </row>
    <row r="151" spans="1:72" x14ac:dyDescent="0.25">
      <c r="A151" t="s">
        <v>72</v>
      </c>
      <c r="B151" t="s">
        <v>2801</v>
      </c>
      <c r="C151" t="s">
        <v>74</v>
      </c>
      <c r="D151" t="s">
        <v>74</v>
      </c>
      <c r="E151" t="s">
        <v>74</v>
      </c>
      <c r="F151" t="s">
        <v>2802</v>
      </c>
      <c r="G151" t="s">
        <v>74</v>
      </c>
      <c r="H151" t="s">
        <v>74</v>
      </c>
      <c r="I151" t="s">
        <v>2803</v>
      </c>
      <c r="J151" t="s">
        <v>2804</v>
      </c>
      <c r="K151" t="s">
        <v>74</v>
      </c>
      <c r="L151" t="s">
        <v>74</v>
      </c>
      <c r="M151" t="s">
        <v>78</v>
      </c>
      <c r="N151" t="s">
        <v>119</v>
      </c>
      <c r="O151" t="s">
        <v>74</v>
      </c>
      <c r="P151" t="s">
        <v>74</v>
      </c>
      <c r="Q151" t="s">
        <v>74</v>
      </c>
      <c r="R151" t="s">
        <v>74</v>
      </c>
      <c r="S151" t="s">
        <v>74</v>
      </c>
      <c r="T151" t="s">
        <v>2805</v>
      </c>
      <c r="U151" t="s">
        <v>74</v>
      </c>
      <c r="V151" t="s">
        <v>2806</v>
      </c>
      <c r="W151" t="s">
        <v>2807</v>
      </c>
      <c r="X151" t="s">
        <v>2808</v>
      </c>
      <c r="Y151" t="s">
        <v>2809</v>
      </c>
      <c r="Z151" t="s">
        <v>2810</v>
      </c>
      <c r="AA151" t="s">
        <v>2811</v>
      </c>
      <c r="AB151" t="s">
        <v>2812</v>
      </c>
      <c r="AC151" t="s">
        <v>74</v>
      </c>
      <c r="AD151" t="s">
        <v>74</v>
      </c>
      <c r="AE151" t="s">
        <v>2813</v>
      </c>
      <c r="AF151" t="s">
        <v>74</v>
      </c>
      <c r="AG151">
        <v>91</v>
      </c>
      <c r="AH151">
        <v>0</v>
      </c>
      <c r="AI151">
        <v>0</v>
      </c>
      <c r="AJ151">
        <v>0</v>
      </c>
      <c r="AK151">
        <v>0</v>
      </c>
      <c r="AL151" t="s">
        <v>874</v>
      </c>
      <c r="AM151" t="s">
        <v>85</v>
      </c>
      <c r="AN151" t="s">
        <v>875</v>
      </c>
      <c r="AO151" t="s">
        <v>2814</v>
      </c>
      <c r="AP151" t="s">
        <v>2815</v>
      </c>
      <c r="AQ151" t="s">
        <v>74</v>
      </c>
      <c r="AR151" t="s">
        <v>2804</v>
      </c>
      <c r="AS151" t="s">
        <v>2816</v>
      </c>
      <c r="AT151" t="s">
        <v>108</v>
      </c>
      <c r="AU151">
        <v>2024</v>
      </c>
      <c r="AV151">
        <v>10</v>
      </c>
      <c r="AW151">
        <v>2</v>
      </c>
      <c r="AX151" t="s">
        <v>74</v>
      </c>
      <c r="AY151" t="s">
        <v>74</v>
      </c>
      <c r="AZ151" t="s">
        <v>74</v>
      </c>
      <c r="BA151" t="s">
        <v>74</v>
      </c>
      <c r="BB151">
        <v>300</v>
      </c>
      <c r="BC151">
        <v>317</v>
      </c>
      <c r="BD151" t="s">
        <v>74</v>
      </c>
      <c r="BE151" t="s">
        <v>2817</v>
      </c>
      <c r="BF151" t="str">
        <f>HYPERLINK("http://dx.doi.org/10.1080/2373566X.2024.2396469","http://dx.doi.org/10.1080/2373566X.2024.2396469")</f>
        <v>http://dx.doi.org/10.1080/2373566X.2024.2396469</v>
      </c>
      <c r="BG151" t="s">
        <v>74</v>
      </c>
      <c r="BH151" t="s">
        <v>312</v>
      </c>
      <c r="BI151">
        <v>18</v>
      </c>
      <c r="BJ151" t="s">
        <v>183</v>
      </c>
      <c r="BK151" t="s">
        <v>95</v>
      </c>
      <c r="BL151" t="s">
        <v>183</v>
      </c>
      <c r="BM151" t="s">
        <v>2818</v>
      </c>
      <c r="BN151" t="s">
        <v>74</v>
      </c>
      <c r="BO151" t="s">
        <v>2305</v>
      </c>
      <c r="BP151" t="s">
        <v>74</v>
      </c>
      <c r="BQ151" t="s">
        <v>74</v>
      </c>
      <c r="BR151" t="s">
        <v>97</v>
      </c>
      <c r="BS151" t="s">
        <v>2819</v>
      </c>
      <c r="BT151" t="str">
        <f>HYPERLINK("https%3A%2F%2Fwww.webofscience.com%2Fwos%2Fwoscc%2Ffull-record%2FWOS:001310431200001","View Full Record in Web of Science")</f>
        <v>View Full Record in Web of Science</v>
      </c>
    </row>
    <row r="152" spans="1:72" x14ac:dyDescent="0.25">
      <c r="A152" t="s">
        <v>72</v>
      </c>
      <c r="B152" t="s">
        <v>2820</v>
      </c>
      <c r="C152" t="s">
        <v>74</v>
      </c>
      <c r="D152" t="s">
        <v>74</v>
      </c>
      <c r="E152" t="s">
        <v>74</v>
      </c>
      <c r="F152" t="s">
        <v>2821</v>
      </c>
      <c r="G152" t="s">
        <v>74</v>
      </c>
      <c r="H152" t="s">
        <v>74</v>
      </c>
      <c r="I152" t="s">
        <v>2822</v>
      </c>
      <c r="J152" t="s">
        <v>2823</v>
      </c>
      <c r="K152" t="s">
        <v>74</v>
      </c>
      <c r="L152" t="s">
        <v>74</v>
      </c>
      <c r="M152" t="s">
        <v>78</v>
      </c>
      <c r="N152" t="s">
        <v>119</v>
      </c>
      <c r="O152" t="s">
        <v>74</v>
      </c>
      <c r="P152" t="s">
        <v>74</v>
      </c>
      <c r="Q152" t="s">
        <v>74</v>
      </c>
      <c r="R152" t="s">
        <v>74</v>
      </c>
      <c r="S152" t="s">
        <v>74</v>
      </c>
      <c r="T152" t="s">
        <v>2824</v>
      </c>
      <c r="U152" t="s">
        <v>2825</v>
      </c>
      <c r="V152" t="s">
        <v>2826</v>
      </c>
      <c r="W152" t="s">
        <v>2827</v>
      </c>
      <c r="X152" t="s">
        <v>2828</v>
      </c>
      <c r="Y152" t="s">
        <v>2829</v>
      </c>
      <c r="Z152" t="s">
        <v>2830</v>
      </c>
      <c r="AA152" t="s">
        <v>74</v>
      </c>
      <c r="AB152" t="s">
        <v>74</v>
      </c>
      <c r="AC152" t="s">
        <v>74</v>
      </c>
      <c r="AD152" t="s">
        <v>74</v>
      </c>
      <c r="AE152" t="s">
        <v>74</v>
      </c>
      <c r="AF152" t="s">
        <v>74</v>
      </c>
      <c r="AG152">
        <v>114</v>
      </c>
      <c r="AH152">
        <v>0</v>
      </c>
      <c r="AI152">
        <v>0</v>
      </c>
      <c r="AJ152">
        <v>1</v>
      </c>
      <c r="AK152">
        <v>1</v>
      </c>
      <c r="AL152" t="s">
        <v>2831</v>
      </c>
      <c r="AM152" t="s">
        <v>2832</v>
      </c>
      <c r="AN152" t="s">
        <v>2833</v>
      </c>
      <c r="AO152" t="s">
        <v>2834</v>
      </c>
      <c r="AP152" t="s">
        <v>2835</v>
      </c>
      <c r="AQ152" t="s">
        <v>74</v>
      </c>
      <c r="AR152" t="s">
        <v>2836</v>
      </c>
      <c r="AS152" t="s">
        <v>2837</v>
      </c>
      <c r="AT152" t="s">
        <v>2838</v>
      </c>
      <c r="AU152">
        <v>2024</v>
      </c>
      <c r="AV152">
        <v>79</v>
      </c>
      <c r="AW152">
        <v>5</v>
      </c>
      <c r="AX152" t="s">
        <v>74</v>
      </c>
      <c r="AY152" t="s">
        <v>74</v>
      </c>
      <c r="AZ152" t="s">
        <v>74</v>
      </c>
      <c r="BA152" t="s">
        <v>74</v>
      </c>
      <c r="BB152">
        <v>683</v>
      </c>
      <c r="BC152">
        <v>696</v>
      </c>
      <c r="BD152" t="s">
        <v>74</v>
      </c>
      <c r="BE152" t="s">
        <v>2839</v>
      </c>
      <c r="BF152" t="str">
        <f>HYPERLINK("http://dx.doi.org/10.1037/amp0001393","http://dx.doi.org/10.1037/amp0001393")</f>
        <v>http://dx.doi.org/10.1037/amp0001393</v>
      </c>
      <c r="BG152" t="s">
        <v>74</v>
      </c>
      <c r="BH152" t="s">
        <v>74</v>
      </c>
      <c r="BI152">
        <v>14</v>
      </c>
      <c r="BJ152" t="s">
        <v>478</v>
      </c>
      <c r="BK152" t="s">
        <v>112</v>
      </c>
      <c r="BL152" t="s">
        <v>479</v>
      </c>
      <c r="BM152" t="s">
        <v>2840</v>
      </c>
      <c r="BN152">
        <v>39172373</v>
      </c>
      <c r="BO152" t="s">
        <v>74</v>
      </c>
      <c r="BP152" t="s">
        <v>74</v>
      </c>
      <c r="BQ152" t="s">
        <v>74</v>
      </c>
      <c r="BR152" t="s">
        <v>97</v>
      </c>
      <c r="BS152" t="s">
        <v>2841</v>
      </c>
      <c r="BT152" t="str">
        <f>HYPERLINK("https%3A%2F%2Fwww.webofscience.com%2Fwos%2Fwoscc%2Ffull-record%2FWOS:001350329700012","View Full Record in Web of Science")</f>
        <v>View Full Record in Web of Science</v>
      </c>
    </row>
    <row r="153" spans="1:72" x14ac:dyDescent="0.25">
      <c r="A153" t="s">
        <v>72</v>
      </c>
      <c r="B153" t="s">
        <v>2842</v>
      </c>
      <c r="C153" t="s">
        <v>74</v>
      </c>
      <c r="D153" t="s">
        <v>74</v>
      </c>
      <c r="E153" t="s">
        <v>74</v>
      </c>
      <c r="F153" t="s">
        <v>2843</v>
      </c>
      <c r="G153" t="s">
        <v>74</v>
      </c>
      <c r="H153" t="s">
        <v>74</v>
      </c>
      <c r="I153" t="s">
        <v>2844</v>
      </c>
      <c r="J153" t="s">
        <v>2845</v>
      </c>
      <c r="K153" t="s">
        <v>74</v>
      </c>
      <c r="L153" t="s">
        <v>74</v>
      </c>
      <c r="M153" t="s">
        <v>78</v>
      </c>
      <c r="N153" t="s">
        <v>119</v>
      </c>
      <c r="O153" t="s">
        <v>74</v>
      </c>
      <c r="P153" t="s">
        <v>74</v>
      </c>
      <c r="Q153" t="s">
        <v>74</v>
      </c>
      <c r="R153" t="s">
        <v>74</v>
      </c>
      <c r="S153" t="s">
        <v>74</v>
      </c>
      <c r="T153" t="s">
        <v>2846</v>
      </c>
      <c r="U153" t="s">
        <v>2847</v>
      </c>
      <c r="V153" t="s">
        <v>2848</v>
      </c>
      <c r="W153" t="s">
        <v>2849</v>
      </c>
      <c r="X153" t="s">
        <v>2850</v>
      </c>
      <c r="Y153" t="s">
        <v>2851</v>
      </c>
      <c r="Z153" t="s">
        <v>2852</v>
      </c>
      <c r="AA153" t="s">
        <v>2853</v>
      </c>
      <c r="AB153" t="s">
        <v>2854</v>
      </c>
      <c r="AC153" t="s">
        <v>74</v>
      </c>
      <c r="AD153" t="s">
        <v>74</v>
      </c>
      <c r="AE153" t="s">
        <v>74</v>
      </c>
      <c r="AF153" t="s">
        <v>74</v>
      </c>
      <c r="AG153">
        <v>45</v>
      </c>
      <c r="AH153">
        <v>1</v>
      </c>
      <c r="AI153">
        <v>1</v>
      </c>
      <c r="AJ153">
        <v>3</v>
      </c>
      <c r="AK153">
        <v>5</v>
      </c>
      <c r="AL153" t="s">
        <v>173</v>
      </c>
      <c r="AM153" t="s">
        <v>174</v>
      </c>
      <c r="AN153" t="s">
        <v>175</v>
      </c>
      <c r="AO153" t="s">
        <v>2855</v>
      </c>
      <c r="AP153" t="s">
        <v>2856</v>
      </c>
      <c r="AQ153" t="s">
        <v>74</v>
      </c>
      <c r="AR153" t="s">
        <v>2845</v>
      </c>
      <c r="AS153" t="s">
        <v>2857</v>
      </c>
      <c r="AT153" t="s">
        <v>674</v>
      </c>
      <c r="AU153">
        <v>2024</v>
      </c>
      <c r="AV153">
        <v>56</v>
      </c>
      <c r="AW153">
        <v>3</v>
      </c>
      <c r="AX153" t="s">
        <v>74</v>
      </c>
      <c r="AY153" t="s">
        <v>74</v>
      </c>
      <c r="AZ153" t="s">
        <v>74</v>
      </c>
      <c r="BA153" t="s">
        <v>74</v>
      </c>
      <c r="BB153" t="s">
        <v>74</v>
      </c>
      <c r="BC153" t="s">
        <v>74</v>
      </c>
      <c r="BD153" t="s">
        <v>74</v>
      </c>
      <c r="BE153" t="s">
        <v>2858</v>
      </c>
      <c r="BF153" t="str">
        <f>HYPERLINK("http://dx.doi.org/10.1111/area.12941","http://dx.doi.org/10.1111/area.12941")</f>
        <v>http://dx.doi.org/10.1111/area.12941</v>
      </c>
      <c r="BG153" t="s">
        <v>74</v>
      </c>
      <c r="BH153" t="s">
        <v>677</v>
      </c>
      <c r="BI153">
        <v>8</v>
      </c>
      <c r="BJ153" t="s">
        <v>183</v>
      </c>
      <c r="BK153" t="s">
        <v>112</v>
      </c>
      <c r="BL153" t="s">
        <v>183</v>
      </c>
      <c r="BM153" t="s">
        <v>2859</v>
      </c>
      <c r="BN153" t="s">
        <v>74</v>
      </c>
      <c r="BO153" t="s">
        <v>316</v>
      </c>
      <c r="BP153" t="s">
        <v>74</v>
      </c>
      <c r="BQ153" t="s">
        <v>74</v>
      </c>
      <c r="BR153" t="s">
        <v>97</v>
      </c>
      <c r="BS153" t="s">
        <v>2860</v>
      </c>
      <c r="BT153" t="str">
        <f>HYPERLINK("https%3A%2F%2Fwww.webofscience.com%2Fwos%2Fwoscc%2Ffull-record%2FWOS:001191996600001","View Full Record in Web of Science")</f>
        <v>View Full Record in Web of Science</v>
      </c>
    </row>
    <row r="154" spans="1:72" x14ac:dyDescent="0.25">
      <c r="A154" t="s">
        <v>72</v>
      </c>
      <c r="B154" t="s">
        <v>2861</v>
      </c>
      <c r="C154" t="s">
        <v>74</v>
      </c>
      <c r="D154" t="s">
        <v>74</v>
      </c>
      <c r="E154" t="s">
        <v>74</v>
      </c>
      <c r="F154" t="s">
        <v>2862</v>
      </c>
      <c r="G154" t="s">
        <v>74</v>
      </c>
      <c r="H154" t="s">
        <v>74</v>
      </c>
      <c r="I154" t="s">
        <v>2863</v>
      </c>
      <c r="J154" t="s">
        <v>1190</v>
      </c>
      <c r="K154" t="s">
        <v>74</v>
      </c>
      <c r="L154" t="s">
        <v>74</v>
      </c>
      <c r="M154" t="s">
        <v>78</v>
      </c>
      <c r="N154" t="s">
        <v>119</v>
      </c>
      <c r="O154" t="s">
        <v>74</v>
      </c>
      <c r="P154" t="s">
        <v>74</v>
      </c>
      <c r="Q154" t="s">
        <v>74</v>
      </c>
      <c r="R154" t="s">
        <v>74</v>
      </c>
      <c r="S154" t="s">
        <v>74</v>
      </c>
      <c r="T154" t="s">
        <v>74</v>
      </c>
      <c r="U154" t="s">
        <v>74</v>
      </c>
      <c r="V154" t="s">
        <v>74</v>
      </c>
      <c r="W154" t="s">
        <v>74</v>
      </c>
      <c r="X154" t="s">
        <v>74</v>
      </c>
      <c r="Y154" t="s">
        <v>74</v>
      </c>
      <c r="Z154" t="s">
        <v>74</v>
      </c>
      <c r="AA154" t="s">
        <v>74</v>
      </c>
      <c r="AB154" t="s">
        <v>74</v>
      </c>
      <c r="AC154" t="s">
        <v>74</v>
      </c>
      <c r="AD154" t="s">
        <v>74</v>
      </c>
      <c r="AE154" t="s">
        <v>74</v>
      </c>
      <c r="AF154" t="s">
        <v>74</v>
      </c>
      <c r="AG154">
        <v>24</v>
      </c>
      <c r="AH154">
        <v>0</v>
      </c>
      <c r="AI154">
        <v>0</v>
      </c>
      <c r="AJ154">
        <v>0</v>
      </c>
      <c r="AK154">
        <v>0</v>
      </c>
      <c r="AL154" t="s">
        <v>1193</v>
      </c>
      <c r="AM154" t="s">
        <v>1194</v>
      </c>
      <c r="AN154" t="s">
        <v>1195</v>
      </c>
      <c r="AO154" t="s">
        <v>1196</v>
      </c>
      <c r="AP154" t="s">
        <v>1197</v>
      </c>
      <c r="AQ154" t="s">
        <v>74</v>
      </c>
      <c r="AR154" t="s">
        <v>1198</v>
      </c>
      <c r="AS154" t="s">
        <v>1199</v>
      </c>
      <c r="AT154" t="s">
        <v>91</v>
      </c>
      <c r="AU154">
        <v>2024</v>
      </c>
      <c r="AV154">
        <v>123</v>
      </c>
      <c r="AW154">
        <v>4</v>
      </c>
      <c r="AX154" t="s">
        <v>74</v>
      </c>
      <c r="AY154" t="s">
        <v>74</v>
      </c>
      <c r="AZ154" t="s">
        <v>74</v>
      </c>
      <c r="BA154" t="s">
        <v>74</v>
      </c>
      <c r="BB154">
        <v>862</v>
      </c>
      <c r="BC154">
        <v>872</v>
      </c>
      <c r="BD154" t="s">
        <v>74</v>
      </c>
      <c r="BE154" t="s">
        <v>2864</v>
      </c>
      <c r="BF154" t="str">
        <f>HYPERLINK("http://dx.doi.org/10.1215/00382876-11381009","http://dx.doi.org/10.1215/00382876-11381009")</f>
        <v>http://dx.doi.org/10.1215/00382876-11381009</v>
      </c>
      <c r="BG154" t="s">
        <v>74</v>
      </c>
      <c r="BH154" t="s">
        <v>74</v>
      </c>
      <c r="BI154">
        <v>11</v>
      </c>
      <c r="BJ154" t="s">
        <v>1201</v>
      </c>
      <c r="BK154" t="s">
        <v>292</v>
      </c>
      <c r="BL154" t="s">
        <v>1202</v>
      </c>
      <c r="BM154" t="s">
        <v>1203</v>
      </c>
      <c r="BN154" t="s">
        <v>74</v>
      </c>
      <c r="BO154" t="s">
        <v>74</v>
      </c>
      <c r="BP154" t="s">
        <v>74</v>
      </c>
      <c r="BQ154" t="s">
        <v>74</v>
      </c>
      <c r="BR154" t="s">
        <v>97</v>
      </c>
      <c r="BS154" t="s">
        <v>2865</v>
      </c>
      <c r="BT154" t="str">
        <f>HYPERLINK("https%3A%2F%2Fwww.webofscience.com%2Fwos%2Fwoscc%2Ffull-record%2FWOS:001369760500006","View Full Record in Web of Science")</f>
        <v>View Full Record in Web of Science</v>
      </c>
    </row>
    <row r="155" spans="1:72" x14ac:dyDescent="0.25">
      <c r="A155" t="s">
        <v>72</v>
      </c>
      <c r="B155" t="s">
        <v>2866</v>
      </c>
      <c r="C155" t="s">
        <v>74</v>
      </c>
      <c r="D155" t="s">
        <v>74</v>
      </c>
      <c r="E155" t="s">
        <v>74</v>
      </c>
      <c r="F155" t="s">
        <v>2867</v>
      </c>
      <c r="G155" t="s">
        <v>74</v>
      </c>
      <c r="H155" t="s">
        <v>74</v>
      </c>
      <c r="I155" t="s">
        <v>2868</v>
      </c>
      <c r="J155" t="s">
        <v>2869</v>
      </c>
      <c r="K155" t="s">
        <v>74</v>
      </c>
      <c r="L155" t="s">
        <v>74</v>
      </c>
      <c r="M155" t="s">
        <v>78</v>
      </c>
      <c r="N155" t="s">
        <v>119</v>
      </c>
      <c r="O155" t="s">
        <v>74</v>
      </c>
      <c r="P155" t="s">
        <v>74</v>
      </c>
      <c r="Q155" t="s">
        <v>74</v>
      </c>
      <c r="R155" t="s">
        <v>74</v>
      </c>
      <c r="S155" t="s">
        <v>74</v>
      </c>
      <c r="T155" t="s">
        <v>2870</v>
      </c>
      <c r="U155" t="s">
        <v>2871</v>
      </c>
      <c r="V155" t="s">
        <v>2872</v>
      </c>
      <c r="W155" t="s">
        <v>2873</v>
      </c>
      <c r="X155" t="s">
        <v>2874</v>
      </c>
      <c r="Y155" t="s">
        <v>2875</v>
      </c>
      <c r="Z155" t="s">
        <v>2876</v>
      </c>
      <c r="AA155" t="s">
        <v>74</v>
      </c>
      <c r="AB155" t="s">
        <v>74</v>
      </c>
      <c r="AC155" t="s">
        <v>74</v>
      </c>
      <c r="AD155" t="s">
        <v>74</v>
      </c>
      <c r="AE155" t="s">
        <v>74</v>
      </c>
      <c r="AF155" t="s">
        <v>74</v>
      </c>
      <c r="AG155">
        <v>53</v>
      </c>
      <c r="AH155">
        <v>0</v>
      </c>
      <c r="AI155">
        <v>0</v>
      </c>
      <c r="AJ155">
        <v>1</v>
      </c>
      <c r="AK155">
        <v>1</v>
      </c>
      <c r="AL155" t="s">
        <v>148</v>
      </c>
      <c r="AM155" t="s">
        <v>149</v>
      </c>
      <c r="AN155" t="s">
        <v>150</v>
      </c>
      <c r="AO155" t="s">
        <v>2877</v>
      </c>
      <c r="AP155" t="s">
        <v>2878</v>
      </c>
      <c r="AQ155" t="s">
        <v>74</v>
      </c>
      <c r="AR155" t="s">
        <v>2879</v>
      </c>
      <c r="AS155" t="s">
        <v>2880</v>
      </c>
      <c r="AT155" t="s">
        <v>180</v>
      </c>
      <c r="AU155">
        <v>2024</v>
      </c>
      <c r="AV155">
        <v>36</v>
      </c>
      <c r="AW155" t="s">
        <v>2881</v>
      </c>
      <c r="AX155" t="s">
        <v>74</v>
      </c>
      <c r="AY155" t="s">
        <v>74</v>
      </c>
      <c r="AZ155" t="s">
        <v>109</v>
      </c>
      <c r="BA155" t="s">
        <v>74</v>
      </c>
      <c r="BB155">
        <v>349</v>
      </c>
      <c r="BC155">
        <v>362</v>
      </c>
      <c r="BD155" t="s">
        <v>74</v>
      </c>
      <c r="BE155" t="s">
        <v>2882</v>
      </c>
      <c r="BF155" t="str">
        <f>HYPERLINK("http://dx.doi.org/10.1163/15700682-BJA1013","http://dx.doi.org/10.1163/15700682-BJA1013")</f>
        <v>http://dx.doi.org/10.1163/15700682-BJA1013</v>
      </c>
      <c r="BG155" t="s">
        <v>74</v>
      </c>
      <c r="BH155" t="s">
        <v>74</v>
      </c>
      <c r="BI155">
        <v>14</v>
      </c>
      <c r="BJ155" t="s">
        <v>215</v>
      </c>
      <c r="BK155" t="s">
        <v>135</v>
      </c>
      <c r="BL155" t="s">
        <v>215</v>
      </c>
      <c r="BM155" t="s">
        <v>2883</v>
      </c>
      <c r="BN155" t="s">
        <v>74</v>
      </c>
      <c r="BO155" t="s">
        <v>74</v>
      </c>
      <c r="BP155" t="s">
        <v>74</v>
      </c>
      <c r="BQ155" t="s">
        <v>74</v>
      </c>
      <c r="BR155" t="s">
        <v>97</v>
      </c>
      <c r="BS155" t="s">
        <v>2884</v>
      </c>
      <c r="BT155" t="str">
        <f>HYPERLINK("https%3A%2F%2Fwww.webofscience.com%2Fwos%2Fwoscc%2Ffull-record%2FWOS:001268709900008","View Full Record in Web of Science")</f>
        <v>View Full Record in Web of Science</v>
      </c>
    </row>
    <row r="156" spans="1:72" x14ac:dyDescent="0.25">
      <c r="A156" t="s">
        <v>72</v>
      </c>
      <c r="B156" t="s">
        <v>2885</v>
      </c>
      <c r="C156" t="s">
        <v>74</v>
      </c>
      <c r="D156" t="s">
        <v>74</v>
      </c>
      <c r="E156" t="s">
        <v>74</v>
      </c>
      <c r="F156" t="s">
        <v>2886</v>
      </c>
      <c r="G156" t="s">
        <v>74</v>
      </c>
      <c r="H156" t="s">
        <v>74</v>
      </c>
      <c r="I156" t="s">
        <v>2887</v>
      </c>
      <c r="J156" t="s">
        <v>2888</v>
      </c>
      <c r="K156" t="s">
        <v>74</v>
      </c>
      <c r="L156" t="s">
        <v>74</v>
      </c>
      <c r="M156" t="s">
        <v>78</v>
      </c>
      <c r="N156" t="s">
        <v>119</v>
      </c>
      <c r="O156" t="s">
        <v>74</v>
      </c>
      <c r="P156" t="s">
        <v>74</v>
      </c>
      <c r="Q156" t="s">
        <v>74</v>
      </c>
      <c r="R156" t="s">
        <v>74</v>
      </c>
      <c r="S156" t="s">
        <v>74</v>
      </c>
      <c r="T156" t="s">
        <v>2889</v>
      </c>
      <c r="U156" t="s">
        <v>2890</v>
      </c>
      <c r="V156" t="s">
        <v>2891</v>
      </c>
      <c r="W156" t="s">
        <v>74</v>
      </c>
      <c r="X156" t="s">
        <v>74</v>
      </c>
      <c r="Y156" t="s">
        <v>74</v>
      </c>
      <c r="Z156" t="s">
        <v>74</v>
      </c>
      <c r="AA156" t="s">
        <v>74</v>
      </c>
      <c r="AB156" t="s">
        <v>74</v>
      </c>
      <c r="AC156" t="s">
        <v>74</v>
      </c>
      <c r="AD156" t="s">
        <v>74</v>
      </c>
      <c r="AE156" t="s">
        <v>74</v>
      </c>
      <c r="AF156" t="s">
        <v>74</v>
      </c>
      <c r="AG156">
        <v>42</v>
      </c>
      <c r="AH156">
        <v>0</v>
      </c>
      <c r="AI156">
        <v>0</v>
      </c>
      <c r="AJ156">
        <v>1</v>
      </c>
      <c r="AK156">
        <v>2</v>
      </c>
      <c r="AL156" t="s">
        <v>2749</v>
      </c>
      <c r="AM156" t="s">
        <v>2750</v>
      </c>
      <c r="AN156" t="s">
        <v>2751</v>
      </c>
      <c r="AO156" t="s">
        <v>2892</v>
      </c>
      <c r="AP156" t="s">
        <v>2893</v>
      </c>
      <c r="AQ156" t="s">
        <v>74</v>
      </c>
      <c r="AR156" t="s">
        <v>2894</v>
      </c>
      <c r="AS156" t="s">
        <v>2895</v>
      </c>
      <c r="AT156" t="s">
        <v>2094</v>
      </c>
      <c r="AU156">
        <v>2024</v>
      </c>
      <c r="AV156">
        <v>55</v>
      </c>
      <c r="AW156">
        <v>1</v>
      </c>
      <c r="AX156" t="s">
        <v>74</v>
      </c>
      <c r="AY156" t="s">
        <v>74</v>
      </c>
      <c r="AZ156" t="s">
        <v>74</v>
      </c>
      <c r="BA156" t="s">
        <v>74</v>
      </c>
      <c r="BB156" t="s">
        <v>74</v>
      </c>
      <c r="BC156" t="s">
        <v>74</v>
      </c>
      <c r="BD156" t="s">
        <v>74</v>
      </c>
      <c r="BE156" t="s">
        <v>2896</v>
      </c>
      <c r="BF156" t="str">
        <f>HYPERLINK("http://dx.doi.org/10.1353/ari.2024.a915995","http://dx.doi.org/10.1353/ari.2024.a915995")</f>
        <v>http://dx.doi.org/10.1353/ari.2024.a915995</v>
      </c>
      <c r="BG156" t="s">
        <v>74</v>
      </c>
      <c r="BH156" t="s">
        <v>74</v>
      </c>
      <c r="BI156">
        <v>24</v>
      </c>
      <c r="BJ156" t="s">
        <v>197</v>
      </c>
      <c r="BK156" t="s">
        <v>135</v>
      </c>
      <c r="BL156" t="s">
        <v>197</v>
      </c>
      <c r="BM156" t="s">
        <v>2897</v>
      </c>
      <c r="BN156" t="s">
        <v>74</v>
      </c>
      <c r="BO156" t="s">
        <v>74</v>
      </c>
      <c r="BP156" t="s">
        <v>74</v>
      </c>
      <c r="BQ156" t="s">
        <v>74</v>
      </c>
      <c r="BR156" t="s">
        <v>97</v>
      </c>
      <c r="BS156" t="s">
        <v>2898</v>
      </c>
      <c r="BT156" t="str">
        <f>HYPERLINK("https%3A%2F%2Fwww.webofscience.com%2Fwos%2Fwoscc%2Ffull-record%2FWOS:001171409400006","View Full Record in Web of Science")</f>
        <v>View Full Record in Web of Science</v>
      </c>
    </row>
    <row r="157" spans="1:72" x14ac:dyDescent="0.25">
      <c r="A157" t="s">
        <v>72</v>
      </c>
      <c r="B157" t="s">
        <v>2899</v>
      </c>
      <c r="C157" t="s">
        <v>74</v>
      </c>
      <c r="D157" t="s">
        <v>74</v>
      </c>
      <c r="E157" t="s">
        <v>74</v>
      </c>
      <c r="F157" t="s">
        <v>2900</v>
      </c>
      <c r="G157" t="s">
        <v>74</v>
      </c>
      <c r="H157" t="s">
        <v>74</v>
      </c>
      <c r="I157" t="s">
        <v>2901</v>
      </c>
      <c r="J157" t="s">
        <v>1552</v>
      </c>
      <c r="K157" t="s">
        <v>74</v>
      </c>
      <c r="L157" t="s">
        <v>74</v>
      </c>
      <c r="M157" t="s">
        <v>78</v>
      </c>
      <c r="N157" t="s">
        <v>271</v>
      </c>
      <c r="O157" t="s">
        <v>74</v>
      </c>
      <c r="P157" t="s">
        <v>74</v>
      </c>
      <c r="Q157" t="s">
        <v>74</v>
      </c>
      <c r="R157" t="s">
        <v>74</v>
      </c>
      <c r="S157" t="s">
        <v>74</v>
      </c>
      <c r="T157" t="s">
        <v>74</v>
      </c>
      <c r="U157" t="s">
        <v>74</v>
      </c>
      <c r="V157" t="s">
        <v>74</v>
      </c>
      <c r="W157" t="s">
        <v>2902</v>
      </c>
      <c r="X157" t="s">
        <v>2903</v>
      </c>
      <c r="Y157" t="s">
        <v>2904</v>
      </c>
      <c r="Z157" t="s">
        <v>74</v>
      </c>
      <c r="AA157" t="s">
        <v>74</v>
      </c>
      <c r="AB157" t="s">
        <v>2905</v>
      </c>
      <c r="AC157" t="s">
        <v>74</v>
      </c>
      <c r="AD157" t="s">
        <v>74</v>
      </c>
      <c r="AE157" t="s">
        <v>74</v>
      </c>
      <c r="AF157" t="s">
        <v>74</v>
      </c>
      <c r="AG157">
        <v>10</v>
      </c>
      <c r="AH157">
        <v>0</v>
      </c>
      <c r="AI157">
        <v>0</v>
      </c>
      <c r="AJ157">
        <v>0</v>
      </c>
      <c r="AK157">
        <v>0</v>
      </c>
      <c r="AL157" t="s">
        <v>84</v>
      </c>
      <c r="AM157" t="s">
        <v>85</v>
      </c>
      <c r="AN157" t="s">
        <v>86</v>
      </c>
      <c r="AO157" t="s">
        <v>1556</v>
      </c>
      <c r="AP157" t="s">
        <v>1557</v>
      </c>
      <c r="AQ157" t="s">
        <v>74</v>
      </c>
      <c r="AR157" t="s">
        <v>1552</v>
      </c>
      <c r="AS157" t="s">
        <v>1558</v>
      </c>
      <c r="AT157" t="s">
        <v>2906</v>
      </c>
      <c r="AU157">
        <v>2024</v>
      </c>
      <c r="AV157" t="s">
        <v>74</v>
      </c>
      <c r="AW157" t="s">
        <v>74</v>
      </c>
      <c r="AX157" t="s">
        <v>74</v>
      </c>
      <c r="AY157" t="s">
        <v>74</v>
      </c>
      <c r="AZ157" t="s">
        <v>74</v>
      </c>
      <c r="BA157" t="s">
        <v>74</v>
      </c>
      <c r="BB157" t="s">
        <v>74</v>
      </c>
      <c r="BC157" t="s">
        <v>74</v>
      </c>
      <c r="BD157" t="s">
        <v>74</v>
      </c>
      <c r="BE157" t="s">
        <v>2907</v>
      </c>
      <c r="BF157" t="str">
        <f>HYPERLINK("http://dx.doi.org/10.1080/17533171.2024.2424543","http://dx.doi.org/10.1080/17533171.2024.2424543")</f>
        <v>http://dx.doi.org/10.1080/17533171.2024.2424543</v>
      </c>
      <c r="BG157" t="s">
        <v>74</v>
      </c>
      <c r="BH157" t="s">
        <v>1625</v>
      </c>
      <c r="BI157">
        <v>5</v>
      </c>
      <c r="BJ157" t="s">
        <v>1141</v>
      </c>
      <c r="BK157" t="s">
        <v>95</v>
      </c>
      <c r="BL157" t="s">
        <v>1141</v>
      </c>
      <c r="BM157" t="s">
        <v>2908</v>
      </c>
      <c r="BN157" t="s">
        <v>74</v>
      </c>
      <c r="BO157" t="s">
        <v>316</v>
      </c>
      <c r="BP157" t="s">
        <v>74</v>
      </c>
      <c r="BQ157" t="s">
        <v>74</v>
      </c>
      <c r="BR157" t="s">
        <v>97</v>
      </c>
      <c r="BS157" t="s">
        <v>2909</v>
      </c>
      <c r="BT157" t="str">
        <f>HYPERLINK("https%3A%2F%2Fwww.webofscience.com%2Fwos%2Fwoscc%2Ffull-record%2FWOS:001379573200001","View Full Record in Web of Science")</f>
        <v>View Full Record in Web of Science</v>
      </c>
    </row>
    <row r="158" spans="1:72" x14ac:dyDescent="0.25">
      <c r="A158" t="s">
        <v>72</v>
      </c>
      <c r="B158" t="s">
        <v>2910</v>
      </c>
      <c r="C158" t="s">
        <v>74</v>
      </c>
      <c r="D158" t="s">
        <v>74</v>
      </c>
      <c r="E158" t="s">
        <v>74</v>
      </c>
      <c r="F158" t="s">
        <v>2911</v>
      </c>
      <c r="G158" t="s">
        <v>74</v>
      </c>
      <c r="H158" t="s">
        <v>74</v>
      </c>
      <c r="I158" t="s">
        <v>2912</v>
      </c>
      <c r="J158" t="s">
        <v>2913</v>
      </c>
      <c r="K158" t="s">
        <v>74</v>
      </c>
      <c r="L158" t="s">
        <v>74</v>
      </c>
      <c r="M158" t="s">
        <v>628</v>
      </c>
      <c r="N158" t="s">
        <v>344</v>
      </c>
      <c r="O158" t="s">
        <v>74</v>
      </c>
      <c r="P158" t="s">
        <v>74</v>
      </c>
      <c r="Q158" t="s">
        <v>74</v>
      </c>
      <c r="R158" t="s">
        <v>74</v>
      </c>
      <c r="S158" t="s">
        <v>74</v>
      </c>
      <c r="T158" t="s">
        <v>2914</v>
      </c>
      <c r="U158" t="s">
        <v>74</v>
      </c>
      <c r="V158" t="s">
        <v>2915</v>
      </c>
      <c r="W158" t="s">
        <v>2916</v>
      </c>
      <c r="X158" t="s">
        <v>2917</v>
      </c>
      <c r="Y158" t="s">
        <v>2918</v>
      </c>
      <c r="Z158" t="s">
        <v>2919</v>
      </c>
      <c r="AA158" t="s">
        <v>74</v>
      </c>
      <c r="AB158" t="s">
        <v>74</v>
      </c>
      <c r="AC158" t="s">
        <v>74</v>
      </c>
      <c r="AD158" t="s">
        <v>74</v>
      </c>
      <c r="AE158" t="s">
        <v>74</v>
      </c>
      <c r="AF158" t="s">
        <v>74</v>
      </c>
      <c r="AG158">
        <v>50</v>
      </c>
      <c r="AH158">
        <v>0</v>
      </c>
      <c r="AI158">
        <v>0</v>
      </c>
      <c r="AJ158">
        <v>1</v>
      </c>
      <c r="AK158">
        <v>1</v>
      </c>
      <c r="AL158" t="s">
        <v>2920</v>
      </c>
      <c r="AM158" t="s">
        <v>780</v>
      </c>
      <c r="AN158" t="s">
        <v>2921</v>
      </c>
      <c r="AO158" t="s">
        <v>2922</v>
      </c>
      <c r="AP158" t="s">
        <v>2923</v>
      </c>
      <c r="AQ158" t="s">
        <v>74</v>
      </c>
      <c r="AR158" t="s">
        <v>2913</v>
      </c>
      <c r="AS158" t="s">
        <v>2924</v>
      </c>
      <c r="AT158" t="s">
        <v>1835</v>
      </c>
      <c r="AU158">
        <v>2024</v>
      </c>
      <c r="AV158" t="s">
        <v>74</v>
      </c>
      <c r="AW158">
        <v>40</v>
      </c>
      <c r="AX158" t="s">
        <v>74</v>
      </c>
      <c r="AY158" t="s">
        <v>74</v>
      </c>
      <c r="AZ158" t="s">
        <v>74</v>
      </c>
      <c r="BA158" t="s">
        <v>74</v>
      </c>
      <c r="BB158" t="s">
        <v>74</v>
      </c>
      <c r="BC158" t="s">
        <v>74</v>
      </c>
      <c r="BD158" t="s">
        <v>74</v>
      </c>
      <c r="BE158" t="s">
        <v>74</v>
      </c>
      <c r="BF158" t="s">
        <v>74</v>
      </c>
      <c r="BG158" t="s">
        <v>74</v>
      </c>
      <c r="BH158" t="s">
        <v>74</v>
      </c>
      <c r="BI158">
        <v>27</v>
      </c>
      <c r="BJ158" t="s">
        <v>765</v>
      </c>
      <c r="BK158" t="s">
        <v>95</v>
      </c>
      <c r="BL158" t="s">
        <v>766</v>
      </c>
      <c r="BM158" t="s">
        <v>2925</v>
      </c>
      <c r="BN158" t="s">
        <v>74</v>
      </c>
      <c r="BO158" t="s">
        <v>74</v>
      </c>
      <c r="BP158" t="s">
        <v>74</v>
      </c>
      <c r="BQ158" t="s">
        <v>74</v>
      </c>
      <c r="BR158" t="s">
        <v>97</v>
      </c>
      <c r="BS158" t="s">
        <v>2926</v>
      </c>
      <c r="BT158" t="str">
        <f>HYPERLINK("https%3A%2F%2Fwww.webofscience.com%2Fwos%2Fwoscc%2Ffull-record%2FWOS:001196346600017","View Full Record in Web of Science")</f>
        <v>View Full Record in Web of Science</v>
      </c>
    </row>
    <row r="159" spans="1:72" x14ac:dyDescent="0.25">
      <c r="A159" t="s">
        <v>72</v>
      </c>
      <c r="B159" t="s">
        <v>2927</v>
      </c>
      <c r="C159" t="s">
        <v>74</v>
      </c>
      <c r="D159" t="s">
        <v>74</v>
      </c>
      <c r="E159" t="s">
        <v>74</v>
      </c>
      <c r="F159" t="s">
        <v>2928</v>
      </c>
      <c r="G159" t="s">
        <v>74</v>
      </c>
      <c r="H159" t="s">
        <v>74</v>
      </c>
      <c r="I159" t="s">
        <v>2929</v>
      </c>
      <c r="J159" t="s">
        <v>2930</v>
      </c>
      <c r="K159" t="s">
        <v>74</v>
      </c>
      <c r="L159" t="s">
        <v>74</v>
      </c>
      <c r="M159" t="s">
        <v>78</v>
      </c>
      <c r="N159" t="s">
        <v>119</v>
      </c>
      <c r="O159" t="s">
        <v>74</v>
      </c>
      <c r="P159" t="s">
        <v>74</v>
      </c>
      <c r="Q159" t="s">
        <v>74</v>
      </c>
      <c r="R159" t="s">
        <v>74</v>
      </c>
      <c r="S159" t="s">
        <v>74</v>
      </c>
      <c r="T159" t="s">
        <v>2931</v>
      </c>
      <c r="U159" t="s">
        <v>74</v>
      </c>
      <c r="V159" t="s">
        <v>2932</v>
      </c>
      <c r="W159" t="s">
        <v>2933</v>
      </c>
      <c r="X159" t="s">
        <v>2934</v>
      </c>
      <c r="Y159" t="s">
        <v>2935</v>
      </c>
      <c r="Z159" t="s">
        <v>2936</v>
      </c>
      <c r="AA159" t="s">
        <v>2937</v>
      </c>
      <c r="AB159" t="s">
        <v>2938</v>
      </c>
      <c r="AC159" t="s">
        <v>2939</v>
      </c>
      <c r="AD159" t="s">
        <v>2939</v>
      </c>
      <c r="AE159" t="s">
        <v>2940</v>
      </c>
      <c r="AF159" t="s">
        <v>74</v>
      </c>
      <c r="AG159">
        <v>17</v>
      </c>
      <c r="AH159">
        <v>0</v>
      </c>
      <c r="AI159">
        <v>0</v>
      </c>
      <c r="AJ159">
        <v>1</v>
      </c>
      <c r="AK159">
        <v>1</v>
      </c>
      <c r="AL159" t="s">
        <v>2941</v>
      </c>
      <c r="AM159" t="s">
        <v>2942</v>
      </c>
      <c r="AN159" t="s">
        <v>2943</v>
      </c>
      <c r="AO159" t="s">
        <v>2944</v>
      </c>
      <c r="AP159" t="s">
        <v>2945</v>
      </c>
      <c r="AQ159" t="s">
        <v>74</v>
      </c>
      <c r="AR159" t="s">
        <v>2946</v>
      </c>
      <c r="AS159" t="s">
        <v>2947</v>
      </c>
      <c r="AT159" t="s">
        <v>2948</v>
      </c>
      <c r="AU159">
        <v>2024</v>
      </c>
      <c r="AV159">
        <v>80</v>
      </c>
      <c r="AW159">
        <v>2</v>
      </c>
      <c r="AX159" t="s">
        <v>74</v>
      </c>
      <c r="AY159" t="s">
        <v>74</v>
      </c>
      <c r="AZ159" t="s">
        <v>74</v>
      </c>
      <c r="BA159" t="s">
        <v>74</v>
      </c>
      <c r="BB159" t="s">
        <v>74</v>
      </c>
      <c r="BC159" t="s">
        <v>74</v>
      </c>
      <c r="BD159" t="s">
        <v>2949</v>
      </c>
      <c r="BE159" t="s">
        <v>2950</v>
      </c>
      <c r="BF159" t="str">
        <f>HYPERLINK("http://dx.doi.org/10.4102/hts.v80i2.9033","http://dx.doi.org/10.4102/hts.v80i2.9033")</f>
        <v>http://dx.doi.org/10.4102/hts.v80i2.9033</v>
      </c>
      <c r="BG159" t="s">
        <v>74</v>
      </c>
      <c r="BH159" t="s">
        <v>74</v>
      </c>
      <c r="BI159">
        <v>7</v>
      </c>
      <c r="BJ159" t="s">
        <v>215</v>
      </c>
      <c r="BK159" t="s">
        <v>135</v>
      </c>
      <c r="BL159" t="s">
        <v>215</v>
      </c>
      <c r="BM159" t="s">
        <v>2951</v>
      </c>
      <c r="BN159" t="s">
        <v>74</v>
      </c>
      <c r="BO159" t="s">
        <v>422</v>
      </c>
      <c r="BP159" t="s">
        <v>74</v>
      </c>
      <c r="BQ159" t="s">
        <v>74</v>
      </c>
      <c r="BR159" t="s">
        <v>97</v>
      </c>
      <c r="BS159" t="s">
        <v>2952</v>
      </c>
      <c r="BT159" t="str">
        <f>HYPERLINK("https%3A%2F%2Fwww.webofscience.com%2Fwos%2Fwoscc%2Ffull-record%2FWOS:001261642600001","View Full Record in Web of Science")</f>
        <v>View Full Record in Web of Science</v>
      </c>
    </row>
    <row r="160" spans="1:72" x14ac:dyDescent="0.25">
      <c r="A160" t="s">
        <v>72</v>
      </c>
      <c r="B160" t="s">
        <v>2953</v>
      </c>
      <c r="C160" t="s">
        <v>74</v>
      </c>
      <c r="D160" t="s">
        <v>74</v>
      </c>
      <c r="E160" t="s">
        <v>74</v>
      </c>
      <c r="F160" t="s">
        <v>2954</v>
      </c>
      <c r="G160" t="s">
        <v>74</v>
      </c>
      <c r="H160" t="s">
        <v>74</v>
      </c>
      <c r="I160" t="s">
        <v>2955</v>
      </c>
      <c r="J160" t="s">
        <v>203</v>
      </c>
      <c r="K160" t="s">
        <v>74</v>
      </c>
      <c r="L160" t="s">
        <v>74</v>
      </c>
      <c r="M160" t="s">
        <v>78</v>
      </c>
      <c r="N160" t="s">
        <v>119</v>
      </c>
      <c r="O160" t="s">
        <v>74</v>
      </c>
      <c r="P160" t="s">
        <v>74</v>
      </c>
      <c r="Q160" t="s">
        <v>74</v>
      </c>
      <c r="R160" t="s">
        <v>74</v>
      </c>
      <c r="S160" t="s">
        <v>74</v>
      </c>
      <c r="T160" t="s">
        <v>2956</v>
      </c>
      <c r="U160" t="s">
        <v>74</v>
      </c>
      <c r="V160" t="s">
        <v>2957</v>
      </c>
      <c r="W160" t="s">
        <v>2958</v>
      </c>
      <c r="X160" t="s">
        <v>74</v>
      </c>
      <c r="Y160" t="s">
        <v>2959</v>
      </c>
      <c r="Z160" t="s">
        <v>2960</v>
      </c>
      <c r="AA160" t="s">
        <v>74</v>
      </c>
      <c r="AB160" t="s">
        <v>2961</v>
      </c>
      <c r="AC160" t="s">
        <v>74</v>
      </c>
      <c r="AD160" t="s">
        <v>74</v>
      </c>
      <c r="AE160" t="s">
        <v>74</v>
      </c>
      <c r="AF160" t="s">
        <v>74</v>
      </c>
      <c r="AG160">
        <v>16</v>
      </c>
      <c r="AH160">
        <v>0</v>
      </c>
      <c r="AI160">
        <v>0</v>
      </c>
      <c r="AJ160">
        <v>0</v>
      </c>
      <c r="AK160">
        <v>0</v>
      </c>
      <c r="AL160" t="s">
        <v>173</v>
      </c>
      <c r="AM160" t="s">
        <v>174</v>
      </c>
      <c r="AN160" t="s">
        <v>175</v>
      </c>
      <c r="AO160" t="s">
        <v>209</v>
      </c>
      <c r="AP160" t="s">
        <v>210</v>
      </c>
      <c r="AQ160" t="s">
        <v>74</v>
      </c>
      <c r="AR160" t="s">
        <v>211</v>
      </c>
      <c r="AS160" t="s">
        <v>212</v>
      </c>
      <c r="AT160" t="s">
        <v>213</v>
      </c>
      <c r="AU160">
        <v>2024</v>
      </c>
      <c r="AV160">
        <v>113</v>
      </c>
      <c r="AW160">
        <v>1</v>
      </c>
      <c r="AX160" t="s">
        <v>74</v>
      </c>
      <c r="AY160" t="s">
        <v>74</v>
      </c>
      <c r="AZ160" t="s">
        <v>74</v>
      </c>
      <c r="BA160" t="s">
        <v>74</v>
      </c>
      <c r="BB160">
        <v>159</v>
      </c>
      <c r="BC160">
        <v>172</v>
      </c>
      <c r="BD160" t="s">
        <v>74</v>
      </c>
      <c r="BE160" t="s">
        <v>2962</v>
      </c>
      <c r="BF160" t="str">
        <f>HYPERLINK("http://dx.doi.org/10.1111/irom.12485","http://dx.doi.org/10.1111/irom.12485")</f>
        <v>http://dx.doi.org/10.1111/irom.12485</v>
      </c>
      <c r="BG160" t="s">
        <v>74</v>
      </c>
      <c r="BH160" t="s">
        <v>74</v>
      </c>
      <c r="BI160">
        <v>14</v>
      </c>
      <c r="BJ160" t="s">
        <v>215</v>
      </c>
      <c r="BK160" t="s">
        <v>95</v>
      </c>
      <c r="BL160" t="s">
        <v>215</v>
      </c>
      <c r="BM160" t="s">
        <v>216</v>
      </c>
      <c r="BN160" t="s">
        <v>74</v>
      </c>
      <c r="BO160" t="s">
        <v>74</v>
      </c>
      <c r="BP160" t="s">
        <v>74</v>
      </c>
      <c r="BQ160" t="s">
        <v>74</v>
      </c>
      <c r="BR160" t="s">
        <v>97</v>
      </c>
      <c r="BS160" t="s">
        <v>2963</v>
      </c>
      <c r="BT160" t="str">
        <f>HYPERLINK("https%3A%2F%2Fwww.webofscience.com%2Fwos%2Fwoscc%2Ffull-record%2FWOS:001243750600001","View Full Record in Web of Science")</f>
        <v>View Full Record in Web of Science</v>
      </c>
    </row>
    <row r="161" spans="1:72" x14ac:dyDescent="0.25">
      <c r="A161" t="s">
        <v>72</v>
      </c>
      <c r="B161" t="s">
        <v>2964</v>
      </c>
      <c r="C161" t="s">
        <v>74</v>
      </c>
      <c r="D161" t="s">
        <v>74</v>
      </c>
      <c r="E161" t="s">
        <v>74</v>
      </c>
      <c r="F161" t="s">
        <v>2965</v>
      </c>
      <c r="G161" t="s">
        <v>74</v>
      </c>
      <c r="H161" t="s">
        <v>74</v>
      </c>
      <c r="I161" t="s">
        <v>2966</v>
      </c>
      <c r="J161" t="s">
        <v>2967</v>
      </c>
      <c r="K161" t="s">
        <v>74</v>
      </c>
      <c r="L161" t="s">
        <v>74</v>
      </c>
      <c r="M161" t="s">
        <v>78</v>
      </c>
      <c r="N161" t="s">
        <v>119</v>
      </c>
      <c r="O161" t="s">
        <v>74</v>
      </c>
      <c r="P161" t="s">
        <v>74</v>
      </c>
      <c r="Q161" t="s">
        <v>74</v>
      </c>
      <c r="R161" t="s">
        <v>74</v>
      </c>
      <c r="S161" t="s">
        <v>74</v>
      </c>
      <c r="T161" t="s">
        <v>74</v>
      </c>
      <c r="U161" t="s">
        <v>74</v>
      </c>
      <c r="V161" t="s">
        <v>74</v>
      </c>
      <c r="W161" t="s">
        <v>2968</v>
      </c>
      <c r="X161" t="s">
        <v>2969</v>
      </c>
      <c r="Y161" t="s">
        <v>2970</v>
      </c>
      <c r="Z161" t="s">
        <v>74</v>
      </c>
      <c r="AA161" t="s">
        <v>2971</v>
      </c>
      <c r="AB161" t="s">
        <v>74</v>
      </c>
      <c r="AC161" t="s">
        <v>74</v>
      </c>
      <c r="AD161" t="s">
        <v>74</v>
      </c>
      <c r="AE161" t="s">
        <v>74</v>
      </c>
      <c r="AF161" t="s">
        <v>74</v>
      </c>
      <c r="AG161">
        <v>47</v>
      </c>
      <c r="AH161">
        <v>0</v>
      </c>
      <c r="AI161">
        <v>0</v>
      </c>
      <c r="AJ161">
        <v>0</v>
      </c>
      <c r="AK161">
        <v>0</v>
      </c>
      <c r="AL161" t="s">
        <v>1193</v>
      </c>
      <c r="AM161" t="s">
        <v>1194</v>
      </c>
      <c r="AN161" t="s">
        <v>1195</v>
      </c>
      <c r="AO161" t="s">
        <v>2972</v>
      </c>
      <c r="AP161" t="s">
        <v>2973</v>
      </c>
      <c r="AQ161" t="s">
        <v>74</v>
      </c>
      <c r="AR161" t="s">
        <v>2974</v>
      </c>
      <c r="AS161" t="s">
        <v>2975</v>
      </c>
      <c r="AT161" t="s">
        <v>213</v>
      </c>
      <c r="AU161">
        <v>2024</v>
      </c>
      <c r="AV161" t="s">
        <v>74</v>
      </c>
      <c r="AW161">
        <v>54</v>
      </c>
      <c r="AX161" t="s">
        <v>74</v>
      </c>
      <c r="AY161" t="s">
        <v>74</v>
      </c>
      <c r="AZ161" t="s">
        <v>74</v>
      </c>
      <c r="BA161" t="s">
        <v>74</v>
      </c>
      <c r="BB161" t="s">
        <v>74</v>
      </c>
      <c r="BC161" t="s">
        <v>74</v>
      </c>
      <c r="BD161" t="s">
        <v>74</v>
      </c>
      <c r="BE161" t="s">
        <v>2976</v>
      </c>
      <c r="BF161" t="str">
        <f>HYPERLINK("http://dx.doi.org/10.1215/10757163-11205435","http://dx.doi.org/10.1215/10757163-11205435")</f>
        <v>http://dx.doi.org/10.1215/10757163-11205435</v>
      </c>
      <c r="BG161" t="s">
        <v>74</v>
      </c>
      <c r="BH161" t="s">
        <v>74</v>
      </c>
      <c r="BI161">
        <v>17</v>
      </c>
      <c r="BJ161" t="s">
        <v>134</v>
      </c>
      <c r="BK161" t="s">
        <v>95</v>
      </c>
      <c r="BL161" t="s">
        <v>134</v>
      </c>
      <c r="BM161" t="s">
        <v>2977</v>
      </c>
      <c r="BN161" t="s">
        <v>74</v>
      </c>
      <c r="BO161" t="s">
        <v>74</v>
      </c>
      <c r="BP161" t="s">
        <v>74</v>
      </c>
      <c r="BQ161" t="s">
        <v>74</v>
      </c>
      <c r="BR161" t="s">
        <v>97</v>
      </c>
      <c r="BS161" t="s">
        <v>2978</v>
      </c>
      <c r="BT161" t="str">
        <f>HYPERLINK("https%3A%2F%2Fwww.webofscience.com%2Fwos%2Fwoscc%2Ffull-record%2FWOS:001304778700004","View Full Record in Web of Science")</f>
        <v>View Full Record in Web of Science</v>
      </c>
    </row>
    <row r="162" spans="1:72" x14ac:dyDescent="0.25">
      <c r="A162" t="s">
        <v>72</v>
      </c>
      <c r="B162" t="s">
        <v>2979</v>
      </c>
      <c r="C162" t="s">
        <v>74</v>
      </c>
      <c r="D162" t="s">
        <v>74</v>
      </c>
      <c r="E162" t="s">
        <v>74</v>
      </c>
      <c r="F162" t="s">
        <v>2980</v>
      </c>
      <c r="G162" t="s">
        <v>74</v>
      </c>
      <c r="H162" t="s">
        <v>74</v>
      </c>
      <c r="I162" t="s">
        <v>2981</v>
      </c>
      <c r="J162" t="s">
        <v>2982</v>
      </c>
      <c r="K162" t="s">
        <v>74</v>
      </c>
      <c r="L162" t="s">
        <v>74</v>
      </c>
      <c r="M162" t="s">
        <v>78</v>
      </c>
      <c r="N162" t="s">
        <v>119</v>
      </c>
      <c r="O162" t="s">
        <v>74</v>
      </c>
      <c r="P162" t="s">
        <v>74</v>
      </c>
      <c r="Q162" t="s">
        <v>74</v>
      </c>
      <c r="R162" t="s">
        <v>74</v>
      </c>
      <c r="S162" t="s">
        <v>74</v>
      </c>
      <c r="T162" t="s">
        <v>2983</v>
      </c>
      <c r="U162" t="s">
        <v>74</v>
      </c>
      <c r="V162" t="s">
        <v>2984</v>
      </c>
      <c r="W162" t="s">
        <v>74</v>
      </c>
      <c r="X162" t="s">
        <v>74</v>
      </c>
      <c r="Y162" t="s">
        <v>74</v>
      </c>
      <c r="Z162" t="s">
        <v>74</v>
      </c>
      <c r="AA162" t="s">
        <v>74</v>
      </c>
      <c r="AB162" t="s">
        <v>74</v>
      </c>
      <c r="AC162" t="s">
        <v>74</v>
      </c>
      <c r="AD162" t="s">
        <v>74</v>
      </c>
      <c r="AE162" t="s">
        <v>74</v>
      </c>
      <c r="AF162" t="s">
        <v>74</v>
      </c>
      <c r="AG162">
        <v>57</v>
      </c>
      <c r="AH162">
        <v>0</v>
      </c>
      <c r="AI162">
        <v>0</v>
      </c>
      <c r="AJ162">
        <v>0</v>
      </c>
      <c r="AK162">
        <v>0</v>
      </c>
      <c r="AL162" t="s">
        <v>248</v>
      </c>
      <c r="AM162" t="s">
        <v>249</v>
      </c>
      <c r="AN162" t="s">
        <v>250</v>
      </c>
      <c r="AO162" t="s">
        <v>2985</v>
      </c>
      <c r="AP162" t="s">
        <v>2986</v>
      </c>
      <c r="AQ162" t="s">
        <v>74</v>
      </c>
      <c r="AR162" t="s">
        <v>2987</v>
      </c>
      <c r="AS162" t="s">
        <v>2988</v>
      </c>
      <c r="AT162" t="s">
        <v>1117</v>
      </c>
      <c r="AU162">
        <v>2024</v>
      </c>
      <c r="AV162">
        <v>138</v>
      </c>
      <c r="AW162">
        <v>1</v>
      </c>
      <c r="AX162" t="s">
        <v>74</v>
      </c>
      <c r="AY162" t="s">
        <v>74</v>
      </c>
      <c r="AZ162" t="s">
        <v>109</v>
      </c>
      <c r="BA162" t="s">
        <v>74</v>
      </c>
      <c r="BB162">
        <v>20</v>
      </c>
      <c r="BC162">
        <v>40</v>
      </c>
      <c r="BD162" t="s">
        <v>74</v>
      </c>
      <c r="BE162" t="s">
        <v>2989</v>
      </c>
      <c r="BF162" t="str">
        <f>HYPERLINK("http://dx.doi.org/10.1177/01417789241280499","http://dx.doi.org/10.1177/01417789241280499")</f>
        <v>http://dx.doi.org/10.1177/01417789241280499</v>
      </c>
      <c r="BG162" t="s">
        <v>74</v>
      </c>
      <c r="BH162" t="s">
        <v>74</v>
      </c>
      <c r="BI162">
        <v>21</v>
      </c>
      <c r="BJ162" t="s">
        <v>336</v>
      </c>
      <c r="BK162" t="s">
        <v>112</v>
      </c>
      <c r="BL162" t="s">
        <v>336</v>
      </c>
      <c r="BM162" t="s">
        <v>2990</v>
      </c>
      <c r="BN162" t="s">
        <v>74</v>
      </c>
      <c r="BO162" t="s">
        <v>74</v>
      </c>
      <c r="BP162" t="s">
        <v>74</v>
      </c>
      <c r="BQ162" t="s">
        <v>74</v>
      </c>
      <c r="BR162" t="s">
        <v>97</v>
      </c>
      <c r="BS162" t="s">
        <v>2991</v>
      </c>
      <c r="BT162" t="str">
        <f>HYPERLINK("https%3A%2F%2Fwww.webofscience.com%2Fwos%2Fwoscc%2Ffull-record%2FWOS:001380772200005","View Full Record in Web of Science")</f>
        <v>View Full Record in Web of Science</v>
      </c>
    </row>
    <row r="163" spans="1:72" x14ac:dyDescent="0.25">
      <c r="A163" t="s">
        <v>72</v>
      </c>
      <c r="B163" t="s">
        <v>2992</v>
      </c>
      <c r="C163" t="s">
        <v>74</v>
      </c>
      <c r="D163" t="s">
        <v>74</v>
      </c>
      <c r="E163" t="s">
        <v>74</v>
      </c>
      <c r="F163" t="s">
        <v>2993</v>
      </c>
      <c r="G163" t="s">
        <v>74</v>
      </c>
      <c r="H163" t="s">
        <v>74</v>
      </c>
      <c r="I163" t="s">
        <v>2994</v>
      </c>
      <c r="J163" t="s">
        <v>2995</v>
      </c>
      <c r="K163" t="s">
        <v>74</v>
      </c>
      <c r="L163" t="s">
        <v>74</v>
      </c>
      <c r="M163" t="s">
        <v>78</v>
      </c>
      <c r="N163" t="s">
        <v>271</v>
      </c>
      <c r="O163" t="s">
        <v>74</v>
      </c>
      <c r="P163" t="s">
        <v>74</v>
      </c>
      <c r="Q163" t="s">
        <v>74</v>
      </c>
      <c r="R163" t="s">
        <v>74</v>
      </c>
      <c r="S163" t="s">
        <v>74</v>
      </c>
      <c r="T163" t="s">
        <v>2996</v>
      </c>
      <c r="U163" t="s">
        <v>2997</v>
      </c>
      <c r="V163" t="s">
        <v>2998</v>
      </c>
      <c r="W163" t="s">
        <v>2999</v>
      </c>
      <c r="X163" t="s">
        <v>3000</v>
      </c>
      <c r="Y163" t="s">
        <v>3001</v>
      </c>
      <c r="Z163" t="s">
        <v>3002</v>
      </c>
      <c r="AA163" t="s">
        <v>3003</v>
      </c>
      <c r="AB163" t="s">
        <v>3004</v>
      </c>
      <c r="AC163" t="s">
        <v>74</v>
      </c>
      <c r="AD163" t="s">
        <v>74</v>
      </c>
      <c r="AE163" t="s">
        <v>74</v>
      </c>
      <c r="AF163" t="s">
        <v>74</v>
      </c>
      <c r="AG163">
        <v>78</v>
      </c>
      <c r="AH163">
        <v>0</v>
      </c>
      <c r="AI163">
        <v>0</v>
      </c>
      <c r="AJ163">
        <v>0</v>
      </c>
      <c r="AK163">
        <v>0</v>
      </c>
      <c r="AL163" t="s">
        <v>84</v>
      </c>
      <c r="AM163" t="s">
        <v>85</v>
      </c>
      <c r="AN163" t="s">
        <v>86</v>
      </c>
      <c r="AO163" t="s">
        <v>3005</v>
      </c>
      <c r="AP163" t="s">
        <v>3006</v>
      </c>
      <c r="AQ163" t="s">
        <v>74</v>
      </c>
      <c r="AR163" t="s">
        <v>3007</v>
      </c>
      <c r="AS163" t="s">
        <v>3008</v>
      </c>
      <c r="AT163" t="s">
        <v>3009</v>
      </c>
      <c r="AU163">
        <v>2024</v>
      </c>
      <c r="AV163" t="s">
        <v>74</v>
      </c>
      <c r="AW163" t="s">
        <v>74</v>
      </c>
      <c r="AX163" t="s">
        <v>74</v>
      </c>
      <c r="AY163" t="s">
        <v>74</v>
      </c>
      <c r="AZ163" t="s">
        <v>74</v>
      </c>
      <c r="BA163" t="s">
        <v>74</v>
      </c>
      <c r="BB163" t="s">
        <v>74</v>
      </c>
      <c r="BC163" t="s">
        <v>74</v>
      </c>
      <c r="BD163" t="s">
        <v>74</v>
      </c>
      <c r="BE163" t="s">
        <v>3010</v>
      </c>
      <c r="BF163" t="str">
        <f>HYPERLINK("http://dx.doi.org/10.1080/08263663.2024.2421124","http://dx.doi.org/10.1080/08263663.2024.2421124")</f>
        <v>http://dx.doi.org/10.1080/08263663.2024.2421124</v>
      </c>
      <c r="BG163" t="s">
        <v>74</v>
      </c>
      <c r="BH163" t="s">
        <v>857</v>
      </c>
      <c r="BI163">
        <v>22</v>
      </c>
      <c r="BJ163" t="s">
        <v>765</v>
      </c>
      <c r="BK163" t="s">
        <v>95</v>
      </c>
      <c r="BL163" t="s">
        <v>766</v>
      </c>
      <c r="BM163" t="s">
        <v>3011</v>
      </c>
      <c r="BN163" t="s">
        <v>74</v>
      </c>
      <c r="BO163" t="s">
        <v>3012</v>
      </c>
      <c r="BP163" t="s">
        <v>74</v>
      </c>
      <c r="BQ163" t="s">
        <v>74</v>
      </c>
      <c r="BR163" t="s">
        <v>97</v>
      </c>
      <c r="BS163" t="s">
        <v>3013</v>
      </c>
      <c r="BT163" t="str">
        <f>HYPERLINK("https%3A%2F%2Fwww.webofscience.com%2Fwos%2Fwoscc%2Ffull-record%2FWOS:001355064200001","View Full Record in Web of Science")</f>
        <v>View Full Record in Web of Science</v>
      </c>
    </row>
    <row r="164" spans="1:72" x14ac:dyDescent="0.25">
      <c r="A164" t="s">
        <v>72</v>
      </c>
      <c r="B164" t="s">
        <v>3014</v>
      </c>
      <c r="C164" t="s">
        <v>74</v>
      </c>
      <c r="D164" t="s">
        <v>74</v>
      </c>
      <c r="E164" t="s">
        <v>74</v>
      </c>
      <c r="F164" t="s">
        <v>3015</v>
      </c>
      <c r="G164" t="s">
        <v>74</v>
      </c>
      <c r="H164" t="s">
        <v>74</v>
      </c>
      <c r="I164" t="s">
        <v>3016</v>
      </c>
      <c r="J164" t="s">
        <v>3017</v>
      </c>
      <c r="K164" t="s">
        <v>74</v>
      </c>
      <c r="L164" t="s">
        <v>74</v>
      </c>
      <c r="M164" t="s">
        <v>78</v>
      </c>
      <c r="N164" t="s">
        <v>119</v>
      </c>
      <c r="O164" t="s">
        <v>74</v>
      </c>
      <c r="P164" t="s">
        <v>74</v>
      </c>
      <c r="Q164" t="s">
        <v>74</v>
      </c>
      <c r="R164" t="s">
        <v>74</v>
      </c>
      <c r="S164" t="s">
        <v>74</v>
      </c>
      <c r="T164" t="s">
        <v>74</v>
      </c>
      <c r="U164" t="s">
        <v>3018</v>
      </c>
      <c r="V164" t="s">
        <v>3019</v>
      </c>
      <c r="W164" t="s">
        <v>3020</v>
      </c>
      <c r="X164" t="s">
        <v>3021</v>
      </c>
      <c r="Y164" t="s">
        <v>3022</v>
      </c>
      <c r="Z164" t="s">
        <v>3023</v>
      </c>
      <c r="AA164" t="s">
        <v>74</v>
      </c>
      <c r="AB164" t="s">
        <v>74</v>
      </c>
      <c r="AC164" t="s">
        <v>74</v>
      </c>
      <c r="AD164" t="s">
        <v>74</v>
      </c>
      <c r="AE164" t="s">
        <v>74</v>
      </c>
      <c r="AF164" t="s">
        <v>74</v>
      </c>
      <c r="AG164">
        <v>89</v>
      </c>
      <c r="AH164">
        <v>1</v>
      </c>
      <c r="AI164">
        <v>1</v>
      </c>
      <c r="AJ164">
        <v>2</v>
      </c>
      <c r="AK164">
        <v>2</v>
      </c>
      <c r="AL164" t="s">
        <v>912</v>
      </c>
      <c r="AM164" t="s">
        <v>913</v>
      </c>
      <c r="AN164" t="s">
        <v>914</v>
      </c>
      <c r="AO164" t="s">
        <v>3024</v>
      </c>
      <c r="AP164" t="s">
        <v>3025</v>
      </c>
      <c r="AQ164" t="s">
        <v>74</v>
      </c>
      <c r="AR164" t="s">
        <v>3026</v>
      </c>
      <c r="AS164" t="s">
        <v>3027</v>
      </c>
      <c r="AT164" t="s">
        <v>3028</v>
      </c>
      <c r="AU164">
        <v>2024</v>
      </c>
      <c r="AV164">
        <v>18</v>
      </c>
      <c r="AW164">
        <v>4</v>
      </c>
      <c r="AX164" t="s">
        <v>74</v>
      </c>
      <c r="AY164" t="s">
        <v>74</v>
      </c>
      <c r="AZ164" t="s">
        <v>74</v>
      </c>
      <c r="BA164" t="s">
        <v>74</v>
      </c>
      <c r="BB164" t="s">
        <v>74</v>
      </c>
      <c r="BC164" t="s">
        <v>74</v>
      </c>
      <c r="BD164" t="s">
        <v>3029</v>
      </c>
      <c r="BE164" t="s">
        <v>3030</v>
      </c>
      <c r="BF164" t="str">
        <f>HYPERLINK("http://dx.doi.org/10.1093/ips/olae041","http://dx.doi.org/10.1093/ips/olae041")</f>
        <v>http://dx.doi.org/10.1093/ips/olae041</v>
      </c>
      <c r="BG164" t="s">
        <v>74</v>
      </c>
      <c r="BH164" t="s">
        <v>74</v>
      </c>
      <c r="BI164">
        <v>18</v>
      </c>
      <c r="BJ164" t="s">
        <v>3031</v>
      </c>
      <c r="BK164" t="s">
        <v>112</v>
      </c>
      <c r="BL164" t="s">
        <v>3032</v>
      </c>
      <c r="BM164" t="s">
        <v>3033</v>
      </c>
      <c r="BN164" t="s">
        <v>74</v>
      </c>
      <c r="BO164" t="s">
        <v>316</v>
      </c>
      <c r="BP164" t="s">
        <v>74</v>
      </c>
      <c r="BQ164" t="s">
        <v>74</v>
      </c>
      <c r="BR164" t="s">
        <v>97</v>
      </c>
      <c r="BS164" t="s">
        <v>3034</v>
      </c>
      <c r="BT164" t="str">
        <f>HYPERLINK("https%3A%2F%2Fwww.webofscience.com%2Fwos%2Fwoscc%2Ffull-record%2FWOS:001333241000005","View Full Record in Web of Science")</f>
        <v>View Full Record in Web of Science</v>
      </c>
    </row>
    <row r="165" spans="1:72" x14ac:dyDescent="0.25">
      <c r="A165" t="s">
        <v>72</v>
      </c>
      <c r="B165" t="s">
        <v>3035</v>
      </c>
      <c r="C165" t="s">
        <v>74</v>
      </c>
      <c r="D165" t="s">
        <v>74</v>
      </c>
      <c r="E165" t="s">
        <v>74</v>
      </c>
      <c r="F165" t="s">
        <v>3036</v>
      </c>
      <c r="G165" t="s">
        <v>74</v>
      </c>
      <c r="H165" t="s">
        <v>74</v>
      </c>
      <c r="I165" t="s">
        <v>3037</v>
      </c>
      <c r="J165" t="s">
        <v>3038</v>
      </c>
      <c r="K165" t="s">
        <v>74</v>
      </c>
      <c r="L165" t="s">
        <v>74</v>
      </c>
      <c r="M165" t="s">
        <v>78</v>
      </c>
      <c r="N165" t="s">
        <v>271</v>
      </c>
      <c r="O165" t="s">
        <v>74</v>
      </c>
      <c r="P165" t="s">
        <v>74</v>
      </c>
      <c r="Q165" t="s">
        <v>74</v>
      </c>
      <c r="R165" t="s">
        <v>74</v>
      </c>
      <c r="S165" t="s">
        <v>74</v>
      </c>
      <c r="T165" t="s">
        <v>3039</v>
      </c>
      <c r="U165" t="s">
        <v>3040</v>
      </c>
      <c r="V165" t="s">
        <v>3041</v>
      </c>
      <c r="W165" t="s">
        <v>3042</v>
      </c>
      <c r="X165" t="s">
        <v>3043</v>
      </c>
      <c r="Y165" t="s">
        <v>3044</v>
      </c>
      <c r="Z165" t="s">
        <v>3045</v>
      </c>
      <c r="AA165" t="s">
        <v>3046</v>
      </c>
      <c r="AB165" t="s">
        <v>3047</v>
      </c>
      <c r="AC165" t="s">
        <v>74</v>
      </c>
      <c r="AD165" t="s">
        <v>74</v>
      </c>
      <c r="AE165" t="s">
        <v>74</v>
      </c>
      <c r="AF165" t="s">
        <v>74</v>
      </c>
      <c r="AG165">
        <v>37</v>
      </c>
      <c r="AH165">
        <v>0</v>
      </c>
      <c r="AI165">
        <v>0</v>
      </c>
      <c r="AJ165">
        <v>1</v>
      </c>
      <c r="AK165">
        <v>1</v>
      </c>
      <c r="AL165" t="s">
        <v>349</v>
      </c>
      <c r="AM165" t="s">
        <v>350</v>
      </c>
      <c r="AN165" t="s">
        <v>351</v>
      </c>
      <c r="AO165" t="s">
        <v>3048</v>
      </c>
      <c r="AP165" t="s">
        <v>3049</v>
      </c>
      <c r="AQ165" t="s">
        <v>74</v>
      </c>
      <c r="AR165" t="s">
        <v>3050</v>
      </c>
      <c r="AS165" t="s">
        <v>3051</v>
      </c>
      <c r="AT165" t="s">
        <v>3052</v>
      </c>
      <c r="AU165">
        <v>2024</v>
      </c>
      <c r="AV165" t="s">
        <v>74</v>
      </c>
      <c r="AW165" t="s">
        <v>74</v>
      </c>
      <c r="AX165" t="s">
        <v>74</v>
      </c>
      <c r="AY165" t="s">
        <v>74</v>
      </c>
      <c r="AZ165" t="s">
        <v>74</v>
      </c>
      <c r="BA165" t="s">
        <v>74</v>
      </c>
      <c r="BB165" t="s">
        <v>74</v>
      </c>
      <c r="BC165" t="s">
        <v>74</v>
      </c>
      <c r="BD165" t="s">
        <v>74</v>
      </c>
      <c r="BE165" t="s">
        <v>3053</v>
      </c>
      <c r="BF165" t="str">
        <f>HYPERLINK("http://dx.doi.org/10.1057/s41282-024-00470-4","http://dx.doi.org/10.1057/s41282-024-00470-4")</f>
        <v>http://dx.doi.org/10.1057/s41282-024-00470-4</v>
      </c>
      <c r="BG165" t="s">
        <v>74</v>
      </c>
      <c r="BH165" t="s">
        <v>501</v>
      </c>
      <c r="BI165">
        <v>16</v>
      </c>
      <c r="BJ165" t="s">
        <v>257</v>
      </c>
      <c r="BK165" t="s">
        <v>95</v>
      </c>
      <c r="BL165" t="s">
        <v>258</v>
      </c>
      <c r="BM165" t="s">
        <v>3054</v>
      </c>
      <c r="BN165" t="s">
        <v>74</v>
      </c>
      <c r="BO165" t="s">
        <v>316</v>
      </c>
      <c r="BP165" t="s">
        <v>74</v>
      </c>
      <c r="BQ165" t="s">
        <v>74</v>
      </c>
      <c r="BR165" t="s">
        <v>97</v>
      </c>
      <c r="BS165" t="s">
        <v>3055</v>
      </c>
      <c r="BT165" t="str">
        <f>HYPERLINK("https%3A%2F%2Fwww.webofscience.com%2Fwos%2Fwoscc%2Ffull-record%2FWOS:001324490000001","View Full Record in Web of Science")</f>
        <v>View Full Record in Web of Science</v>
      </c>
    </row>
    <row r="166" spans="1:72" x14ac:dyDescent="0.25">
      <c r="A166" t="s">
        <v>72</v>
      </c>
      <c r="B166" t="s">
        <v>3056</v>
      </c>
      <c r="C166" t="s">
        <v>74</v>
      </c>
      <c r="D166" t="s">
        <v>74</v>
      </c>
      <c r="E166" t="s">
        <v>74</v>
      </c>
      <c r="F166" t="s">
        <v>3057</v>
      </c>
      <c r="G166" t="s">
        <v>74</v>
      </c>
      <c r="H166" t="s">
        <v>74</v>
      </c>
      <c r="I166" t="s">
        <v>3058</v>
      </c>
      <c r="J166" t="s">
        <v>3059</v>
      </c>
      <c r="K166" t="s">
        <v>74</v>
      </c>
      <c r="L166" t="s">
        <v>74</v>
      </c>
      <c r="M166" t="s">
        <v>78</v>
      </c>
      <c r="N166" t="s">
        <v>344</v>
      </c>
      <c r="O166" t="s">
        <v>74</v>
      </c>
      <c r="P166" t="s">
        <v>74</v>
      </c>
      <c r="Q166" t="s">
        <v>74</v>
      </c>
      <c r="R166" t="s">
        <v>74</v>
      </c>
      <c r="S166" t="s">
        <v>74</v>
      </c>
      <c r="T166" t="s">
        <v>3060</v>
      </c>
      <c r="U166" t="s">
        <v>74</v>
      </c>
      <c r="V166" t="s">
        <v>3061</v>
      </c>
      <c r="W166" t="s">
        <v>3062</v>
      </c>
      <c r="X166" t="s">
        <v>3063</v>
      </c>
      <c r="Y166" t="s">
        <v>3064</v>
      </c>
      <c r="Z166" t="s">
        <v>3065</v>
      </c>
      <c r="AA166" t="s">
        <v>3066</v>
      </c>
      <c r="AB166" t="s">
        <v>74</v>
      </c>
      <c r="AC166" t="s">
        <v>74</v>
      </c>
      <c r="AD166" t="s">
        <v>74</v>
      </c>
      <c r="AE166" t="s">
        <v>74</v>
      </c>
      <c r="AF166" t="s">
        <v>74</v>
      </c>
      <c r="AG166">
        <v>16</v>
      </c>
      <c r="AH166">
        <v>0</v>
      </c>
      <c r="AI166">
        <v>0</v>
      </c>
      <c r="AJ166">
        <v>0</v>
      </c>
      <c r="AK166">
        <v>0</v>
      </c>
      <c r="AL166" t="s">
        <v>148</v>
      </c>
      <c r="AM166" t="s">
        <v>149</v>
      </c>
      <c r="AN166" t="s">
        <v>150</v>
      </c>
      <c r="AO166" t="s">
        <v>3067</v>
      </c>
      <c r="AP166" t="s">
        <v>3068</v>
      </c>
      <c r="AQ166" t="s">
        <v>74</v>
      </c>
      <c r="AR166" t="s">
        <v>3069</v>
      </c>
      <c r="AS166" t="s">
        <v>3070</v>
      </c>
      <c r="AT166" t="s">
        <v>180</v>
      </c>
      <c r="AU166">
        <v>2024</v>
      </c>
      <c r="AV166">
        <v>11</v>
      </c>
      <c r="AW166">
        <v>2</v>
      </c>
      <c r="AX166" t="s">
        <v>74</v>
      </c>
      <c r="AY166" t="s">
        <v>74</v>
      </c>
      <c r="AZ166" t="s">
        <v>74</v>
      </c>
      <c r="BA166" t="s">
        <v>74</v>
      </c>
      <c r="BB166">
        <v>403</v>
      </c>
      <c r="BC166">
        <v>423</v>
      </c>
      <c r="BD166" t="s">
        <v>74</v>
      </c>
      <c r="BE166" t="s">
        <v>3071</v>
      </c>
      <c r="BF166" t="str">
        <f>HYPERLINK("http://dx.doi.org/10.1163/21983534-11010007","http://dx.doi.org/10.1163/21983534-11010007")</f>
        <v>http://dx.doi.org/10.1163/21983534-11010007</v>
      </c>
      <c r="BG166" t="s">
        <v>74</v>
      </c>
      <c r="BH166" t="s">
        <v>74</v>
      </c>
      <c r="BI166">
        <v>21</v>
      </c>
      <c r="BJ166" t="s">
        <v>3072</v>
      </c>
      <c r="BK166" t="s">
        <v>95</v>
      </c>
      <c r="BL166" t="s">
        <v>3072</v>
      </c>
      <c r="BM166" t="s">
        <v>3073</v>
      </c>
      <c r="BN166" t="s">
        <v>74</v>
      </c>
      <c r="BO166" t="s">
        <v>316</v>
      </c>
      <c r="BP166" t="s">
        <v>74</v>
      </c>
      <c r="BQ166" t="s">
        <v>74</v>
      </c>
      <c r="BR166" t="s">
        <v>97</v>
      </c>
      <c r="BS166" t="s">
        <v>3074</v>
      </c>
      <c r="BT166" t="str">
        <f>HYPERLINK("https%3A%2F%2Fwww.webofscience.com%2Fwos%2Fwoscc%2Ffull-record%2FWOS:001343476000006","View Full Record in Web of Science")</f>
        <v>View Full Record in Web of Science</v>
      </c>
    </row>
    <row r="167" spans="1:72" x14ac:dyDescent="0.25">
      <c r="A167" t="s">
        <v>72</v>
      </c>
      <c r="B167" t="s">
        <v>3075</v>
      </c>
      <c r="C167" t="s">
        <v>74</v>
      </c>
      <c r="D167" t="s">
        <v>74</v>
      </c>
      <c r="E167" t="s">
        <v>74</v>
      </c>
      <c r="F167" t="s">
        <v>3076</v>
      </c>
      <c r="G167" t="s">
        <v>74</v>
      </c>
      <c r="H167" t="s">
        <v>74</v>
      </c>
      <c r="I167" t="s">
        <v>3077</v>
      </c>
      <c r="J167" t="s">
        <v>3078</v>
      </c>
      <c r="K167" t="s">
        <v>74</v>
      </c>
      <c r="L167" t="s">
        <v>74</v>
      </c>
      <c r="M167" t="s">
        <v>78</v>
      </c>
      <c r="N167" t="s">
        <v>119</v>
      </c>
      <c r="O167" t="s">
        <v>74</v>
      </c>
      <c r="P167" t="s">
        <v>74</v>
      </c>
      <c r="Q167" t="s">
        <v>74</v>
      </c>
      <c r="R167" t="s">
        <v>74</v>
      </c>
      <c r="S167" t="s">
        <v>74</v>
      </c>
      <c r="T167" t="s">
        <v>3079</v>
      </c>
      <c r="U167" t="s">
        <v>3080</v>
      </c>
      <c r="V167" t="s">
        <v>3081</v>
      </c>
      <c r="W167" t="s">
        <v>3082</v>
      </c>
      <c r="X167" t="s">
        <v>3083</v>
      </c>
      <c r="Y167" t="s">
        <v>3084</v>
      </c>
      <c r="Z167" t="s">
        <v>74</v>
      </c>
      <c r="AA167" t="s">
        <v>74</v>
      </c>
      <c r="AB167" t="s">
        <v>3085</v>
      </c>
      <c r="AC167" t="s">
        <v>74</v>
      </c>
      <c r="AD167" t="s">
        <v>74</v>
      </c>
      <c r="AE167" t="s">
        <v>74</v>
      </c>
      <c r="AF167" t="s">
        <v>74</v>
      </c>
      <c r="AG167">
        <v>71</v>
      </c>
      <c r="AH167">
        <v>0</v>
      </c>
      <c r="AI167">
        <v>0</v>
      </c>
      <c r="AJ167">
        <v>1</v>
      </c>
      <c r="AK167">
        <v>1</v>
      </c>
      <c r="AL167" t="s">
        <v>281</v>
      </c>
      <c r="AM167" t="s">
        <v>282</v>
      </c>
      <c r="AN167" t="s">
        <v>283</v>
      </c>
      <c r="AO167" t="s">
        <v>3086</v>
      </c>
      <c r="AP167" t="s">
        <v>3087</v>
      </c>
      <c r="AQ167" t="s">
        <v>74</v>
      </c>
      <c r="AR167" t="s">
        <v>3088</v>
      </c>
      <c r="AS167" t="s">
        <v>3089</v>
      </c>
      <c r="AT167" t="s">
        <v>674</v>
      </c>
      <c r="AU167">
        <v>2024</v>
      </c>
      <c r="AV167">
        <v>51</v>
      </c>
      <c r="AW167">
        <v>5</v>
      </c>
      <c r="AX167" t="s">
        <v>74</v>
      </c>
      <c r="AY167" t="s">
        <v>74</v>
      </c>
      <c r="AZ167" t="s">
        <v>109</v>
      </c>
      <c r="BA167" t="s">
        <v>74</v>
      </c>
      <c r="BB167">
        <v>120</v>
      </c>
      <c r="BC167">
        <v>139</v>
      </c>
      <c r="BD167" t="s">
        <v>74</v>
      </c>
      <c r="BE167" t="s">
        <v>3090</v>
      </c>
      <c r="BF167" t="str">
        <f>HYPERLINK("http://dx.doi.org/10.1177/0094582X241295617","http://dx.doi.org/10.1177/0094582X241295617")</f>
        <v>http://dx.doi.org/10.1177/0094582X241295617</v>
      </c>
      <c r="BG167" t="s">
        <v>74</v>
      </c>
      <c r="BH167" t="s">
        <v>857</v>
      </c>
      <c r="BI167">
        <v>20</v>
      </c>
      <c r="BJ167" t="s">
        <v>3091</v>
      </c>
      <c r="BK167" t="s">
        <v>112</v>
      </c>
      <c r="BL167" t="s">
        <v>3092</v>
      </c>
      <c r="BM167" t="s">
        <v>3093</v>
      </c>
      <c r="BN167" t="s">
        <v>74</v>
      </c>
      <c r="BO167" t="s">
        <v>74</v>
      </c>
      <c r="BP167" t="s">
        <v>74</v>
      </c>
      <c r="BQ167" t="s">
        <v>74</v>
      </c>
      <c r="BR167" t="s">
        <v>97</v>
      </c>
      <c r="BS167" t="s">
        <v>3094</v>
      </c>
      <c r="BT167" t="str">
        <f>HYPERLINK("https%3A%2F%2Fwww.webofscience.com%2Fwos%2Fwoscc%2Ffull-record%2FWOS:001349928100001","View Full Record in Web of Science")</f>
        <v>View Full Record in Web of Science</v>
      </c>
    </row>
    <row r="168" spans="1:72" x14ac:dyDescent="0.25">
      <c r="A168" t="s">
        <v>72</v>
      </c>
      <c r="B168" t="s">
        <v>3095</v>
      </c>
      <c r="C168" t="s">
        <v>74</v>
      </c>
      <c r="D168" t="s">
        <v>74</v>
      </c>
      <c r="E168" t="s">
        <v>74</v>
      </c>
      <c r="F168" t="s">
        <v>3096</v>
      </c>
      <c r="G168" t="s">
        <v>74</v>
      </c>
      <c r="H168" t="s">
        <v>74</v>
      </c>
      <c r="I168" t="s">
        <v>3097</v>
      </c>
      <c r="J168" t="s">
        <v>1969</v>
      </c>
      <c r="K168" t="s">
        <v>74</v>
      </c>
      <c r="L168" t="s">
        <v>74</v>
      </c>
      <c r="M168" t="s">
        <v>78</v>
      </c>
      <c r="N168" t="s">
        <v>119</v>
      </c>
      <c r="O168" t="s">
        <v>74</v>
      </c>
      <c r="P168" t="s">
        <v>74</v>
      </c>
      <c r="Q168" t="s">
        <v>74</v>
      </c>
      <c r="R168" t="s">
        <v>74</v>
      </c>
      <c r="S168" t="s">
        <v>74</v>
      </c>
      <c r="T168" t="s">
        <v>3098</v>
      </c>
      <c r="U168" t="s">
        <v>74</v>
      </c>
      <c r="V168" t="s">
        <v>3099</v>
      </c>
      <c r="W168" t="s">
        <v>3100</v>
      </c>
      <c r="X168" t="s">
        <v>3101</v>
      </c>
      <c r="Y168" t="s">
        <v>3102</v>
      </c>
      <c r="Z168" t="s">
        <v>3103</v>
      </c>
      <c r="AA168" t="s">
        <v>74</v>
      </c>
      <c r="AB168" t="s">
        <v>3104</v>
      </c>
      <c r="AC168" t="s">
        <v>74</v>
      </c>
      <c r="AD168" t="s">
        <v>74</v>
      </c>
      <c r="AE168" t="s">
        <v>74</v>
      </c>
      <c r="AF168" t="s">
        <v>74</v>
      </c>
      <c r="AG168">
        <v>31</v>
      </c>
      <c r="AH168">
        <v>0</v>
      </c>
      <c r="AI168">
        <v>0</v>
      </c>
      <c r="AJ168">
        <v>0</v>
      </c>
      <c r="AK168">
        <v>2</v>
      </c>
      <c r="AL168" t="s">
        <v>281</v>
      </c>
      <c r="AM168" t="s">
        <v>282</v>
      </c>
      <c r="AN168" t="s">
        <v>283</v>
      </c>
      <c r="AO168" t="s">
        <v>1979</v>
      </c>
      <c r="AP168" t="s">
        <v>1980</v>
      </c>
      <c r="AQ168" t="s">
        <v>74</v>
      </c>
      <c r="AR168" t="s">
        <v>1981</v>
      </c>
      <c r="AS168" t="s">
        <v>1982</v>
      </c>
      <c r="AT168" t="s">
        <v>180</v>
      </c>
      <c r="AU168">
        <v>2024</v>
      </c>
      <c r="AV168">
        <v>31</v>
      </c>
      <c r="AW168">
        <v>2</v>
      </c>
      <c r="AX168" t="s">
        <v>74</v>
      </c>
      <c r="AY168" t="s">
        <v>74</v>
      </c>
      <c r="AZ168" t="s">
        <v>109</v>
      </c>
      <c r="BA168" t="s">
        <v>74</v>
      </c>
      <c r="BB168">
        <v>43</v>
      </c>
      <c r="BC168">
        <v>51</v>
      </c>
      <c r="BD168" t="s">
        <v>74</v>
      </c>
      <c r="BE168" t="s">
        <v>3105</v>
      </c>
      <c r="BF168" t="str">
        <f>HYPERLINK("http://dx.doi.org/10.1177/17579759231211828","http://dx.doi.org/10.1177/17579759231211828")</f>
        <v>http://dx.doi.org/10.1177/17579759231211828</v>
      </c>
      <c r="BG168" t="s">
        <v>74</v>
      </c>
      <c r="BH168" t="s">
        <v>399</v>
      </c>
      <c r="BI168">
        <v>9</v>
      </c>
      <c r="BJ168" t="s">
        <v>1243</v>
      </c>
      <c r="BK168" t="s">
        <v>112</v>
      </c>
      <c r="BL168" t="s">
        <v>1243</v>
      </c>
      <c r="BM168" t="s">
        <v>1985</v>
      </c>
      <c r="BN168">
        <v>38262971</v>
      </c>
      <c r="BO168" t="s">
        <v>316</v>
      </c>
      <c r="BP168" t="s">
        <v>74</v>
      </c>
      <c r="BQ168" t="s">
        <v>74</v>
      </c>
      <c r="BR168" t="s">
        <v>97</v>
      </c>
      <c r="BS168" t="s">
        <v>3106</v>
      </c>
      <c r="BT168" t="str">
        <f>HYPERLINK("https%3A%2F%2Fwww.webofscience.com%2Fwos%2Fwoscc%2Ffull-record%2FWOS:001148049400001","View Full Record in Web of Science")</f>
        <v>View Full Record in Web of Science</v>
      </c>
    </row>
    <row r="169" spans="1:72" x14ac:dyDescent="0.25">
      <c r="A169" t="s">
        <v>72</v>
      </c>
      <c r="B169" t="s">
        <v>3107</v>
      </c>
      <c r="C169" t="s">
        <v>74</v>
      </c>
      <c r="D169" t="s">
        <v>74</v>
      </c>
      <c r="E169" t="s">
        <v>74</v>
      </c>
      <c r="F169" t="s">
        <v>3108</v>
      </c>
      <c r="G169" t="s">
        <v>74</v>
      </c>
      <c r="H169" t="s">
        <v>74</v>
      </c>
      <c r="I169" t="s">
        <v>3109</v>
      </c>
      <c r="J169" t="s">
        <v>3110</v>
      </c>
      <c r="K169" t="s">
        <v>74</v>
      </c>
      <c r="L169" t="s">
        <v>74</v>
      </c>
      <c r="M169" t="s">
        <v>78</v>
      </c>
      <c r="N169" t="s">
        <v>119</v>
      </c>
      <c r="O169" t="s">
        <v>74</v>
      </c>
      <c r="P169" t="s">
        <v>74</v>
      </c>
      <c r="Q169" t="s">
        <v>74</v>
      </c>
      <c r="R169" t="s">
        <v>74</v>
      </c>
      <c r="S169" t="s">
        <v>74</v>
      </c>
      <c r="T169" t="s">
        <v>3111</v>
      </c>
      <c r="U169" t="s">
        <v>3112</v>
      </c>
      <c r="V169" t="s">
        <v>3113</v>
      </c>
      <c r="W169" t="s">
        <v>3114</v>
      </c>
      <c r="X169" t="s">
        <v>3115</v>
      </c>
      <c r="Y169" t="s">
        <v>3116</v>
      </c>
      <c r="Z169" t="s">
        <v>3117</v>
      </c>
      <c r="AA169" t="s">
        <v>74</v>
      </c>
      <c r="AB169" t="s">
        <v>3118</v>
      </c>
      <c r="AC169" t="s">
        <v>74</v>
      </c>
      <c r="AD169" t="s">
        <v>74</v>
      </c>
      <c r="AE169" t="s">
        <v>74</v>
      </c>
      <c r="AF169" t="s">
        <v>74</v>
      </c>
      <c r="AG169">
        <v>36</v>
      </c>
      <c r="AH169">
        <v>0</v>
      </c>
      <c r="AI169">
        <v>0</v>
      </c>
      <c r="AJ169">
        <v>0</v>
      </c>
      <c r="AK169">
        <v>0</v>
      </c>
      <c r="AL169" t="s">
        <v>3119</v>
      </c>
      <c r="AM169" t="s">
        <v>3120</v>
      </c>
      <c r="AN169" t="s">
        <v>3121</v>
      </c>
      <c r="AO169" t="s">
        <v>3122</v>
      </c>
      <c r="AP169" t="s">
        <v>3123</v>
      </c>
      <c r="AQ169" t="s">
        <v>74</v>
      </c>
      <c r="AR169" t="s">
        <v>3124</v>
      </c>
      <c r="AS169" t="s">
        <v>3125</v>
      </c>
      <c r="AT169" t="s">
        <v>3126</v>
      </c>
      <c r="AU169">
        <v>2024</v>
      </c>
      <c r="AV169">
        <v>72</v>
      </c>
      <c r="AW169">
        <v>6</v>
      </c>
      <c r="AX169" t="s">
        <v>74</v>
      </c>
      <c r="AY169" t="s">
        <v>74</v>
      </c>
      <c r="AZ169" t="s">
        <v>74</v>
      </c>
      <c r="BA169" t="s">
        <v>74</v>
      </c>
      <c r="BB169" t="s">
        <v>74</v>
      </c>
      <c r="BC169" t="s">
        <v>74</v>
      </c>
      <c r="BD169">
        <v>102264</v>
      </c>
      <c r="BE169" t="s">
        <v>3127</v>
      </c>
      <c r="BF169" t="str">
        <f>HYPERLINK("http://dx.doi.org/10.1016/j.outlook.2024.102264","http://dx.doi.org/10.1016/j.outlook.2024.102264")</f>
        <v>http://dx.doi.org/10.1016/j.outlook.2024.102264</v>
      </c>
      <c r="BG169" t="s">
        <v>74</v>
      </c>
      <c r="BH169" t="s">
        <v>312</v>
      </c>
      <c r="BI169">
        <v>5</v>
      </c>
      <c r="BJ169" t="s">
        <v>3128</v>
      </c>
      <c r="BK169" t="s">
        <v>1165</v>
      </c>
      <c r="BL169" t="s">
        <v>3128</v>
      </c>
      <c r="BM169" t="s">
        <v>3129</v>
      </c>
      <c r="BN169">
        <v>39305532</v>
      </c>
      <c r="BO169" t="s">
        <v>74</v>
      </c>
      <c r="BP169" t="s">
        <v>74</v>
      </c>
      <c r="BQ169" t="s">
        <v>74</v>
      </c>
      <c r="BR169" t="s">
        <v>97</v>
      </c>
      <c r="BS169" t="s">
        <v>3130</v>
      </c>
      <c r="BT169" t="str">
        <f>HYPERLINK("https%3A%2F%2Fwww.webofscience.com%2Fwos%2Fwoscc%2Ffull-record%2FWOS:001321061900001","View Full Record in Web of Science")</f>
        <v>View Full Record in Web of Science</v>
      </c>
    </row>
    <row r="170" spans="1:72" x14ac:dyDescent="0.25">
      <c r="A170" t="s">
        <v>72</v>
      </c>
      <c r="B170" t="s">
        <v>3131</v>
      </c>
      <c r="C170" t="s">
        <v>74</v>
      </c>
      <c r="D170" t="s">
        <v>74</v>
      </c>
      <c r="E170" t="s">
        <v>74</v>
      </c>
      <c r="F170" t="s">
        <v>3132</v>
      </c>
      <c r="G170" t="s">
        <v>74</v>
      </c>
      <c r="H170" t="s">
        <v>74</v>
      </c>
      <c r="I170" t="s">
        <v>3133</v>
      </c>
      <c r="J170" t="s">
        <v>3134</v>
      </c>
      <c r="K170" t="s">
        <v>74</v>
      </c>
      <c r="L170" t="s">
        <v>74</v>
      </c>
      <c r="M170" t="s">
        <v>628</v>
      </c>
      <c r="N170" t="s">
        <v>119</v>
      </c>
      <c r="O170" t="s">
        <v>74</v>
      </c>
      <c r="P170" t="s">
        <v>74</v>
      </c>
      <c r="Q170" t="s">
        <v>74</v>
      </c>
      <c r="R170" t="s">
        <v>74</v>
      </c>
      <c r="S170" t="s">
        <v>74</v>
      </c>
      <c r="T170" t="s">
        <v>3135</v>
      </c>
      <c r="U170" t="s">
        <v>74</v>
      </c>
      <c r="V170" t="s">
        <v>3136</v>
      </c>
      <c r="W170" t="s">
        <v>3137</v>
      </c>
      <c r="X170" t="s">
        <v>74</v>
      </c>
      <c r="Y170" t="s">
        <v>3138</v>
      </c>
      <c r="Z170" t="s">
        <v>74</v>
      </c>
      <c r="AA170" t="s">
        <v>74</v>
      </c>
      <c r="AB170" t="s">
        <v>74</v>
      </c>
      <c r="AC170" t="s">
        <v>74</v>
      </c>
      <c r="AD170" t="s">
        <v>74</v>
      </c>
      <c r="AE170" t="s">
        <v>74</v>
      </c>
      <c r="AF170" t="s">
        <v>74</v>
      </c>
      <c r="AG170">
        <v>55</v>
      </c>
      <c r="AH170">
        <v>0</v>
      </c>
      <c r="AI170">
        <v>0</v>
      </c>
      <c r="AJ170">
        <v>0</v>
      </c>
      <c r="AK170">
        <v>0</v>
      </c>
      <c r="AL170" t="s">
        <v>3139</v>
      </c>
      <c r="AM170" t="s">
        <v>3140</v>
      </c>
      <c r="AN170" t="s">
        <v>3141</v>
      </c>
      <c r="AO170" t="s">
        <v>3142</v>
      </c>
      <c r="AP170" t="s">
        <v>74</v>
      </c>
      <c r="AQ170" t="s">
        <v>74</v>
      </c>
      <c r="AR170" t="s">
        <v>3143</v>
      </c>
      <c r="AS170" t="s">
        <v>3144</v>
      </c>
      <c r="AT170" t="s">
        <v>74</v>
      </c>
      <c r="AU170">
        <v>2024</v>
      </c>
      <c r="AV170" t="s">
        <v>74</v>
      </c>
      <c r="AW170">
        <v>24</v>
      </c>
      <c r="AX170">
        <v>1</v>
      </c>
      <c r="AY170" t="s">
        <v>74</v>
      </c>
      <c r="AZ170" t="s">
        <v>74</v>
      </c>
      <c r="BA170" t="s">
        <v>74</v>
      </c>
      <c r="BB170">
        <v>75</v>
      </c>
      <c r="BC170">
        <v>99</v>
      </c>
      <c r="BD170" t="s">
        <v>74</v>
      </c>
      <c r="BE170" t="s">
        <v>74</v>
      </c>
      <c r="BF170" t="s">
        <v>74</v>
      </c>
      <c r="BG170" t="s">
        <v>74</v>
      </c>
      <c r="BH170" t="s">
        <v>74</v>
      </c>
      <c r="BI170">
        <v>25</v>
      </c>
      <c r="BJ170" t="s">
        <v>750</v>
      </c>
      <c r="BK170" t="s">
        <v>95</v>
      </c>
      <c r="BL170" t="s">
        <v>593</v>
      </c>
      <c r="BM170" t="s">
        <v>3145</v>
      </c>
      <c r="BN170" t="s">
        <v>74</v>
      </c>
      <c r="BO170" t="s">
        <v>74</v>
      </c>
      <c r="BP170" t="s">
        <v>74</v>
      </c>
      <c r="BQ170" t="s">
        <v>74</v>
      </c>
      <c r="BR170" t="s">
        <v>97</v>
      </c>
      <c r="BS170" t="s">
        <v>3146</v>
      </c>
      <c r="BT170" t="str">
        <f>HYPERLINK("https%3A%2F%2Fwww.webofscience.com%2Fwos%2Fwoscc%2Ffull-record%2FWOS:001278517900001","View Full Record in Web of Science")</f>
        <v>View Full Record in Web of Science</v>
      </c>
    </row>
    <row r="171" spans="1:72" x14ac:dyDescent="0.25">
      <c r="A171" t="s">
        <v>72</v>
      </c>
      <c r="B171" t="s">
        <v>3147</v>
      </c>
      <c r="C171" t="s">
        <v>74</v>
      </c>
      <c r="D171" t="s">
        <v>74</v>
      </c>
      <c r="E171" t="s">
        <v>74</v>
      </c>
      <c r="F171" t="s">
        <v>3148</v>
      </c>
      <c r="G171" t="s">
        <v>74</v>
      </c>
      <c r="H171" t="s">
        <v>74</v>
      </c>
      <c r="I171" t="s">
        <v>3149</v>
      </c>
      <c r="J171" t="s">
        <v>1722</v>
      </c>
      <c r="K171" t="s">
        <v>74</v>
      </c>
      <c r="L171" t="s">
        <v>74</v>
      </c>
      <c r="M171" t="s">
        <v>78</v>
      </c>
      <c r="N171" t="s">
        <v>344</v>
      </c>
      <c r="O171" t="s">
        <v>74</v>
      </c>
      <c r="P171" t="s">
        <v>74</v>
      </c>
      <c r="Q171" t="s">
        <v>74</v>
      </c>
      <c r="R171" t="s">
        <v>74</v>
      </c>
      <c r="S171" t="s">
        <v>74</v>
      </c>
      <c r="T171" t="s">
        <v>3150</v>
      </c>
      <c r="U171" t="s">
        <v>3151</v>
      </c>
      <c r="V171" t="s">
        <v>3152</v>
      </c>
      <c r="W171" t="s">
        <v>3153</v>
      </c>
      <c r="X171" t="s">
        <v>1874</v>
      </c>
      <c r="Y171" t="s">
        <v>3154</v>
      </c>
      <c r="Z171" t="s">
        <v>3155</v>
      </c>
      <c r="AA171" t="s">
        <v>74</v>
      </c>
      <c r="AB171" t="s">
        <v>3156</v>
      </c>
      <c r="AC171" t="s">
        <v>3157</v>
      </c>
      <c r="AD171" t="s">
        <v>3158</v>
      </c>
      <c r="AE171" t="s">
        <v>3159</v>
      </c>
      <c r="AF171" t="s">
        <v>74</v>
      </c>
      <c r="AG171">
        <v>47</v>
      </c>
      <c r="AH171">
        <v>0</v>
      </c>
      <c r="AI171">
        <v>0</v>
      </c>
      <c r="AJ171">
        <v>4</v>
      </c>
      <c r="AK171">
        <v>4</v>
      </c>
      <c r="AL171" t="s">
        <v>173</v>
      </c>
      <c r="AM171" t="s">
        <v>174</v>
      </c>
      <c r="AN171" t="s">
        <v>175</v>
      </c>
      <c r="AO171" t="s">
        <v>1735</v>
      </c>
      <c r="AP171" t="s">
        <v>74</v>
      </c>
      <c r="AQ171" t="s">
        <v>74</v>
      </c>
      <c r="AR171" t="s">
        <v>1736</v>
      </c>
      <c r="AS171" t="s">
        <v>1737</v>
      </c>
      <c r="AT171" t="s">
        <v>376</v>
      </c>
      <c r="AU171">
        <v>2024</v>
      </c>
      <c r="AV171">
        <v>18</v>
      </c>
      <c r="AW171">
        <v>10</v>
      </c>
      <c r="AX171" t="s">
        <v>74</v>
      </c>
      <c r="AY171" t="s">
        <v>74</v>
      </c>
      <c r="AZ171" t="s">
        <v>74</v>
      </c>
      <c r="BA171" t="s">
        <v>74</v>
      </c>
      <c r="BB171" t="s">
        <v>74</v>
      </c>
      <c r="BC171" t="s">
        <v>74</v>
      </c>
      <c r="BD171" t="s">
        <v>3160</v>
      </c>
      <c r="BE171" t="s">
        <v>3161</v>
      </c>
      <c r="BF171" t="str">
        <f>HYPERLINK("http://dx.doi.org/10.1111/soc4.70002","http://dx.doi.org/10.1111/soc4.70002")</f>
        <v>http://dx.doi.org/10.1111/soc4.70002</v>
      </c>
      <c r="BG171" t="s">
        <v>74</v>
      </c>
      <c r="BH171" t="s">
        <v>74</v>
      </c>
      <c r="BI171">
        <v>10</v>
      </c>
      <c r="BJ171" t="s">
        <v>559</v>
      </c>
      <c r="BK171" t="s">
        <v>112</v>
      </c>
      <c r="BL171" t="s">
        <v>559</v>
      </c>
      <c r="BM171" t="s">
        <v>3162</v>
      </c>
      <c r="BN171" t="s">
        <v>74</v>
      </c>
      <c r="BO171" t="s">
        <v>316</v>
      </c>
      <c r="BP171" t="s">
        <v>74</v>
      </c>
      <c r="BQ171" t="s">
        <v>74</v>
      </c>
      <c r="BR171" t="s">
        <v>97</v>
      </c>
      <c r="BS171" t="s">
        <v>3163</v>
      </c>
      <c r="BT171" t="str">
        <f>HYPERLINK("https%3A%2F%2Fwww.webofscience.com%2Fwos%2Fwoscc%2Ffull-record%2FWOS:001333844200001","View Full Record in Web of Science")</f>
        <v>View Full Record in Web of Science</v>
      </c>
    </row>
    <row r="172" spans="1:72" x14ac:dyDescent="0.25">
      <c r="A172" t="s">
        <v>72</v>
      </c>
      <c r="B172" t="s">
        <v>1424</v>
      </c>
      <c r="C172" t="s">
        <v>74</v>
      </c>
      <c r="D172" t="s">
        <v>74</v>
      </c>
      <c r="E172" t="s">
        <v>74</v>
      </c>
      <c r="F172" t="s">
        <v>1425</v>
      </c>
      <c r="G172" t="s">
        <v>74</v>
      </c>
      <c r="H172" t="s">
        <v>74</v>
      </c>
      <c r="I172" t="s">
        <v>3164</v>
      </c>
      <c r="J172" t="s">
        <v>3165</v>
      </c>
      <c r="K172" t="s">
        <v>74</v>
      </c>
      <c r="L172" t="s">
        <v>74</v>
      </c>
      <c r="M172" t="s">
        <v>78</v>
      </c>
      <c r="N172" t="s">
        <v>119</v>
      </c>
      <c r="O172" t="s">
        <v>74</v>
      </c>
      <c r="P172" t="s">
        <v>74</v>
      </c>
      <c r="Q172" t="s">
        <v>74</v>
      </c>
      <c r="R172" t="s">
        <v>74</v>
      </c>
      <c r="S172" t="s">
        <v>74</v>
      </c>
      <c r="T172" t="s">
        <v>3166</v>
      </c>
      <c r="U172" t="s">
        <v>74</v>
      </c>
      <c r="V172" t="s">
        <v>3167</v>
      </c>
      <c r="W172" t="s">
        <v>3168</v>
      </c>
      <c r="X172" t="s">
        <v>74</v>
      </c>
      <c r="Y172" t="s">
        <v>3169</v>
      </c>
      <c r="Z172" t="s">
        <v>1431</v>
      </c>
      <c r="AA172" t="s">
        <v>3170</v>
      </c>
      <c r="AB172" t="s">
        <v>74</v>
      </c>
      <c r="AC172" t="s">
        <v>74</v>
      </c>
      <c r="AD172" t="s">
        <v>74</v>
      </c>
      <c r="AE172" t="s">
        <v>74</v>
      </c>
      <c r="AF172" t="s">
        <v>74</v>
      </c>
      <c r="AG172">
        <v>26</v>
      </c>
      <c r="AH172">
        <v>0</v>
      </c>
      <c r="AI172">
        <v>0</v>
      </c>
      <c r="AJ172">
        <v>1</v>
      </c>
      <c r="AK172">
        <v>1</v>
      </c>
      <c r="AL172" t="s">
        <v>3171</v>
      </c>
      <c r="AM172" t="s">
        <v>742</v>
      </c>
      <c r="AN172" t="s">
        <v>3172</v>
      </c>
      <c r="AO172" t="s">
        <v>74</v>
      </c>
      <c r="AP172" t="s">
        <v>3173</v>
      </c>
      <c r="AQ172" t="s">
        <v>74</v>
      </c>
      <c r="AR172" t="s">
        <v>3174</v>
      </c>
      <c r="AS172" t="s">
        <v>3175</v>
      </c>
      <c r="AT172" t="s">
        <v>74</v>
      </c>
      <c r="AU172">
        <v>2024</v>
      </c>
      <c r="AV172">
        <v>16</v>
      </c>
      <c r="AW172" t="s">
        <v>74</v>
      </c>
      <c r="AX172" t="s">
        <v>74</v>
      </c>
      <c r="AY172" t="s">
        <v>74</v>
      </c>
      <c r="AZ172" t="s">
        <v>74</v>
      </c>
      <c r="BA172" t="s">
        <v>74</v>
      </c>
      <c r="BB172" t="s">
        <v>74</v>
      </c>
      <c r="BC172" t="s">
        <v>74</v>
      </c>
      <c r="BD172" t="s">
        <v>3176</v>
      </c>
      <c r="BE172" t="s">
        <v>3177</v>
      </c>
      <c r="BF172" t="str">
        <f>HYPERLINK("http://dx.doi.org/10.12957/periferia.2024.77136","http://dx.doi.org/10.12957/periferia.2024.77136")</f>
        <v>http://dx.doi.org/10.12957/periferia.2024.77136</v>
      </c>
      <c r="BG172" t="s">
        <v>74</v>
      </c>
      <c r="BH172" t="s">
        <v>74</v>
      </c>
      <c r="BI172">
        <v>24</v>
      </c>
      <c r="BJ172" t="s">
        <v>462</v>
      </c>
      <c r="BK172" t="s">
        <v>95</v>
      </c>
      <c r="BL172" t="s">
        <v>462</v>
      </c>
      <c r="BM172" t="s">
        <v>3178</v>
      </c>
      <c r="BN172" t="s">
        <v>74</v>
      </c>
      <c r="BO172" t="s">
        <v>422</v>
      </c>
      <c r="BP172" t="s">
        <v>74</v>
      </c>
      <c r="BQ172" t="s">
        <v>74</v>
      </c>
      <c r="BR172" t="s">
        <v>97</v>
      </c>
      <c r="BS172" t="s">
        <v>3179</v>
      </c>
      <c r="BT172" t="str">
        <f>HYPERLINK("https%3A%2F%2Fwww.webofscience.com%2Fwos%2Fwoscc%2Ffull-record%2FWOS:001200169000001","View Full Record in Web of Science")</f>
        <v>View Full Record in Web of Science</v>
      </c>
    </row>
    <row r="173" spans="1:72" x14ac:dyDescent="0.25">
      <c r="A173" t="s">
        <v>72</v>
      </c>
      <c r="B173" t="s">
        <v>3180</v>
      </c>
      <c r="C173" t="s">
        <v>74</v>
      </c>
      <c r="D173" t="s">
        <v>74</v>
      </c>
      <c r="E173" t="s">
        <v>74</v>
      </c>
      <c r="F173" t="s">
        <v>3181</v>
      </c>
      <c r="G173" t="s">
        <v>74</v>
      </c>
      <c r="H173" t="s">
        <v>74</v>
      </c>
      <c r="I173" t="s">
        <v>3182</v>
      </c>
      <c r="J173" t="s">
        <v>3183</v>
      </c>
      <c r="K173" t="s">
        <v>74</v>
      </c>
      <c r="L173" t="s">
        <v>74</v>
      </c>
      <c r="M173" t="s">
        <v>78</v>
      </c>
      <c r="N173" t="s">
        <v>271</v>
      </c>
      <c r="O173" t="s">
        <v>74</v>
      </c>
      <c r="P173" t="s">
        <v>74</v>
      </c>
      <c r="Q173" t="s">
        <v>74</v>
      </c>
      <c r="R173" t="s">
        <v>74</v>
      </c>
      <c r="S173" t="s">
        <v>74</v>
      </c>
      <c r="T173" t="s">
        <v>3184</v>
      </c>
      <c r="U173" t="s">
        <v>3185</v>
      </c>
      <c r="V173" t="s">
        <v>3186</v>
      </c>
      <c r="W173" t="s">
        <v>3187</v>
      </c>
      <c r="X173" t="s">
        <v>3188</v>
      </c>
      <c r="Y173" t="s">
        <v>3189</v>
      </c>
      <c r="Z173" t="s">
        <v>3190</v>
      </c>
      <c r="AA173" t="s">
        <v>74</v>
      </c>
      <c r="AB173" t="s">
        <v>74</v>
      </c>
      <c r="AC173" t="s">
        <v>74</v>
      </c>
      <c r="AD173" t="s">
        <v>74</v>
      </c>
      <c r="AE173" t="s">
        <v>74</v>
      </c>
      <c r="AF173" t="s">
        <v>74</v>
      </c>
      <c r="AG173">
        <v>37</v>
      </c>
      <c r="AH173">
        <v>0</v>
      </c>
      <c r="AI173">
        <v>0</v>
      </c>
      <c r="AJ173">
        <v>1</v>
      </c>
      <c r="AK173">
        <v>1</v>
      </c>
      <c r="AL173" t="s">
        <v>84</v>
      </c>
      <c r="AM173" t="s">
        <v>85</v>
      </c>
      <c r="AN173" t="s">
        <v>86</v>
      </c>
      <c r="AO173" t="s">
        <v>3191</v>
      </c>
      <c r="AP173" t="s">
        <v>3192</v>
      </c>
      <c r="AQ173" t="s">
        <v>74</v>
      </c>
      <c r="AR173" t="s">
        <v>3193</v>
      </c>
      <c r="AS173" t="s">
        <v>3194</v>
      </c>
      <c r="AT173" t="s">
        <v>3195</v>
      </c>
      <c r="AU173">
        <v>2024</v>
      </c>
      <c r="AV173" t="s">
        <v>74</v>
      </c>
      <c r="AW173" t="s">
        <v>74</v>
      </c>
      <c r="AX173" t="s">
        <v>74</v>
      </c>
      <c r="AY173" t="s">
        <v>74</v>
      </c>
      <c r="AZ173" t="s">
        <v>74</v>
      </c>
      <c r="BA173" t="s">
        <v>74</v>
      </c>
      <c r="BB173" t="s">
        <v>74</v>
      </c>
      <c r="BC173" t="s">
        <v>74</v>
      </c>
      <c r="BD173" t="s">
        <v>74</v>
      </c>
      <c r="BE173" t="s">
        <v>3196</v>
      </c>
      <c r="BF173" t="str">
        <f>HYPERLINK("http://dx.doi.org/10.1080/18186874.2024.2407348","http://dx.doi.org/10.1080/18186874.2024.2407348")</f>
        <v>http://dx.doi.org/10.1080/18186874.2024.2407348</v>
      </c>
      <c r="BG173" t="s">
        <v>74</v>
      </c>
      <c r="BH173" t="s">
        <v>857</v>
      </c>
      <c r="BI173">
        <v>15</v>
      </c>
      <c r="BJ173" t="s">
        <v>1141</v>
      </c>
      <c r="BK173" t="s">
        <v>95</v>
      </c>
      <c r="BL173" t="s">
        <v>1141</v>
      </c>
      <c r="BM173" t="s">
        <v>3197</v>
      </c>
      <c r="BN173" t="s">
        <v>74</v>
      </c>
      <c r="BO173" t="s">
        <v>74</v>
      </c>
      <c r="BP173" t="s">
        <v>74</v>
      </c>
      <c r="BQ173" t="s">
        <v>74</v>
      </c>
      <c r="BR173" t="s">
        <v>97</v>
      </c>
      <c r="BS173" t="s">
        <v>3198</v>
      </c>
      <c r="BT173" t="str">
        <f>HYPERLINK("https%3A%2F%2Fwww.webofscience.com%2Fwos%2Fwoscc%2Ffull-record%2FWOS:001369842100001","View Full Record in Web of Science")</f>
        <v>View Full Record in Web of Science</v>
      </c>
    </row>
    <row r="174" spans="1:72" x14ac:dyDescent="0.25">
      <c r="A174" t="s">
        <v>72</v>
      </c>
      <c r="B174" t="s">
        <v>3199</v>
      </c>
      <c r="C174" t="s">
        <v>74</v>
      </c>
      <c r="D174" t="s">
        <v>74</v>
      </c>
      <c r="E174" t="s">
        <v>74</v>
      </c>
      <c r="F174" t="s">
        <v>3200</v>
      </c>
      <c r="G174" t="s">
        <v>74</v>
      </c>
      <c r="H174" t="s">
        <v>74</v>
      </c>
      <c r="I174" t="s">
        <v>3201</v>
      </c>
      <c r="J174" t="s">
        <v>3202</v>
      </c>
      <c r="K174" t="s">
        <v>74</v>
      </c>
      <c r="L174" t="s">
        <v>74</v>
      </c>
      <c r="M174" t="s">
        <v>628</v>
      </c>
      <c r="N174" t="s">
        <v>119</v>
      </c>
      <c r="O174" t="s">
        <v>74</v>
      </c>
      <c r="P174" t="s">
        <v>74</v>
      </c>
      <c r="Q174" t="s">
        <v>74</v>
      </c>
      <c r="R174" t="s">
        <v>74</v>
      </c>
      <c r="S174" t="s">
        <v>74</v>
      </c>
      <c r="T174" t="s">
        <v>74</v>
      </c>
      <c r="U174" t="s">
        <v>74</v>
      </c>
      <c r="V174" t="s">
        <v>74</v>
      </c>
      <c r="W174" t="s">
        <v>3203</v>
      </c>
      <c r="X174" t="s">
        <v>3204</v>
      </c>
      <c r="Y174" t="s">
        <v>3205</v>
      </c>
      <c r="Z174" t="s">
        <v>74</v>
      </c>
      <c r="AA174" t="s">
        <v>74</v>
      </c>
      <c r="AB174" t="s">
        <v>74</v>
      </c>
      <c r="AC174" t="s">
        <v>74</v>
      </c>
      <c r="AD174" t="s">
        <v>74</v>
      </c>
      <c r="AE174" t="s">
        <v>74</v>
      </c>
      <c r="AF174" t="s">
        <v>74</v>
      </c>
      <c r="AG174">
        <v>1</v>
      </c>
      <c r="AH174">
        <v>0</v>
      </c>
      <c r="AI174">
        <v>0</v>
      </c>
      <c r="AJ174">
        <v>0</v>
      </c>
      <c r="AK174">
        <v>0</v>
      </c>
      <c r="AL174" t="s">
        <v>3206</v>
      </c>
      <c r="AM174" t="s">
        <v>1597</v>
      </c>
      <c r="AN174" t="s">
        <v>3207</v>
      </c>
      <c r="AO174" t="s">
        <v>3208</v>
      </c>
      <c r="AP174" t="s">
        <v>3209</v>
      </c>
      <c r="AQ174" t="s">
        <v>74</v>
      </c>
      <c r="AR174" t="s">
        <v>3210</v>
      </c>
      <c r="AS174" t="s">
        <v>3211</v>
      </c>
      <c r="AT174" t="s">
        <v>747</v>
      </c>
      <c r="AU174">
        <v>2024</v>
      </c>
      <c r="AV174">
        <v>19</v>
      </c>
      <c r="AW174">
        <v>3</v>
      </c>
      <c r="AX174" t="s">
        <v>74</v>
      </c>
      <c r="AY174" t="s">
        <v>74</v>
      </c>
      <c r="AZ174" t="s">
        <v>74</v>
      </c>
      <c r="BA174" t="s">
        <v>74</v>
      </c>
      <c r="BB174">
        <v>570</v>
      </c>
      <c r="BC174">
        <v>574</v>
      </c>
      <c r="BD174" t="s">
        <v>74</v>
      </c>
      <c r="BE174" t="s">
        <v>74</v>
      </c>
      <c r="BF174" t="s">
        <v>74</v>
      </c>
      <c r="BG174" t="s">
        <v>74</v>
      </c>
      <c r="BH174" t="s">
        <v>74</v>
      </c>
      <c r="BI174">
        <v>5</v>
      </c>
      <c r="BJ174" t="s">
        <v>1527</v>
      </c>
      <c r="BK174" t="s">
        <v>112</v>
      </c>
      <c r="BL174" t="s">
        <v>1527</v>
      </c>
      <c r="BM174" t="s">
        <v>3212</v>
      </c>
      <c r="BN174" t="s">
        <v>74</v>
      </c>
      <c r="BO174" t="s">
        <v>74</v>
      </c>
      <c r="BP174" t="s">
        <v>74</v>
      </c>
      <c r="BQ174" t="s">
        <v>74</v>
      </c>
      <c r="BR174" t="s">
        <v>97</v>
      </c>
      <c r="BS174" t="s">
        <v>3213</v>
      </c>
      <c r="BT174" t="str">
        <f>HYPERLINK("https%3A%2F%2Fwww.webofscience.com%2Fwos%2Fwoscc%2Ffull-record%2FWOS:001368582400010","View Full Record in Web of Science")</f>
        <v>View Full Record in Web of Science</v>
      </c>
    </row>
    <row r="175" spans="1:72" x14ac:dyDescent="0.25">
      <c r="A175" t="s">
        <v>72</v>
      </c>
      <c r="B175" t="s">
        <v>3214</v>
      </c>
      <c r="C175" t="s">
        <v>74</v>
      </c>
      <c r="D175" t="s">
        <v>74</v>
      </c>
      <c r="E175" t="s">
        <v>74</v>
      </c>
      <c r="F175" t="s">
        <v>3215</v>
      </c>
      <c r="G175" t="s">
        <v>74</v>
      </c>
      <c r="H175" t="s">
        <v>74</v>
      </c>
      <c r="I175" t="s">
        <v>3216</v>
      </c>
      <c r="J175" t="s">
        <v>3217</v>
      </c>
      <c r="K175" t="s">
        <v>74</v>
      </c>
      <c r="L175" t="s">
        <v>74</v>
      </c>
      <c r="M175" t="s">
        <v>78</v>
      </c>
      <c r="N175" t="s">
        <v>119</v>
      </c>
      <c r="O175" t="s">
        <v>74</v>
      </c>
      <c r="P175" t="s">
        <v>74</v>
      </c>
      <c r="Q175" t="s">
        <v>74</v>
      </c>
      <c r="R175" t="s">
        <v>74</v>
      </c>
      <c r="S175" t="s">
        <v>74</v>
      </c>
      <c r="T175" t="s">
        <v>3218</v>
      </c>
      <c r="U175" t="s">
        <v>74</v>
      </c>
      <c r="V175" t="s">
        <v>3219</v>
      </c>
      <c r="W175" t="s">
        <v>3220</v>
      </c>
      <c r="X175" t="s">
        <v>3221</v>
      </c>
      <c r="Y175" t="s">
        <v>3222</v>
      </c>
      <c r="Z175" t="s">
        <v>3223</v>
      </c>
      <c r="AA175" t="s">
        <v>3224</v>
      </c>
      <c r="AB175" t="s">
        <v>3225</v>
      </c>
      <c r="AC175" t="s">
        <v>3226</v>
      </c>
      <c r="AD175" t="s">
        <v>3227</v>
      </c>
      <c r="AE175" t="s">
        <v>3228</v>
      </c>
      <c r="AF175" t="s">
        <v>74</v>
      </c>
      <c r="AG175">
        <v>46</v>
      </c>
      <c r="AH175">
        <v>0</v>
      </c>
      <c r="AI175">
        <v>0</v>
      </c>
      <c r="AJ175">
        <v>0</v>
      </c>
      <c r="AK175">
        <v>0</v>
      </c>
      <c r="AL175" t="s">
        <v>84</v>
      </c>
      <c r="AM175" t="s">
        <v>85</v>
      </c>
      <c r="AN175" t="s">
        <v>86</v>
      </c>
      <c r="AO175" t="s">
        <v>3229</v>
      </c>
      <c r="AP175" t="s">
        <v>3230</v>
      </c>
      <c r="AQ175" t="s">
        <v>74</v>
      </c>
      <c r="AR175" t="s">
        <v>3231</v>
      </c>
      <c r="AS175" t="s">
        <v>3232</v>
      </c>
      <c r="AT175" t="s">
        <v>3233</v>
      </c>
      <c r="AU175">
        <v>2024</v>
      </c>
      <c r="AV175">
        <v>28</v>
      </c>
      <c r="AW175">
        <v>1</v>
      </c>
      <c r="AX175" t="s">
        <v>74</v>
      </c>
      <c r="AY175" t="s">
        <v>74</v>
      </c>
      <c r="AZ175" t="s">
        <v>109</v>
      </c>
      <c r="BA175" t="s">
        <v>74</v>
      </c>
      <c r="BB175">
        <v>83</v>
      </c>
      <c r="BC175">
        <v>100</v>
      </c>
      <c r="BD175" t="s">
        <v>74</v>
      </c>
      <c r="BE175" t="s">
        <v>3234</v>
      </c>
      <c r="BF175" t="str">
        <f>HYPERLINK("http://dx.doi.org/10.1080/13825577.2024.2420947","http://dx.doi.org/10.1080/13825577.2024.2420947")</f>
        <v>http://dx.doi.org/10.1080/13825577.2024.2420947</v>
      </c>
      <c r="BG175" t="s">
        <v>74</v>
      </c>
      <c r="BH175" t="s">
        <v>74</v>
      </c>
      <c r="BI175">
        <v>18</v>
      </c>
      <c r="BJ175" t="s">
        <v>3235</v>
      </c>
      <c r="BK175" t="s">
        <v>292</v>
      </c>
      <c r="BL175" t="s">
        <v>3236</v>
      </c>
      <c r="BM175" t="s">
        <v>3237</v>
      </c>
      <c r="BN175" t="s">
        <v>74</v>
      </c>
      <c r="BO175" t="s">
        <v>74</v>
      </c>
      <c r="BP175" t="s">
        <v>74</v>
      </c>
      <c r="BQ175" t="s">
        <v>74</v>
      </c>
      <c r="BR175" t="s">
        <v>97</v>
      </c>
      <c r="BS175" t="s">
        <v>3238</v>
      </c>
      <c r="BT175" t="str">
        <f>HYPERLINK("https%3A%2F%2Fwww.webofscience.com%2Fwos%2Fwoscc%2Ffull-record%2FWOS:001387984800004","View Full Record in Web of Science")</f>
        <v>View Full Record in Web of Science</v>
      </c>
    </row>
    <row r="176" spans="1:72" x14ac:dyDescent="0.25">
      <c r="A176" t="s">
        <v>72</v>
      </c>
      <c r="B176" t="s">
        <v>3239</v>
      </c>
      <c r="C176" t="s">
        <v>74</v>
      </c>
      <c r="D176" t="s">
        <v>74</v>
      </c>
      <c r="E176" t="s">
        <v>74</v>
      </c>
      <c r="F176" t="s">
        <v>3240</v>
      </c>
      <c r="G176" t="s">
        <v>74</v>
      </c>
      <c r="H176" t="s">
        <v>74</v>
      </c>
      <c r="I176" t="s">
        <v>3241</v>
      </c>
      <c r="J176" t="s">
        <v>3242</v>
      </c>
      <c r="K176" t="s">
        <v>74</v>
      </c>
      <c r="L176" t="s">
        <v>74</v>
      </c>
      <c r="M176" t="s">
        <v>78</v>
      </c>
      <c r="N176" t="s">
        <v>271</v>
      </c>
      <c r="O176" t="s">
        <v>74</v>
      </c>
      <c r="P176" t="s">
        <v>74</v>
      </c>
      <c r="Q176" t="s">
        <v>74</v>
      </c>
      <c r="R176" t="s">
        <v>74</v>
      </c>
      <c r="S176" t="s">
        <v>74</v>
      </c>
      <c r="T176" t="s">
        <v>3243</v>
      </c>
      <c r="U176" t="s">
        <v>3244</v>
      </c>
      <c r="V176" t="s">
        <v>3245</v>
      </c>
      <c r="W176" t="s">
        <v>3246</v>
      </c>
      <c r="X176" t="s">
        <v>2874</v>
      </c>
      <c r="Y176" t="s">
        <v>3247</v>
      </c>
      <c r="Z176" t="s">
        <v>3248</v>
      </c>
      <c r="AA176" t="s">
        <v>74</v>
      </c>
      <c r="AB176" t="s">
        <v>74</v>
      </c>
      <c r="AC176" t="s">
        <v>74</v>
      </c>
      <c r="AD176" t="s">
        <v>74</v>
      </c>
      <c r="AE176" t="s">
        <v>74</v>
      </c>
      <c r="AF176" t="s">
        <v>74</v>
      </c>
      <c r="AG176">
        <v>94</v>
      </c>
      <c r="AH176">
        <v>0</v>
      </c>
      <c r="AI176">
        <v>0</v>
      </c>
      <c r="AJ176">
        <v>3</v>
      </c>
      <c r="AK176">
        <v>6</v>
      </c>
      <c r="AL176" t="s">
        <v>1617</v>
      </c>
      <c r="AM176" t="s">
        <v>1618</v>
      </c>
      <c r="AN176" t="s">
        <v>1619</v>
      </c>
      <c r="AO176" t="s">
        <v>3249</v>
      </c>
      <c r="AP176" t="s">
        <v>3250</v>
      </c>
      <c r="AQ176" t="s">
        <v>74</v>
      </c>
      <c r="AR176" t="s">
        <v>3251</v>
      </c>
      <c r="AS176" t="s">
        <v>3252</v>
      </c>
      <c r="AT176" t="s">
        <v>3253</v>
      </c>
      <c r="AU176">
        <v>2024</v>
      </c>
      <c r="AV176" t="s">
        <v>74</v>
      </c>
      <c r="AW176" t="s">
        <v>74</v>
      </c>
      <c r="AX176" t="s">
        <v>74</v>
      </c>
      <c r="AY176" t="s">
        <v>74</v>
      </c>
      <c r="AZ176" t="s">
        <v>74</v>
      </c>
      <c r="BA176" t="s">
        <v>74</v>
      </c>
      <c r="BB176" t="s">
        <v>74</v>
      </c>
      <c r="BC176" t="s">
        <v>74</v>
      </c>
      <c r="BD176" t="s">
        <v>74</v>
      </c>
      <c r="BE176" t="s">
        <v>3254</v>
      </c>
      <c r="BF176" t="str">
        <f>HYPERLINK("http://dx.doi.org/10.1007/s10551-024-05684-1","http://dx.doi.org/10.1007/s10551-024-05684-1")</f>
        <v>http://dx.doi.org/10.1007/s10551-024-05684-1</v>
      </c>
      <c r="BG176" t="s">
        <v>74</v>
      </c>
      <c r="BH176" t="s">
        <v>133</v>
      </c>
      <c r="BI176">
        <v>14</v>
      </c>
      <c r="BJ176" t="s">
        <v>3255</v>
      </c>
      <c r="BK176" t="s">
        <v>112</v>
      </c>
      <c r="BL176" t="s">
        <v>3256</v>
      </c>
      <c r="BM176" t="s">
        <v>3257</v>
      </c>
      <c r="BN176" t="s">
        <v>74</v>
      </c>
      <c r="BO176" t="s">
        <v>74</v>
      </c>
      <c r="BP176" t="s">
        <v>74</v>
      </c>
      <c r="BQ176" t="s">
        <v>74</v>
      </c>
      <c r="BR176" t="s">
        <v>97</v>
      </c>
      <c r="BS176" t="s">
        <v>3258</v>
      </c>
      <c r="BT176" t="str">
        <f>HYPERLINK("https%3A%2F%2Fwww.webofscience.com%2Fwos%2Fwoscc%2Ffull-record%2FWOS:001226981700002","View Full Record in Web of Science")</f>
        <v>View Full Record in Web of Science</v>
      </c>
    </row>
    <row r="177" spans="1:72" x14ac:dyDescent="0.25">
      <c r="A177" t="s">
        <v>72</v>
      </c>
      <c r="B177" t="s">
        <v>3259</v>
      </c>
      <c r="C177" t="s">
        <v>74</v>
      </c>
      <c r="D177" t="s">
        <v>74</v>
      </c>
      <c r="E177" t="s">
        <v>74</v>
      </c>
      <c r="F177" t="s">
        <v>3260</v>
      </c>
      <c r="G177" t="s">
        <v>74</v>
      </c>
      <c r="H177" t="s">
        <v>74</v>
      </c>
      <c r="I177" t="s">
        <v>3261</v>
      </c>
      <c r="J177" t="s">
        <v>3262</v>
      </c>
      <c r="K177" t="s">
        <v>74</v>
      </c>
      <c r="L177" t="s">
        <v>74</v>
      </c>
      <c r="M177" t="s">
        <v>78</v>
      </c>
      <c r="N177" t="s">
        <v>119</v>
      </c>
      <c r="O177" t="s">
        <v>74</v>
      </c>
      <c r="P177" t="s">
        <v>74</v>
      </c>
      <c r="Q177" t="s">
        <v>74</v>
      </c>
      <c r="R177" t="s">
        <v>74</v>
      </c>
      <c r="S177" t="s">
        <v>74</v>
      </c>
      <c r="T177" t="s">
        <v>74</v>
      </c>
      <c r="U177" t="s">
        <v>74</v>
      </c>
      <c r="V177" t="s">
        <v>74</v>
      </c>
      <c r="W177" t="s">
        <v>3263</v>
      </c>
      <c r="X177" t="s">
        <v>3264</v>
      </c>
      <c r="Y177" t="s">
        <v>3265</v>
      </c>
      <c r="Z177" t="s">
        <v>3266</v>
      </c>
      <c r="AA177" t="s">
        <v>3267</v>
      </c>
      <c r="AB177" t="s">
        <v>3268</v>
      </c>
      <c r="AC177" t="s">
        <v>74</v>
      </c>
      <c r="AD177" t="s">
        <v>74</v>
      </c>
      <c r="AE177" t="s">
        <v>74</v>
      </c>
      <c r="AF177" t="s">
        <v>74</v>
      </c>
      <c r="AG177">
        <v>13</v>
      </c>
      <c r="AH177">
        <v>0</v>
      </c>
      <c r="AI177">
        <v>0</v>
      </c>
      <c r="AJ177">
        <v>2</v>
      </c>
      <c r="AK177">
        <v>2</v>
      </c>
      <c r="AL177" t="s">
        <v>173</v>
      </c>
      <c r="AM177" t="s">
        <v>174</v>
      </c>
      <c r="AN177" t="s">
        <v>175</v>
      </c>
      <c r="AO177" t="s">
        <v>3269</v>
      </c>
      <c r="AP177" t="s">
        <v>3270</v>
      </c>
      <c r="AQ177" t="s">
        <v>74</v>
      </c>
      <c r="AR177" t="s">
        <v>3271</v>
      </c>
      <c r="AS177" t="s">
        <v>3272</v>
      </c>
      <c r="AT177" t="s">
        <v>180</v>
      </c>
      <c r="AU177">
        <v>2024</v>
      </c>
      <c r="AV177">
        <v>35</v>
      </c>
      <c r="AW177">
        <v>2</v>
      </c>
      <c r="AX177" t="s">
        <v>74</v>
      </c>
      <c r="AY177" t="s">
        <v>74</v>
      </c>
      <c r="AZ177" t="s">
        <v>74</v>
      </c>
      <c r="BA177" t="s">
        <v>74</v>
      </c>
      <c r="BB177">
        <v>310</v>
      </c>
      <c r="BC177">
        <v>319</v>
      </c>
      <c r="BD177" t="s">
        <v>74</v>
      </c>
      <c r="BE177" t="s">
        <v>3273</v>
      </c>
      <c r="BF177" t="str">
        <f>HYPERLINK("http://dx.doi.org/10.1002/curj.246","http://dx.doi.org/10.1002/curj.246")</f>
        <v>http://dx.doi.org/10.1002/curj.246</v>
      </c>
      <c r="BG177" t="s">
        <v>74</v>
      </c>
      <c r="BH177" t="s">
        <v>399</v>
      </c>
      <c r="BI177">
        <v>10</v>
      </c>
      <c r="BJ177" t="s">
        <v>462</v>
      </c>
      <c r="BK177" t="s">
        <v>95</v>
      </c>
      <c r="BL177" t="s">
        <v>462</v>
      </c>
      <c r="BM177" t="s">
        <v>3274</v>
      </c>
      <c r="BN177" t="s">
        <v>74</v>
      </c>
      <c r="BO177" t="s">
        <v>2305</v>
      </c>
      <c r="BP177" t="s">
        <v>74</v>
      </c>
      <c r="BQ177" t="s">
        <v>74</v>
      </c>
      <c r="BR177" t="s">
        <v>97</v>
      </c>
      <c r="BS177" t="s">
        <v>3275</v>
      </c>
      <c r="BT177" t="str">
        <f>HYPERLINK("https%3A%2F%2Fwww.webofscience.com%2Fwos%2Fwoscc%2Ffull-record%2FWOS:001138297800001","View Full Record in Web of Science")</f>
        <v>View Full Record in Web of Science</v>
      </c>
    </row>
    <row r="178" spans="1:72" x14ac:dyDescent="0.25">
      <c r="A178" t="s">
        <v>72</v>
      </c>
      <c r="B178" t="s">
        <v>3276</v>
      </c>
      <c r="C178" t="s">
        <v>74</v>
      </c>
      <c r="D178" t="s">
        <v>74</v>
      </c>
      <c r="E178" t="s">
        <v>74</v>
      </c>
      <c r="F178" t="s">
        <v>3277</v>
      </c>
      <c r="G178" t="s">
        <v>74</v>
      </c>
      <c r="H178" t="s">
        <v>74</v>
      </c>
      <c r="I178" t="s">
        <v>3278</v>
      </c>
      <c r="J178" t="s">
        <v>3279</v>
      </c>
      <c r="K178" t="s">
        <v>74</v>
      </c>
      <c r="L178" t="s">
        <v>74</v>
      </c>
      <c r="M178" t="s">
        <v>78</v>
      </c>
      <c r="N178" t="s">
        <v>119</v>
      </c>
      <c r="O178" t="s">
        <v>74</v>
      </c>
      <c r="P178" t="s">
        <v>74</v>
      </c>
      <c r="Q178" t="s">
        <v>74</v>
      </c>
      <c r="R178" t="s">
        <v>74</v>
      </c>
      <c r="S178" t="s">
        <v>74</v>
      </c>
      <c r="T178" t="s">
        <v>3280</v>
      </c>
      <c r="U178" t="s">
        <v>74</v>
      </c>
      <c r="V178" t="s">
        <v>3281</v>
      </c>
      <c r="W178" t="s">
        <v>3282</v>
      </c>
      <c r="X178" t="s">
        <v>3283</v>
      </c>
      <c r="Y178" t="s">
        <v>3284</v>
      </c>
      <c r="Z178" t="s">
        <v>3285</v>
      </c>
      <c r="AA178" t="s">
        <v>74</v>
      </c>
      <c r="AB178" t="s">
        <v>74</v>
      </c>
      <c r="AC178" t="s">
        <v>74</v>
      </c>
      <c r="AD178" t="s">
        <v>74</v>
      </c>
      <c r="AE178" t="s">
        <v>74</v>
      </c>
      <c r="AF178" t="s">
        <v>74</v>
      </c>
      <c r="AG178">
        <v>65</v>
      </c>
      <c r="AH178">
        <v>1</v>
      </c>
      <c r="AI178">
        <v>1</v>
      </c>
      <c r="AJ178">
        <v>1</v>
      </c>
      <c r="AK178">
        <v>1</v>
      </c>
      <c r="AL178" t="s">
        <v>3286</v>
      </c>
      <c r="AM178" t="s">
        <v>2832</v>
      </c>
      <c r="AN178" t="s">
        <v>3287</v>
      </c>
      <c r="AO178" t="s">
        <v>3288</v>
      </c>
      <c r="AP178" t="s">
        <v>3289</v>
      </c>
      <c r="AQ178" t="s">
        <v>74</v>
      </c>
      <c r="AR178" t="s">
        <v>3290</v>
      </c>
      <c r="AS178" t="s">
        <v>3291</v>
      </c>
      <c r="AT178" t="s">
        <v>255</v>
      </c>
      <c r="AU178">
        <v>2024</v>
      </c>
      <c r="AV178">
        <v>44</v>
      </c>
      <c r="AW178">
        <v>3</v>
      </c>
      <c r="AX178" t="s">
        <v>74</v>
      </c>
      <c r="AY178" t="s">
        <v>74</v>
      </c>
      <c r="AZ178" t="s">
        <v>109</v>
      </c>
      <c r="BA178" t="s">
        <v>74</v>
      </c>
      <c r="BB178">
        <v>176</v>
      </c>
      <c r="BC178">
        <v>190</v>
      </c>
      <c r="BD178" t="s">
        <v>74</v>
      </c>
      <c r="BE178" t="s">
        <v>3292</v>
      </c>
      <c r="BF178" t="str">
        <f>HYPERLINK("http://dx.doi.org/10.1037/teo0000280","http://dx.doi.org/10.1037/teo0000280")</f>
        <v>http://dx.doi.org/10.1037/teo0000280</v>
      </c>
      <c r="BG178" t="s">
        <v>74</v>
      </c>
      <c r="BH178" t="s">
        <v>74</v>
      </c>
      <c r="BI178">
        <v>15</v>
      </c>
      <c r="BJ178" t="s">
        <v>478</v>
      </c>
      <c r="BK178" t="s">
        <v>95</v>
      </c>
      <c r="BL178" t="s">
        <v>479</v>
      </c>
      <c r="BM178" t="s">
        <v>3293</v>
      </c>
      <c r="BN178" t="s">
        <v>74</v>
      </c>
      <c r="BO178" t="s">
        <v>74</v>
      </c>
      <c r="BP178" t="s">
        <v>74</v>
      </c>
      <c r="BQ178" t="s">
        <v>74</v>
      </c>
      <c r="BR178" t="s">
        <v>97</v>
      </c>
      <c r="BS178" t="s">
        <v>3294</v>
      </c>
      <c r="BT178" t="str">
        <f>HYPERLINK("https%3A%2F%2Fwww.webofscience.com%2Fwos%2Fwoscc%2Ffull-record%2FWOS:001327868500009","View Full Record in Web of Science")</f>
        <v>View Full Record in Web of Science</v>
      </c>
    </row>
    <row r="179" spans="1:72" x14ac:dyDescent="0.25">
      <c r="A179" t="s">
        <v>72</v>
      </c>
      <c r="B179" t="s">
        <v>3295</v>
      </c>
      <c r="C179" t="s">
        <v>74</v>
      </c>
      <c r="D179" t="s">
        <v>74</v>
      </c>
      <c r="E179" t="s">
        <v>74</v>
      </c>
      <c r="F179" t="s">
        <v>3296</v>
      </c>
      <c r="G179" t="s">
        <v>74</v>
      </c>
      <c r="H179" t="s">
        <v>74</v>
      </c>
      <c r="I179" t="s">
        <v>3297</v>
      </c>
      <c r="J179" t="s">
        <v>3298</v>
      </c>
      <c r="K179" t="s">
        <v>74</v>
      </c>
      <c r="L179" t="s">
        <v>74</v>
      </c>
      <c r="M179" t="s">
        <v>450</v>
      </c>
      <c r="N179" t="s">
        <v>119</v>
      </c>
      <c r="O179" t="s">
        <v>74</v>
      </c>
      <c r="P179" t="s">
        <v>74</v>
      </c>
      <c r="Q179" t="s">
        <v>74</v>
      </c>
      <c r="R179" t="s">
        <v>74</v>
      </c>
      <c r="S179" t="s">
        <v>74</v>
      </c>
      <c r="T179" t="s">
        <v>3299</v>
      </c>
      <c r="U179" t="s">
        <v>74</v>
      </c>
      <c r="V179" t="s">
        <v>3300</v>
      </c>
      <c r="W179" t="s">
        <v>3301</v>
      </c>
      <c r="X179" t="s">
        <v>3302</v>
      </c>
      <c r="Y179" t="s">
        <v>3303</v>
      </c>
      <c r="Z179" t="s">
        <v>3304</v>
      </c>
      <c r="AA179" t="s">
        <v>74</v>
      </c>
      <c r="AB179" t="s">
        <v>74</v>
      </c>
      <c r="AC179" t="s">
        <v>74</v>
      </c>
      <c r="AD179" t="s">
        <v>74</v>
      </c>
      <c r="AE179" t="s">
        <v>74</v>
      </c>
      <c r="AF179" t="s">
        <v>74</v>
      </c>
      <c r="AG179">
        <v>51</v>
      </c>
      <c r="AH179">
        <v>0</v>
      </c>
      <c r="AI179">
        <v>0</v>
      </c>
      <c r="AJ179">
        <v>1</v>
      </c>
      <c r="AK179">
        <v>1</v>
      </c>
      <c r="AL179" t="s">
        <v>741</v>
      </c>
      <c r="AM179" t="s">
        <v>742</v>
      </c>
      <c r="AN179" t="s">
        <v>743</v>
      </c>
      <c r="AO179" t="s">
        <v>3305</v>
      </c>
      <c r="AP179" t="s">
        <v>74</v>
      </c>
      <c r="AQ179" t="s">
        <v>74</v>
      </c>
      <c r="AR179" t="s">
        <v>3298</v>
      </c>
      <c r="AS179" t="s">
        <v>3306</v>
      </c>
      <c r="AT179" t="s">
        <v>3307</v>
      </c>
      <c r="AU179">
        <v>2024</v>
      </c>
      <c r="AV179">
        <v>26</v>
      </c>
      <c r="AW179">
        <v>57</v>
      </c>
      <c r="AX179" t="s">
        <v>74</v>
      </c>
      <c r="AY179" t="s">
        <v>74</v>
      </c>
      <c r="AZ179" t="s">
        <v>74</v>
      </c>
      <c r="BA179" t="s">
        <v>74</v>
      </c>
      <c r="BB179" t="s">
        <v>74</v>
      </c>
      <c r="BC179" t="s">
        <v>74</v>
      </c>
      <c r="BD179" t="s">
        <v>3308</v>
      </c>
      <c r="BE179" t="s">
        <v>3309</v>
      </c>
      <c r="BF179" t="str">
        <f>HYPERLINK("http://dx.doi.org/10.22409/GEOgraphia2024.v26i57.a63512","http://dx.doi.org/10.22409/GEOgraphia2024.v26i57.a63512")</f>
        <v>http://dx.doi.org/10.22409/GEOgraphia2024.v26i57.a63512</v>
      </c>
      <c r="BG179" t="s">
        <v>74</v>
      </c>
      <c r="BH179" t="s">
        <v>74</v>
      </c>
      <c r="BI179">
        <v>18</v>
      </c>
      <c r="BJ179" t="s">
        <v>183</v>
      </c>
      <c r="BK179" t="s">
        <v>95</v>
      </c>
      <c r="BL179" t="s">
        <v>183</v>
      </c>
      <c r="BM179" t="s">
        <v>3310</v>
      </c>
      <c r="BN179" t="s">
        <v>74</v>
      </c>
      <c r="BO179" t="s">
        <v>74</v>
      </c>
      <c r="BP179" t="s">
        <v>74</v>
      </c>
      <c r="BQ179" t="s">
        <v>74</v>
      </c>
      <c r="BR179" t="s">
        <v>97</v>
      </c>
      <c r="BS179" t="s">
        <v>3311</v>
      </c>
      <c r="BT179" t="str">
        <f>HYPERLINK("https%3A%2F%2Fwww.webofscience.com%2Fwos%2Fwoscc%2Ffull-record%2FWOS:001278286000001","View Full Record in Web of Science")</f>
        <v>View Full Record in Web of Science</v>
      </c>
    </row>
    <row r="180" spans="1:72" x14ac:dyDescent="0.25">
      <c r="A180" t="s">
        <v>72</v>
      </c>
      <c r="B180" t="s">
        <v>3312</v>
      </c>
      <c r="C180" t="s">
        <v>74</v>
      </c>
      <c r="D180" t="s">
        <v>74</v>
      </c>
      <c r="E180" t="s">
        <v>74</v>
      </c>
      <c r="F180" t="s">
        <v>3313</v>
      </c>
      <c r="G180" t="s">
        <v>74</v>
      </c>
      <c r="H180" t="s">
        <v>74</v>
      </c>
      <c r="I180" t="s">
        <v>3314</v>
      </c>
      <c r="J180" t="s">
        <v>3315</v>
      </c>
      <c r="K180" t="s">
        <v>74</v>
      </c>
      <c r="L180" t="s">
        <v>74</v>
      </c>
      <c r="M180" t="s">
        <v>3316</v>
      </c>
      <c r="N180" t="s">
        <v>119</v>
      </c>
      <c r="O180" t="s">
        <v>74</v>
      </c>
      <c r="P180" t="s">
        <v>74</v>
      </c>
      <c r="Q180" t="s">
        <v>74</v>
      </c>
      <c r="R180" t="s">
        <v>74</v>
      </c>
      <c r="S180" t="s">
        <v>74</v>
      </c>
      <c r="T180" t="s">
        <v>74</v>
      </c>
      <c r="U180" t="s">
        <v>74</v>
      </c>
      <c r="V180" t="s">
        <v>3317</v>
      </c>
      <c r="W180" t="s">
        <v>3318</v>
      </c>
      <c r="X180" t="s">
        <v>3319</v>
      </c>
      <c r="Y180" t="s">
        <v>3320</v>
      </c>
      <c r="Z180" t="s">
        <v>3321</v>
      </c>
      <c r="AA180" t="s">
        <v>74</v>
      </c>
      <c r="AB180" t="s">
        <v>74</v>
      </c>
      <c r="AC180" t="s">
        <v>74</v>
      </c>
      <c r="AD180" t="s">
        <v>74</v>
      </c>
      <c r="AE180" t="s">
        <v>74</v>
      </c>
      <c r="AF180" t="s">
        <v>74</v>
      </c>
      <c r="AG180">
        <v>28</v>
      </c>
      <c r="AH180">
        <v>0</v>
      </c>
      <c r="AI180">
        <v>0</v>
      </c>
      <c r="AJ180">
        <v>0</v>
      </c>
      <c r="AK180">
        <v>0</v>
      </c>
      <c r="AL180" t="s">
        <v>84</v>
      </c>
      <c r="AM180" t="s">
        <v>85</v>
      </c>
      <c r="AN180" t="s">
        <v>86</v>
      </c>
      <c r="AO180" t="s">
        <v>3322</v>
      </c>
      <c r="AP180" t="s">
        <v>3323</v>
      </c>
      <c r="AQ180" t="s">
        <v>74</v>
      </c>
      <c r="AR180" t="s">
        <v>3324</v>
      </c>
      <c r="AS180" t="s">
        <v>3325</v>
      </c>
      <c r="AT180" t="s">
        <v>3233</v>
      </c>
      <c r="AU180">
        <v>2024</v>
      </c>
      <c r="AV180">
        <v>44</v>
      </c>
      <c r="AW180">
        <v>1</v>
      </c>
      <c r="AX180" t="s">
        <v>74</v>
      </c>
      <c r="AY180" t="s">
        <v>74</v>
      </c>
      <c r="AZ180" t="s">
        <v>74</v>
      </c>
      <c r="BA180" t="s">
        <v>74</v>
      </c>
      <c r="BB180">
        <v>1</v>
      </c>
      <c r="BC180">
        <v>8</v>
      </c>
      <c r="BD180" t="s">
        <v>74</v>
      </c>
      <c r="BE180" t="s">
        <v>3326</v>
      </c>
      <c r="BF180" t="str">
        <f>HYPERLINK("http://dx.doi.org/10.1080/02572117.2023.2248871","http://dx.doi.org/10.1080/02572117.2023.2248871")</f>
        <v>http://dx.doi.org/10.1080/02572117.2023.2248871</v>
      </c>
      <c r="BG180" t="s">
        <v>74</v>
      </c>
      <c r="BH180" t="s">
        <v>74</v>
      </c>
      <c r="BI180">
        <v>8</v>
      </c>
      <c r="BJ180" t="s">
        <v>750</v>
      </c>
      <c r="BK180" t="s">
        <v>95</v>
      </c>
      <c r="BL180" t="s">
        <v>593</v>
      </c>
      <c r="BM180" t="s">
        <v>3327</v>
      </c>
      <c r="BN180" t="s">
        <v>74</v>
      </c>
      <c r="BO180" t="s">
        <v>74</v>
      </c>
      <c r="BP180" t="s">
        <v>74</v>
      </c>
      <c r="BQ180" t="s">
        <v>74</v>
      </c>
      <c r="BR180" t="s">
        <v>97</v>
      </c>
      <c r="BS180" t="s">
        <v>3328</v>
      </c>
      <c r="BT180" t="str">
        <f>HYPERLINK("https%3A%2F%2Fwww.webofscience.com%2Fwos%2Fwoscc%2Ffull-record%2FWOS:001253604500001","View Full Record in Web of Science")</f>
        <v>View Full Record in Web of Science</v>
      </c>
    </row>
    <row r="181" spans="1:72" x14ac:dyDescent="0.25">
      <c r="A181" t="s">
        <v>72</v>
      </c>
      <c r="B181" t="s">
        <v>3329</v>
      </c>
      <c r="C181" t="s">
        <v>74</v>
      </c>
      <c r="D181" t="s">
        <v>74</v>
      </c>
      <c r="E181" t="s">
        <v>74</v>
      </c>
      <c r="F181" t="s">
        <v>3330</v>
      </c>
      <c r="G181" t="s">
        <v>74</v>
      </c>
      <c r="H181" t="s">
        <v>74</v>
      </c>
      <c r="I181" t="s">
        <v>3331</v>
      </c>
      <c r="J181" t="s">
        <v>3332</v>
      </c>
      <c r="K181" t="s">
        <v>74</v>
      </c>
      <c r="L181" t="s">
        <v>74</v>
      </c>
      <c r="M181" t="s">
        <v>78</v>
      </c>
      <c r="N181" t="s">
        <v>271</v>
      </c>
      <c r="O181" t="s">
        <v>74</v>
      </c>
      <c r="P181" t="s">
        <v>74</v>
      </c>
      <c r="Q181" t="s">
        <v>74</v>
      </c>
      <c r="R181" t="s">
        <v>74</v>
      </c>
      <c r="S181" t="s">
        <v>74</v>
      </c>
      <c r="T181" t="s">
        <v>3333</v>
      </c>
      <c r="U181" t="s">
        <v>3334</v>
      </c>
      <c r="V181" t="s">
        <v>3335</v>
      </c>
      <c r="W181" t="s">
        <v>3336</v>
      </c>
      <c r="X181" t="s">
        <v>3337</v>
      </c>
      <c r="Y181" t="s">
        <v>3338</v>
      </c>
      <c r="Z181" t="s">
        <v>3339</v>
      </c>
      <c r="AA181" t="s">
        <v>74</v>
      </c>
      <c r="AB181" t="s">
        <v>3340</v>
      </c>
      <c r="AC181" t="s">
        <v>74</v>
      </c>
      <c r="AD181" t="s">
        <v>74</v>
      </c>
      <c r="AE181" t="s">
        <v>74</v>
      </c>
      <c r="AF181" t="s">
        <v>74</v>
      </c>
      <c r="AG181">
        <v>59</v>
      </c>
      <c r="AH181">
        <v>0</v>
      </c>
      <c r="AI181">
        <v>0</v>
      </c>
      <c r="AJ181">
        <v>1</v>
      </c>
      <c r="AK181">
        <v>1</v>
      </c>
      <c r="AL181" t="s">
        <v>248</v>
      </c>
      <c r="AM181" t="s">
        <v>249</v>
      </c>
      <c r="AN181" t="s">
        <v>250</v>
      </c>
      <c r="AO181" t="s">
        <v>3341</v>
      </c>
      <c r="AP181" t="s">
        <v>3342</v>
      </c>
      <c r="AQ181" t="s">
        <v>74</v>
      </c>
      <c r="AR181" t="s">
        <v>3343</v>
      </c>
      <c r="AS181" t="s">
        <v>3344</v>
      </c>
      <c r="AT181" t="s">
        <v>3345</v>
      </c>
      <c r="AU181">
        <v>2024</v>
      </c>
      <c r="AV181" t="s">
        <v>74</v>
      </c>
      <c r="AW181" t="s">
        <v>74</v>
      </c>
      <c r="AX181" t="s">
        <v>74</v>
      </c>
      <c r="AY181" t="s">
        <v>74</v>
      </c>
      <c r="AZ181" t="s">
        <v>74</v>
      </c>
      <c r="BA181" t="s">
        <v>74</v>
      </c>
      <c r="BB181" t="s">
        <v>74</v>
      </c>
      <c r="BC181" t="s">
        <v>74</v>
      </c>
      <c r="BD181" t="s">
        <v>74</v>
      </c>
      <c r="BE181" t="s">
        <v>3346</v>
      </c>
      <c r="BF181" t="str">
        <f>HYPERLINK("http://dx.doi.org/10.1177/02557614241281992","http://dx.doi.org/10.1177/02557614241281992")</f>
        <v>http://dx.doi.org/10.1177/02557614241281992</v>
      </c>
      <c r="BG181" t="s">
        <v>74</v>
      </c>
      <c r="BH181" t="s">
        <v>312</v>
      </c>
      <c r="BI181">
        <v>14</v>
      </c>
      <c r="BJ181" t="s">
        <v>3347</v>
      </c>
      <c r="BK181" t="s">
        <v>292</v>
      </c>
      <c r="BL181" t="s">
        <v>3347</v>
      </c>
      <c r="BM181" t="s">
        <v>3348</v>
      </c>
      <c r="BN181" t="s">
        <v>74</v>
      </c>
      <c r="BO181" t="s">
        <v>74</v>
      </c>
      <c r="BP181" t="s">
        <v>74</v>
      </c>
      <c r="BQ181" t="s">
        <v>74</v>
      </c>
      <c r="BR181" t="s">
        <v>97</v>
      </c>
      <c r="BS181" t="s">
        <v>3349</v>
      </c>
      <c r="BT181" t="str">
        <f>HYPERLINK("https%3A%2F%2Fwww.webofscience.com%2Fwos%2Fwoscc%2Ffull-record%2FWOS:001324292000001","View Full Record in Web of Science")</f>
        <v>View Full Record in Web of Science</v>
      </c>
    </row>
    <row r="182" spans="1:72" x14ac:dyDescent="0.25">
      <c r="A182" t="s">
        <v>72</v>
      </c>
      <c r="B182" t="s">
        <v>3350</v>
      </c>
      <c r="C182" t="s">
        <v>74</v>
      </c>
      <c r="D182" t="s">
        <v>74</v>
      </c>
      <c r="E182" t="s">
        <v>74</v>
      </c>
      <c r="F182" t="s">
        <v>3351</v>
      </c>
      <c r="G182" t="s">
        <v>74</v>
      </c>
      <c r="H182" t="s">
        <v>74</v>
      </c>
      <c r="I182" t="s">
        <v>3352</v>
      </c>
      <c r="J182" t="s">
        <v>3353</v>
      </c>
      <c r="K182" t="s">
        <v>74</v>
      </c>
      <c r="L182" t="s">
        <v>74</v>
      </c>
      <c r="M182" t="s">
        <v>78</v>
      </c>
      <c r="N182" t="s">
        <v>52</v>
      </c>
      <c r="O182" t="s">
        <v>74</v>
      </c>
      <c r="P182" t="s">
        <v>74</v>
      </c>
      <c r="Q182" t="s">
        <v>74</v>
      </c>
      <c r="R182" t="s">
        <v>74</v>
      </c>
      <c r="S182" t="s">
        <v>74</v>
      </c>
      <c r="T182" t="s">
        <v>74</v>
      </c>
      <c r="U182" t="s">
        <v>74</v>
      </c>
      <c r="V182" t="s">
        <v>74</v>
      </c>
      <c r="W182" t="s">
        <v>3354</v>
      </c>
      <c r="X182" t="s">
        <v>3355</v>
      </c>
      <c r="Y182" t="s">
        <v>74</v>
      </c>
      <c r="Z182" t="s">
        <v>74</v>
      </c>
      <c r="AA182" t="s">
        <v>3356</v>
      </c>
      <c r="AB182" t="s">
        <v>74</v>
      </c>
      <c r="AC182" t="s">
        <v>74</v>
      </c>
      <c r="AD182" t="s">
        <v>74</v>
      </c>
      <c r="AE182" t="s">
        <v>74</v>
      </c>
      <c r="AF182" t="s">
        <v>74</v>
      </c>
      <c r="AG182">
        <v>0</v>
      </c>
      <c r="AH182">
        <v>0</v>
      </c>
      <c r="AI182">
        <v>0</v>
      </c>
      <c r="AJ182">
        <v>0</v>
      </c>
      <c r="AK182">
        <v>0</v>
      </c>
      <c r="AL182" t="s">
        <v>173</v>
      </c>
      <c r="AM182" t="s">
        <v>174</v>
      </c>
      <c r="AN182" t="s">
        <v>175</v>
      </c>
      <c r="AO182" t="s">
        <v>3357</v>
      </c>
      <c r="AP182" t="s">
        <v>3358</v>
      </c>
      <c r="AQ182" t="s">
        <v>74</v>
      </c>
      <c r="AR182" t="s">
        <v>3359</v>
      </c>
      <c r="AS182" t="s">
        <v>3360</v>
      </c>
      <c r="AT182" t="s">
        <v>376</v>
      </c>
      <c r="AU182">
        <v>2024</v>
      </c>
      <c r="AV182">
        <v>25</v>
      </c>
      <c r="AW182">
        <v>4</v>
      </c>
      <c r="AX182" t="s">
        <v>74</v>
      </c>
      <c r="AY182" t="s">
        <v>74</v>
      </c>
      <c r="AZ182" t="s">
        <v>74</v>
      </c>
      <c r="BA182" t="s">
        <v>74</v>
      </c>
      <c r="BB182" t="s">
        <v>74</v>
      </c>
      <c r="BC182" t="s">
        <v>74</v>
      </c>
      <c r="BD182" t="s">
        <v>74</v>
      </c>
      <c r="BE182" t="s">
        <v>74</v>
      </c>
      <c r="BF182" t="s">
        <v>74</v>
      </c>
      <c r="BG182" t="s">
        <v>74</v>
      </c>
      <c r="BH182" t="s">
        <v>74</v>
      </c>
      <c r="BI182">
        <v>2</v>
      </c>
      <c r="BJ182" t="s">
        <v>3128</v>
      </c>
      <c r="BK182" t="s">
        <v>1165</v>
      </c>
      <c r="BL182" t="s">
        <v>3128</v>
      </c>
      <c r="BM182" t="s">
        <v>3361</v>
      </c>
      <c r="BN182" t="s">
        <v>74</v>
      </c>
      <c r="BO182" t="s">
        <v>74</v>
      </c>
      <c r="BP182" t="s">
        <v>74</v>
      </c>
      <c r="BQ182" t="s">
        <v>74</v>
      </c>
      <c r="BR182" t="s">
        <v>97</v>
      </c>
      <c r="BS182" t="s">
        <v>3362</v>
      </c>
      <c r="BT182" t="str">
        <f>HYPERLINK("https%3A%2F%2Fwww.webofscience.com%2Fwos%2Fwoscc%2Ffull-record%2FWOS:001364740900003","View Full Record in Web of Science")</f>
        <v>View Full Record in Web of Science</v>
      </c>
    </row>
    <row r="183" spans="1:72" x14ac:dyDescent="0.25">
      <c r="A183" t="s">
        <v>72</v>
      </c>
      <c r="B183" t="s">
        <v>3363</v>
      </c>
      <c r="C183" t="s">
        <v>74</v>
      </c>
      <c r="D183" t="s">
        <v>74</v>
      </c>
      <c r="E183" t="s">
        <v>74</v>
      </c>
      <c r="F183" t="s">
        <v>3364</v>
      </c>
      <c r="G183" t="s">
        <v>74</v>
      </c>
      <c r="H183" t="s">
        <v>74</v>
      </c>
      <c r="I183" t="s">
        <v>3365</v>
      </c>
      <c r="J183" t="s">
        <v>3366</v>
      </c>
      <c r="K183" t="s">
        <v>74</v>
      </c>
      <c r="L183" t="s">
        <v>74</v>
      </c>
      <c r="M183" t="s">
        <v>78</v>
      </c>
      <c r="N183" t="s">
        <v>271</v>
      </c>
      <c r="O183" t="s">
        <v>74</v>
      </c>
      <c r="P183" t="s">
        <v>74</v>
      </c>
      <c r="Q183" t="s">
        <v>74</v>
      </c>
      <c r="R183" t="s">
        <v>74</v>
      </c>
      <c r="S183" t="s">
        <v>74</v>
      </c>
      <c r="T183" t="s">
        <v>74</v>
      </c>
      <c r="U183" t="s">
        <v>74</v>
      </c>
      <c r="V183" t="s">
        <v>3367</v>
      </c>
      <c r="W183" t="s">
        <v>3368</v>
      </c>
      <c r="X183" t="s">
        <v>3369</v>
      </c>
      <c r="Y183" t="s">
        <v>3370</v>
      </c>
      <c r="Z183" t="s">
        <v>3371</v>
      </c>
      <c r="AA183" t="s">
        <v>74</v>
      </c>
      <c r="AB183" t="s">
        <v>3372</v>
      </c>
      <c r="AC183" t="s">
        <v>74</v>
      </c>
      <c r="AD183" t="s">
        <v>74</v>
      </c>
      <c r="AE183" t="s">
        <v>74</v>
      </c>
      <c r="AF183" t="s">
        <v>74</v>
      </c>
      <c r="AG183">
        <v>58</v>
      </c>
      <c r="AH183">
        <v>0</v>
      </c>
      <c r="AI183">
        <v>0</v>
      </c>
      <c r="AJ183">
        <v>0</v>
      </c>
      <c r="AK183">
        <v>0</v>
      </c>
      <c r="AL183" t="s">
        <v>226</v>
      </c>
      <c r="AM183" t="s">
        <v>227</v>
      </c>
      <c r="AN183" t="s">
        <v>228</v>
      </c>
      <c r="AO183" t="s">
        <v>3373</v>
      </c>
      <c r="AP183" t="s">
        <v>3374</v>
      </c>
      <c r="AQ183" t="s">
        <v>74</v>
      </c>
      <c r="AR183" t="s">
        <v>3375</v>
      </c>
      <c r="AS183" t="s">
        <v>3376</v>
      </c>
      <c r="AT183" t="s">
        <v>3377</v>
      </c>
      <c r="AU183">
        <v>2024</v>
      </c>
      <c r="AV183" t="s">
        <v>74</v>
      </c>
      <c r="AW183" t="s">
        <v>74</v>
      </c>
      <c r="AX183" t="s">
        <v>74</v>
      </c>
      <c r="AY183" t="s">
        <v>74</v>
      </c>
      <c r="AZ183" t="s">
        <v>74</v>
      </c>
      <c r="BA183" t="s">
        <v>74</v>
      </c>
      <c r="BB183" t="s">
        <v>74</v>
      </c>
      <c r="BC183" t="s">
        <v>74</v>
      </c>
      <c r="BD183" t="s">
        <v>74</v>
      </c>
      <c r="BE183" t="s">
        <v>3378</v>
      </c>
      <c r="BF183" t="str">
        <f>HYPERLINK("http://dx.doi.org/10.1017/hyp.2023.119","http://dx.doi.org/10.1017/hyp.2023.119")</f>
        <v>http://dx.doi.org/10.1017/hyp.2023.119</v>
      </c>
      <c r="BG183" t="s">
        <v>74</v>
      </c>
      <c r="BH183" t="s">
        <v>677</v>
      </c>
      <c r="BI183">
        <v>22</v>
      </c>
      <c r="BJ183" t="s">
        <v>3379</v>
      </c>
      <c r="BK183" t="s">
        <v>292</v>
      </c>
      <c r="BL183" t="s">
        <v>3379</v>
      </c>
      <c r="BM183" t="s">
        <v>3380</v>
      </c>
      <c r="BN183" t="s">
        <v>74</v>
      </c>
      <c r="BO183" t="s">
        <v>74</v>
      </c>
      <c r="BP183" t="s">
        <v>74</v>
      </c>
      <c r="BQ183" t="s">
        <v>74</v>
      </c>
      <c r="BR183" t="s">
        <v>97</v>
      </c>
      <c r="BS183" t="s">
        <v>3381</v>
      </c>
      <c r="BT183" t="str">
        <f>HYPERLINK("https%3A%2F%2Fwww.webofscience.com%2Fwos%2Fwoscc%2Ffull-record%2FWOS:001192238600001","View Full Record in Web of Science")</f>
        <v>View Full Record in Web of Science</v>
      </c>
    </row>
    <row r="184" spans="1:72" x14ac:dyDescent="0.25">
      <c r="A184" t="s">
        <v>72</v>
      </c>
      <c r="B184" t="s">
        <v>3382</v>
      </c>
      <c r="C184" t="s">
        <v>74</v>
      </c>
      <c r="D184" t="s">
        <v>74</v>
      </c>
      <c r="E184" t="s">
        <v>74</v>
      </c>
      <c r="F184" t="s">
        <v>3383</v>
      </c>
      <c r="G184" t="s">
        <v>74</v>
      </c>
      <c r="H184" t="s">
        <v>74</v>
      </c>
      <c r="I184" t="s">
        <v>3384</v>
      </c>
      <c r="J184" t="s">
        <v>2913</v>
      </c>
      <c r="K184" t="s">
        <v>74</v>
      </c>
      <c r="L184" t="s">
        <v>74</v>
      </c>
      <c r="M184" t="s">
        <v>78</v>
      </c>
      <c r="N184" t="s">
        <v>119</v>
      </c>
      <c r="O184" t="s">
        <v>74</v>
      </c>
      <c r="P184" t="s">
        <v>74</v>
      </c>
      <c r="Q184" t="s">
        <v>74</v>
      </c>
      <c r="R184" t="s">
        <v>74</v>
      </c>
      <c r="S184" t="s">
        <v>74</v>
      </c>
      <c r="T184" t="s">
        <v>3385</v>
      </c>
      <c r="U184" t="s">
        <v>74</v>
      </c>
      <c r="V184" t="s">
        <v>3386</v>
      </c>
      <c r="W184" t="s">
        <v>3387</v>
      </c>
      <c r="X184" t="s">
        <v>74</v>
      </c>
      <c r="Y184" t="s">
        <v>3388</v>
      </c>
      <c r="Z184" t="s">
        <v>74</v>
      </c>
      <c r="AA184" t="s">
        <v>74</v>
      </c>
      <c r="AB184" t="s">
        <v>74</v>
      </c>
      <c r="AC184" t="s">
        <v>74</v>
      </c>
      <c r="AD184" t="s">
        <v>74</v>
      </c>
      <c r="AE184" t="s">
        <v>74</v>
      </c>
      <c r="AF184" t="s">
        <v>74</v>
      </c>
      <c r="AG184">
        <v>20</v>
      </c>
      <c r="AH184">
        <v>0</v>
      </c>
      <c r="AI184">
        <v>0</v>
      </c>
      <c r="AJ184">
        <v>2</v>
      </c>
      <c r="AK184">
        <v>2</v>
      </c>
      <c r="AL184" t="s">
        <v>2920</v>
      </c>
      <c r="AM184" t="s">
        <v>780</v>
      </c>
      <c r="AN184" t="s">
        <v>2921</v>
      </c>
      <c r="AO184" t="s">
        <v>2922</v>
      </c>
      <c r="AP184" t="s">
        <v>2923</v>
      </c>
      <c r="AQ184" t="s">
        <v>74</v>
      </c>
      <c r="AR184" t="s">
        <v>2913</v>
      </c>
      <c r="AS184" t="s">
        <v>2924</v>
      </c>
      <c r="AT184" t="s">
        <v>1835</v>
      </c>
      <c r="AU184">
        <v>2024</v>
      </c>
      <c r="AV184" t="s">
        <v>74</v>
      </c>
      <c r="AW184">
        <v>40</v>
      </c>
      <c r="AX184" t="s">
        <v>74</v>
      </c>
      <c r="AY184" t="s">
        <v>74</v>
      </c>
      <c r="AZ184" t="s">
        <v>74</v>
      </c>
      <c r="BA184" t="s">
        <v>74</v>
      </c>
      <c r="BB184" t="s">
        <v>74</v>
      </c>
      <c r="BC184" t="s">
        <v>74</v>
      </c>
      <c r="BD184" t="s">
        <v>74</v>
      </c>
      <c r="BE184" t="s">
        <v>74</v>
      </c>
      <c r="BF184" t="s">
        <v>74</v>
      </c>
      <c r="BG184" t="s">
        <v>74</v>
      </c>
      <c r="BH184" t="s">
        <v>74</v>
      </c>
      <c r="BI184">
        <v>21</v>
      </c>
      <c r="BJ184" t="s">
        <v>765</v>
      </c>
      <c r="BK184" t="s">
        <v>95</v>
      </c>
      <c r="BL184" t="s">
        <v>766</v>
      </c>
      <c r="BM184" t="s">
        <v>2925</v>
      </c>
      <c r="BN184" t="s">
        <v>74</v>
      </c>
      <c r="BO184" t="s">
        <v>74</v>
      </c>
      <c r="BP184" t="s">
        <v>74</v>
      </c>
      <c r="BQ184" t="s">
        <v>74</v>
      </c>
      <c r="BR184" t="s">
        <v>97</v>
      </c>
      <c r="BS184" t="s">
        <v>3389</v>
      </c>
      <c r="BT184" t="str">
        <f>HYPERLINK("https%3A%2F%2Fwww.webofscience.com%2Fwos%2Fwoscc%2Ffull-record%2FWOS:001196346600005","View Full Record in Web of Science")</f>
        <v>View Full Record in Web of Science</v>
      </c>
    </row>
    <row r="185" spans="1:72" x14ac:dyDescent="0.25">
      <c r="A185" t="s">
        <v>72</v>
      </c>
      <c r="B185" t="s">
        <v>3390</v>
      </c>
      <c r="C185" t="s">
        <v>74</v>
      </c>
      <c r="D185" t="s">
        <v>74</v>
      </c>
      <c r="E185" t="s">
        <v>74</v>
      </c>
      <c r="F185" t="s">
        <v>3391</v>
      </c>
      <c r="G185" t="s">
        <v>74</v>
      </c>
      <c r="H185" t="s">
        <v>74</v>
      </c>
      <c r="I185" t="s">
        <v>3392</v>
      </c>
      <c r="J185" t="s">
        <v>3393</v>
      </c>
      <c r="K185" t="s">
        <v>74</v>
      </c>
      <c r="L185" t="s">
        <v>74</v>
      </c>
      <c r="M185" t="s">
        <v>78</v>
      </c>
      <c r="N185" t="s">
        <v>271</v>
      </c>
      <c r="O185" t="s">
        <v>74</v>
      </c>
      <c r="P185" t="s">
        <v>74</v>
      </c>
      <c r="Q185" t="s">
        <v>74</v>
      </c>
      <c r="R185" t="s">
        <v>74</v>
      </c>
      <c r="S185" t="s">
        <v>74</v>
      </c>
      <c r="T185" t="s">
        <v>74</v>
      </c>
      <c r="U185" t="s">
        <v>3394</v>
      </c>
      <c r="V185" t="s">
        <v>3395</v>
      </c>
      <c r="W185" t="s">
        <v>3396</v>
      </c>
      <c r="X185" t="s">
        <v>3397</v>
      </c>
      <c r="Y185" t="s">
        <v>3398</v>
      </c>
      <c r="Z185" t="s">
        <v>3399</v>
      </c>
      <c r="AA185" t="s">
        <v>74</v>
      </c>
      <c r="AB185" t="s">
        <v>3400</v>
      </c>
      <c r="AC185" t="s">
        <v>3401</v>
      </c>
      <c r="AD185" t="s">
        <v>3402</v>
      </c>
      <c r="AE185" t="s">
        <v>3403</v>
      </c>
      <c r="AF185" t="s">
        <v>74</v>
      </c>
      <c r="AG185">
        <v>50</v>
      </c>
      <c r="AH185">
        <v>0</v>
      </c>
      <c r="AI185">
        <v>0</v>
      </c>
      <c r="AJ185">
        <v>3</v>
      </c>
      <c r="AK185">
        <v>4</v>
      </c>
      <c r="AL185" t="s">
        <v>912</v>
      </c>
      <c r="AM185" t="s">
        <v>913</v>
      </c>
      <c r="AN185" t="s">
        <v>914</v>
      </c>
      <c r="AO185" t="s">
        <v>3404</v>
      </c>
      <c r="AP185" t="s">
        <v>3405</v>
      </c>
      <c r="AQ185" t="s">
        <v>74</v>
      </c>
      <c r="AR185" t="s">
        <v>3406</v>
      </c>
      <c r="AS185" t="s">
        <v>3407</v>
      </c>
      <c r="AT185" t="s">
        <v>3408</v>
      </c>
      <c r="AU185">
        <v>2024</v>
      </c>
      <c r="AV185" t="s">
        <v>74</v>
      </c>
      <c r="AW185" t="s">
        <v>74</v>
      </c>
      <c r="AX185" t="s">
        <v>74</v>
      </c>
      <c r="AY185" t="s">
        <v>74</v>
      </c>
      <c r="AZ185" t="s">
        <v>74</v>
      </c>
      <c r="BA185" t="s">
        <v>74</v>
      </c>
      <c r="BB185" t="s">
        <v>74</v>
      </c>
      <c r="BC185" t="s">
        <v>74</v>
      </c>
      <c r="BD185" t="s">
        <v>74</v>
      </c>
      <c r="BE185" t="s">
        <v>3409</v>
      </c>
      <c r="BF185" t="str">
        <f>HYPERLINK("http://dx.doi.org/10.1093/applin/amae029","http://dx.doi.org/10.1093/applin/amae029")</f>
        <v>http://dx.doi.org/10.1093/applin/amae029</v>
      </c>
      <c r="BG185" t="s">
        <v>74</v>
      </c>
      <c r="BH185" t="s">
        <v>1984</v>
      </c>
      <c r="BI185">
        <v>16</v>
      </c>
      <c r="BJ185" t="s">
        <v>593</v>
      </c>
      <c r="BK185" t="s">
        <v>112</v>
      </c>
      <c r="BL185" t="s">
        <v>593</v>
      </c>
      <c r="BM185" t="s">
        <v>3410</v>
      </c>
      <c r="BN185" t="s">
        <v>74</v>
      </c>
      <c r="BO185" t="s">
        <v>316</v>
      </c>
      <c r="BP185" t="s">
        <v>74</v>
      </c>
      <c r="BQ185" t="s">
        <v>74</v>
      </c>
      <c r="BR185" t="s">
        <v>97</v>
      </c>
      <c r="BS185" t="s">
        <v>3411</v>
      </c>
      <c r="BT185" t="str">
        <f>HYPERLINK("https%3A%2F%2Fwww.webofscience.com%2Fwos%2Fwoscc%2Ffull-record%2FWOS:001206269000001","View Full Record in Web of Science")</f>
        <v>View Full Record in Web of Science</v>
      </c>
    </row>
    <row r="186" spans="1:72" x14ac:dyDescent="0.25">
      <c r="A186" t="s">
        <v>72</v>
      </c>
      <c r="B186" t="s">
        <v>3412</v>
      </c>
      <c r="C186" t="s">
        <v>74</v>
      </c>
      <c r="D186" t="s">
        <v>74</v>
      </c>
      <c r="E186" t="s">
        <v>74</v>
      </c>
      <c r="F186" t="s">
        <v>3413</v>
      </c>
      <c r="G186" t="s">
        <v>74</v>
      </c>
      <c r="H186" t="s">
        <v>74</v>
      </c>
      <c r="I186" t="s">
        <v>3414</v>
      </c>
      <c r="J186" t="s">
        <v>3415</v>
      </c>
      <c r="K186" t="s">
        <v>74</v>
      </c>
      <c r="L186" t="s">
        <v>74</v>
      </c>
      <c r="M186" t="s">
        <v>78</v>
      </c>
      <c r="N186" t="s">
        <v>271</v>
      </c>
      <c r="O186" t="s">
        <v>74</v>
      </c>
      <c r="P186" t="s">
        <v>74</v>
      </c>
      <c r="Q186" t="s">
        <v>74</v>
      </c>
      <c r="R186" t="s">
        <v>74</v>
      </c>
      <c r="S186" t="s">
        <v>74</v>
      </c>
      <c r="T186" t="s">
        <v>3416</v>
      </c>
      <c r="U186" t="s">
        <v>3417</v>
      </c>
      <c r="V186" t="s">
        <v>3418</v>
      </c>
      <c r="W186" t="s">
        <v>3419</v>
      </c>
      <c r="X186" t="s">
        <v>3420</v>
      </c>
      <c r="Y186" t="s">
        <v>3421</v>
      </c>
      <c r="Z186" t="s">
        <v>3422</v>
      </c>
      <c r="AA186" t="s">
        <v>74</v>
      </c>
      <c r="AB186" t="s">
        <v>3423</v>
      </c>
      <c r="AC186" t="s">
        <v>74</v>
      </c>
      <c r="AD186" t="s">
        <v>74</v>
      </c>
      <c r="AE186" t="s">
        <v>74</v>
      </c>
      <c r="AF186" t="s">
        <v>74</v>
      </c>
      <c r="AG186">
        <v>86</v>
      </c>
      <c r="AH186">
        <v>0</v>
      </c>
      <c r="AI186">
        <v>0</v>
      </c>
      <c r="AJ186">
        <v>0</v>
      </c>
      <c r="AK186">
        <v>0</v>
      </c>
      <c r="AL186" t="s">
        <v>281</v>
      </c>
      <c r="AM186" t="s">
        <v>282</v>
      </c>
      <c r="AN186" t="s">
        <v>283</v>
      </c>
      <c r="AO186" t="s">
        <v>3424</v>
      </c>
      <c r="AP186" t="s">
        <v>3425</v>
      </c>
      <c r="AQ186" t="s">
        <v>74</v>
      </c>
      <c r="AR186" t="s">
        <v>3426</v>
      </c>
      <c r="AS186" t="s">
        <v>3427</v>
      </c>
      <c r="AT186" t="s">
        <v>3428</v>
      </c>
      <c r="AU186">
        <v>2024</v>
      </c>
      <c r="AV186" t="s">
        <v>74</v>
      </c>
      <c r="AW186" t="s">
        <v>74</v>
      </c>
      <c r="AX186" t="s">
        <v>74</v>
      </c>
      <c r="AY186" t="s">
        <v>74</v>
      </c>
      <c r="AZ186" t="s">
        <v>74</v>
      </c>
      <c r="BA186" t="s">
        <v>74</v>
      </c>
      <c r="BB186" t="s">
        <v>74</v>
      </c>
      <c r="BC186" t="s">
        <v>74</v>
      </c>
      <c r="BD186" t="s">
        <v>74</v>
      </c>
      <c r="BE186" t="s">
        <v>3429</v>
      </c>
      <c r="BF186" t="str">
        <f>HYPERLINK("http://dx.doi.org/10.1177/17427150241301898","http://dx.doi.org/10.1177/17427150241301898")</f>
        <v>http://dx.doi.org/10.1177/17427150241301898</v>
      </c>
      <c r="BG186" t="s">
        <v>74</v>
      </c>
      <c r="BH186" t="s">
        <v>857</v>
      </c>
      <c r="BI186">
        <v>21</v>
      </c>
      <c r="BJ186" t="s">
        <v>3430</v>
      </c>
      <c r="BK186" t="s">
        <v>112</v>
      </c>
      <c r="BL186" t="s">
        <v>1266</v>
      </c>
      <c r="BM186" t="s">
        <v>3431</v>
      </c>
      <c r="BN186" t="s">
        <v>74</v>
      </c>
      <c r="BO186" t="s">
        <v>316</v>
      </c>
      <c r="BP186" t="s">
        <v>74</v>
      </c>
      <c r="BQ186" t="s">
        <v>74</v>
      </c>
      <c r="BR186" t="s">
        <v>97</v>
      </c>
      <c r="BS186" t="s">
        <v>3432</v>
      </c>
      <c r="BT186" t="str">
        <f>HYPERLINK("https%3A%2F%2Fwww.webofscience.com%2Fwos%2Fwoscc%2Ffull-record%2FWOS:001359847800001","View Full Record in Web of Science")</f>
        <v>View Full Record in Web of Science</v>
      </c>
    </row>
    <row r="187" spans="1:72" x14ac:dyDescent="0.25">
      <c r="A187" t="s">
        <v>72</v>
      </c>
      <c r="B187" t="s">
        <v>3433</v>
      </c>
      <c r="C187" t="s">
        <v>74</v>
      </c>
      <c r="D187" t="s">
        <v>74</v>
      </c>
      <c r="E187" t="s">
        <v>74</v>
      </c>
      <c r="F187" t="s">
        <v>3434</v>
      </c>
      <c r="G187" t="s">
        <v>74</v>
      </c>
      <c r="H187" t="s">
        <v>74</v>
      </c>
      <c r="I187" t="s">
        <v>3435</v>
      </c>
      <c r="J187" t="s">
        <v>3436</v>
      </c>
      <c r="K187" t="s">
        <v>74</v>
      </c>
      <c r="L187" t="s">
        <v>74</v>
      </c>
      <c r="M187" t="s">
        <v>78</v>
      </c>
      <c r="N187" t="s">
        <v>271</v>
      </c>
      <c r="O187" t="s">
        <v>74</v>
      </c>
      <c r="P187" t="s">
        <v>74</v>
      </c>
      <c r="Q187" t="s">
        <v>74</v>
      </c>
      <c r="R187" t="s">
        <v>74</v>
      </c>
      <c r="S187" t="s">
        <v>74</v>
      </c>
      <c r="T187" t="s">
        <v>3437</v>
      </c>
      <c r="U187" t="s">
        <v>3438</v>
      </c>
      <c r="V187" t="s">
        <v>3439</v>
      </c>
      <c r="W187" t="s">
        <v>3440</v>
      </c>
      <c r="X187" t="s">
        <v>3441</v>
      </c>
      <c r="Y187" t="s">
        <v>3442</v>
      </c>
      <c r="Z187" t="s">
        <v>3443</v>
      </c>
      <c r="AA187" t="s">
        <v>74</v>
      </c>
      <c r="AB187" t="s">
        <v>74</v>
      </c>
      <c r="AC187" t="s">
        <v>3444</v>
      </c>
      <c r="AD187" t="s">
        <v>3445</v>
      </c>
      <c r="AE187" t="s">
        <v>3446</v>
      </c>
      <c r="AF187" t="s">
        <v>74</v>
      </c>
      <c r="AG187">
        <v>64</v>
      </c>
      <c r="AH187">
        <v>0</v>
      </c>
      <c r="AI187">
        <v>0</v>
      </c>
      <c r="AJ187">
        <v>7</v>
      </c>
      <c r="AK187">
        <v>7</v>
      </c>
      <c r="AL187" t="s">
        <v>84</v>
      </c>
      <c r="AM187" t="s">
        <v>85</v>
      </c>
      <c r="AN187" t="s">
        <v>86</v>
      </c>
      <c r="AO187" t="s">
        <v>3447</v>
      </c>
      <c r="AP187" t="s">
        <v>3448</v>
      </c>
      <c r="AQ187" t="s">
        <v>74</v>
      </c>
      <c r="AR187" t="s">
        <v>3449</v>
      </c>
      <c r="AS187" t="s">
        <v>3450</v>
      </c>
      <c r="AT187" t="s">
        <v>3451</v>
      </c>
      <c r="AU187">
        <v>2024</v>
      </c>
      <c r="AV187" t="s">
        <v>74</v>
      </c>
      <c r="AW187" t="s">
        <v>74</v>
      </c>
      <c r="AX187" t="s">
        <v>74</v>
      </c>
      <c r="AY187" t="s">
        <v>74</v>
      </c>
      <c r="AZ187" t="s">
        <v>74</v>
      </c>
      <c r="BA187" t="s">
        <v>74</v>
      </c>
      <c r="BB187" t="s">
        <v>74</v>
      </c>
      <c r="BC187" t="s">
        <v>74</v>
      </c>
      <c r="BD187" t="s">
        <v>74</v>
      </c>
      <c r="BE187" t="s">
        <v>3452</v>
      </c>
      <c r="BF187" t="str">
        <f>HYPERLINK("http://dx.doi.org/10.1080/01596306.2024.2423609","http://dx.doi.org/10.1080/01596306.2024.2423609")</f>
        <v>http://dx.doi.org/10.1080/01596306.2024.2423609</v>
      </c>
      <c r="BG187" t="s">
        <v>74</v>
      </c>
      <c r="BH187" t="s">
        <v>857</v>
      </c>
      <c r="BI187">
        <v>16</v>
      </c>
      <c r="BJ187" t="s">
        <v>462</v>
      </c>
      <c r="BK187" t="s">
        <v>112</v>
      </c>
      <c r="BL187" t="s">
        <v>462</v>
      </c>
      <c r="BM187" t="s">
        <v>3453</v>
      </c>
      <c r="BN187" t="s">
        <v>74</v>
      </c>
      <c r="BO187" t="s">
        <v>74</v>
      </c>
      <c r="BP187" t="s">
        <v>74</v>
      </c>
      <c r="BQ187" t="s">
        <v>74</v>
      </c>
      <c r="BR187" t="s">
        <v>97</v>
      </c>
      <c r="BS187" t="s">
        <v>3454</v>
      </c>
      <c r="BT187" t="str">
        <f>HYPERLINK("https%3A%2F%2Fwww.webofscience.com%2Fwos%2Fwoscc%2Ffull-record%2FWOS:001349125100001","View Full Record in Web of Science")</f>
        <v>View Full Record in Web of Science</v>
      </c>
    </row>
    <row r="188" spans="1:72" x14ac:dyDescent="0.25">
      <c r="A188" t="s">
        <v>72</v>
      </c>
      <c r="B188" t="s">
        <v>3455</v>
      </c>
      <c r="C188" t="s">
        <v>74</v>
      </c>
      <c r="D188" t="s">
        <v>74</v>
      </c>
      <c r="E188" t="s">
        <v>74</v>
      </c>
      <c r="F188" t="s">
        <v>3456</v>
      </c>
      <c r="G188" t="s">
        <v>74</v>
      </c>
      <c r="H188" t="s">
        <v>74</v>
      </c>
      <c r="I188" t="s">
        <v>3457</v>
      </c>
      <c r="J188" t="s">
        <v>3366</v>
      </c>
      <c r="K188" t="s">
        <v>74</v>
      </c>
      <c r="L188" t="s">
        <v>74</v>
      </c>
      <c r="M188" t="s">
        <v>78</v>
      </c>
      <c r="N188" t="s">
        <v>271</v>
      </c>
      <c r="O188" t="s">
        <v>74</v>
      </c>
      <c r="P188" t="s">
        <v>74</v>
      </c>
      <c r="Q188" t="s">
        <v>74</v>
      </c>
      <c r="R188" t="s">
        <v>74</v>
      </c>
      <c r="S188" t="s">
        <v>74</v>
      </c>
      <c r="T188" t="s">
        <v>74</v>
      </c>
      <c r="U188" t="s">
        <v>3458</v>
      </c>
      <c r="V188" t="s">
        <v>3459</v>
      </c>
      <c r="W188" t="s">
        <v>3460</v>
      </c>
      <c r="X188" t="s">
        <v>3461</v>
      </c>
      <c r="Y188" t="s">
        <v>3462</v>
      </c>
      <c r="Z188" t="s">
        <v>3463</v>
      </c>
      <c r="AA188" t="s">
        <v>74</v>
      </c>
      <c r="AB188" t="s">
        <v>74</v>
      </c>
      <c r="AC188" t="s">
        <v>74</v>
      </c>
      <c r="AD188" t="s">
        <v>74</v>
      </c>
      <c r="AE188" t="s">
        <v>74</v>
      </c>
      <c r="AF188" t="s">
        <v>74</v>
      </c>
      <c r="AG188">
        <v>78</v>
      </c>
      <c r="AH188">
        <v>0</v>
      </c>
      <c r="AI188">
        <v>0</v>
      </c>
      <c r="AJ188">
        <v>1</v>
      </c>
      <c r="AK188">
        <v>2</v>
      </c>
      <c r="AL188" t="s">
        <v>226</v>
      </c>
      <c r="AM188" t="s">
        <v>227</v>
      </c>
      <c r="AN188" t="s">
        <v>228</v>
      </c>
      <c r="AO188" t="s">
        <v>3373</v>
      </c>
      <c r="AP188" t="s">
        <v>3374</v>
      </c>
      <c r="AQ188" t="s">
        <v>74</v>
      </c>
      <c r="AR188" t="s">
        <v>3375</v>
      </c>
      <c r="AS188" t="s">
        <v>3376</v>
      </c>
      <c r="AT188" t="s">
        <v>3464</v>
      </c>
      <c r="AU188">
        <v>2024</v>
      </c>
      <c r="AV188" t="s">
        <v>74</v>
      </c>
      <c r="AW188" t="s">
        <v>74</v>
      </c>
      <c r="AX188" t="s">
        <v>74</v>
      </c>
      <c r="AY188" t="s">
        <v>74</v>
      </c>
      <c r="AZ188" t="s">
        <v>74</v>
      </c>
      <c r="BA188" t="s">
        <v>74</v>
      </c>
      <c r="BB188" t="s">
        <v>74</v>
      </c>
      <c r="BC188" t="s">
        <v>74</v>
      </c>
      <c r="BD188" t="s">
        <v>74</v>
      </c>
      <c r="BE188" t="s">
        <v>3465</v>
      </c>
      <c r="BF188" t="str">
        <f>HYPERLINK("http://dx.doi.org/10.1017/hyp.2024.2","http://dx.doi.org/10.1017/hyp.2024.2")</f>
        <v>http://dx.doi.org/10.1017/hyp.2024.2</v>
      </c>
      <c r="BG188" t="s">
        <v>74</v>
      </c>
      <c r="BH188" t="s">
        <v>677</v>
      </c>
      <c r="BI188">
        <v>25</v>
      </c>
      <c r="BJ188" t="s">
        <v>3379</v>
      </c>
      <c r="BK188" t="s">
        <v>292</v>
      </c>
      <c r="BL188" t="s">
        <v>3379</v>
      </c>
      <c r="BM188" t="s">
        <v>3466</v>
      </c>
      <c r="BN188" t="s">
        <v>74</v>
      </c>
      <c r="BO188" t="s">
        <v>316</v>
      </c>
      <c r="BP188" t="s">
        <v>74</v>
      </c>
      <c r="BQ188" t="s">
        <v>74</v>
      </c>
      <c r="BR188" t="s">
        <v>97</v>
      </c>
      <c r="BS188" t="s">
        <v>3467</v>
      </c>
      <c r="BT188" t="str">
        <f>HYPERLINK("https%3A%2F%2Fwww.webofscience.com%2Fwos%2Fwoscc%2Ffull-record%2FWOS:001192265800001","View Full Record in Web of Science")</f>
        <v>View Full Record in Web of Science</v>
      </c>
    </row>
    <row r="189" spans="1:72" x14ac:dyDescent="0.25">
      <c r="A189" t="s">
        <v>72</v>
      </c>
      <c r="B189" t="s">
        <v>3468</v>
      </c>
      <c r="C189" t="s">
        <v>74</v>
      </c>
      <c r="D189" t="s">
        <v>74</v>
      </c>
      <c r="E189" t="s">
        <v>74</v>
      </c>
      <c r="F189" t="s">
        <v>3469</v>
      </c>
      <c r="G189" t="s">
        <v>74</v>
      </c>
      <c r="H189" t="s">
        <v>74</v>
      </c>
      <c r="I189" t="s">
        <v>3470</v>
      </c>
      <c r="J189" t="s">
        <v>3471</v>
      </c>
      <c r="K189" t="s">
        <v>74</v>
      </c>
      <c r="L189" t="s">
        <v>74</v>
      </c>
      <c r="M189" t="s">
        <v>628</v>
      </c>
      <c r="N189" t="s">
        <v>119</v>
      </c>
      <c r="O189" t="s">
        <v>74</v>
      </c>
      <c r="P189" t="s">
        <v>74</v>
      </c>
      <c r="Q189" t="s">
        <v>74</v>
      </c>
      <c r="R189" t="s">
        <v>74</v>
      </c>
      <c r="S189" t="s">
        <v>74</v>
      </c>
      <c r="T189" t="s">
        <v>3472</v>
      </c>
      <c r="U189" t="s">
        <v>3473</v>
      </c>
      <c r="V189" t="s">
        <v>3474</v>
      </c>
      <c r="W189" t="s">
        <v>3475</v>
      </c>
      <c r="X189" t="s">
        <v>3476</v>
      </c>
      <c r="Y189" t="s">
        <v>3477</v>
      </c>
      <c r="Z189" t="s">
        <v>3478</v>
      </c>
      <c r="AA189" t="s">
        <v>74</v>
      </c>
      <c r="AB189" t="s">
        <v>74</v>
      </c>
      <c r="AC189" t="s">
        <v>74</v>
      </c>
      <c r="AD189" t="s">
        <v>74</v>
      </c>
      <c r="AE189" t="s">
        <v>74</v>
      </c>
      <c r="AF189" t="s">
        <v>74</v>
      </c>
      <c r="AG189">
        <v>27</v>
      </c>
      <c r="AH189">
        <v>0</v>
      </c>
      <c r="AI189">
        <v>0</v>
      </c>
      <c r="AJ189">
        <v>1</v>
      </c>
      <c r="AK189">
        <v>1</v>
      </c>
      <c r="AL189" t="s">
        <v>3479</v>
      </c>
      <c r="AM189" t="s">
        <v>3480</v>
      </c>
      <c r="AN189" t="s">
        <v>3481</v>
      </c>
      <c r="AO189" t="s">
        <v>3482</v>
      </c>
      <c r="AP189" t="s">
        <v>74</v>
      </c>
      <c r="AQ189" t="s">
        <v>74</v>
      </c>
      <c r="AR189" t="s">
        <v>3483</v>
      </c>
      <c r="AS189" t="s">
        <v>3484</v>
      </c>
      <c r="AT189" t="s">
        <v>1117</v>
      </c>
      <c r="AU189">
        <v>2024</v>
      </c>
      <c r="AV189">
        <v>24</v>
      </c>
      <c r="AW189">
        <v>3</v>
      </c>
      <c r="AX189" t="s">
        <v>74</v>
      </c>
      <c r="AY189" t="s">
        <v>74</v>
      </c>
      <c r="AZ189" t="s">
        <v>74</v>
      </c>
      <c r="BA189" t="s">
        <v>74</v>
      </c>
      <c r="BB189" t="s">
        <v>74</v>
      </c>
      <c r="BC189" t="s">
        <v>74</v>
      </c>
      <c r="BD189" t="s">
        <v>3485</v>
      </c>
      <c r="BE189" t="s">
        <v>3486</v>
      </c>
      <c r="BF189" t="str">
        <f>HYPERLINK("http://dx.doi.org/10.5565/rev/athenea.3619","http://dx.doi.org/10.5565/rev/athenea.3619")</f>
        <v>http://dx.doi.org/10.5565/rev/athenea.3619</v>
      </c>
      <c r="BG189" t="s">
        <v>74</v>
      </c>
      <c r="BH189" t="s">
        <v>74</v>
      </c>
      <c r="BI189">
        <v>17</v>
      </c>
      <c r="BJ189" t="s">
        <v>257</v>
      </c>
      <c r="BK189" t="s">
        <v>95</v>
      </c>
      <c r="BL189" t="s">
        <v>258</v>
      </c>
      <c r="BM189" t="s">
        <v>3487</v>
      </c>
      <c r="BN189" t="s">
        <v>74</v>
      </c>
      <c r="BO189" t="s">
        <v>422</v>
      </c>
      <c r="BP189" t="s">
        <v>74</v>
      </c>
      <c r="BQ189" t="s">
        <v>74</v>
      </c>
      <c r="BR189" t="s">
        <v>97</v>
      </c>
      <c r="BS189" t="s">
        <v>3488</v>
      </c>
      <c r="BT189" t="str">
        <f>HYPERLINK("https%3A%2F%2Fwww.webofscience.com%2Fwos%2Fwoscc%2Ffull-record%2FWOS:001344587100005","View Full Record in Web of Science")</f>
        <v>View Full Record in Web of Science</v>
      </c>
    </row>
    <row r="190" spans="1:72" x14ac:dyDescent="0.25">
      <c r="A190" t="s">
        <v>72</v>
      </c>
      <c r="B190" t="s">
        <v>3489</v>
      </c>
      <c r="C190" t="s">
        <v>74</v>
      </c>
      <c r="D190" t="s">
        <v>74</v>
      </c>
      <c r="E190" t="s">
        <v>74</v>
      </c>
      <c r="F190" t="s">
        <v>3490</v>
      </c>
      <c r="G190" t="s">
        <v>74</v>
      </c>
      <c r="H190" t="s">
        <v>74</v>
      </c>
      <c r="I190" t="s">
        <v>3491</v>
      </c>
      <c r="J190" t="s">
        <v>1650</v>
      </c>
      <c r="K190" t="s">
        <v>74</v>
      </c>
      <c r="L190" t="s">
        <v>74</v>
      </c>
      <c r="M190" t="s">
        <v>78</v>
      </c>
      <c r="N190" t="s">
        <v>119</v>
      </c>
      <c r="O190" t="s">
        <v>74</v>
      </c>
      <c r="P190" t="s">
        <v>74</v>
      </c>
      <c r="Q190" t="s">
        <v>74</v>
      </c>
      <c r="R190" t="s">
        <v>74</v>
      </c>
      <c r="S190" t="s">
        <v>74</v>
      </c>
      <c r="T190" t="s">
        <v>3492</v>
      </c>
      <c r="U190" t="s">
        <v>74</v>
      </c>
      <c r="V190" t="s">
        <v>3493</v>
      </c>
      <c r="W190" t="s">
        <v>3494</v>
      </c>
      <c r="X190" t="s">
        <v>74</v>
      </c>
      <c r="Y190" t="s">
        <v>3495</v>
      </c>
      <c r="Z190" t="s">
        <v>3496</v>
      </c>
      <c r="AA190" t="s">
        <v>74</v>
      </c>
      <c r="AB190" t="s">
        <v>3497</v>
      </c>
      <c r="AC190" t="s">
        <v>74</v>
      </c>
      <c r="AD190" t="s">
        <v>74</v>
      </c>
      <c r="AE190" t="s">
        <v>74</v>
      </c>
      <c r="AF190" t="s">
        <v>74</v>
      </c>
      <c r="AG190">
        <v>51</v>
      </c>
      <c r="AH190">
        <v>0</v>
      </c>
      <c r="AI190">
        <v>0</v>
      </c>
      <c r="AJ190">
        <v>0</v>
      </c>
      <c r="AK190">
        <v>0</v>
      </c>
      <c r="AL190" t="s">
        <v>413</v>
      </c>
      <c r="AM190" t="s">
        <v>414</v>
      </c>
      <c r="AN190" t="s">
        <v>415</v>
      </c>
      <c r="AO190" t="s">
        <v>74</v>
      </c>
      <c r="AP190" t="s">
        <v>1657</v>
      </c>
      <c r="AQ190" t="s">
        <v>74</v>
      </c>
      <c r="AR190" t="s">
        <v>1650</v>
      </c>
      <c r="AS190" t="s">
        <v>1658</v>
      </c>
      <c r="AT190" t="s">
        <v>233</v>
      </c>
      <c r="AU190">
        <v>2024</v>
      </c>
      <c r="AV190">
        <v>15</v>
      </c>
      <c r="AW190">
        <v>2</v>
      </c>
      <c r="AX190" t="s">
        <v>74</v>
      </c>
      <c r="AY190" t="s">
        <v>74</v>
      </c>
      <c r="AZ190" t="s">
        <v>74</v>
      </c>
      <c r="BA190" t="s">
        <v>74</v>
      </c>
      <c r="BB190" t="s">
        <v>74</v>
      </c>
      <c r="BC190" t="s">
        <v>74</v>
      </c>
      <c r="BD190">
        <v>170</v>
      </c>
      <c r="BE190" t="s">
        <v>3498</v>
      </c>
      <c r="BF190" t="str">
        <f>HYPERLINK("http://dx.doi.org/10.3390/rel15020170","http://dx.doi.org/10.3390/rel15020170")</f>
        <v>http://dx.doi.org/10.3390/rel15020170</v>
      </c>
      <c r="BG190" t="s">
        <v>74</v>
      </c>
      <c r="BH190" t="s">
        <v>74</v>
      </c>
      <c r="BI190">
        <v>13</v>
      </c>
      <c r="BJ190" t="s">
        <v>215</v>
      </c>
      <c r="BK190" t="s">
        <v>135</v>
      </c>
      <c r="BL190" t="s">
        <v>215</v>
      </c>
      <c r="BM190" t="s">
        <v>3499</v>
      </c>
      <c r="BN190" t="s">
        <v>74</v>
      </c>
      <c r="BO190" t="s">
        <v>422</v>
      </c>
      <c r="BP190" t="s">
        <v>74</v>
      </c>
      <c r="BQ190" t="s">
        <v>74</v>
      </c>
      <c r="BR190" t="s">
        <v>97</v>
      </c>
      <c r="BS190" t="s">
        <v>3500</v>
      </c>
      <c r="BT190" t="str">
        <f>HYPERLINK("https%3A%2F%2Fwww.webofscience.com%2Fwos%2Fwoscc%2Ffull-record%2FWOS:001172429400001","View Full Record in Web of Science")</f>
        <v>View Full Record in Web of Science</v>
      </c>
    </row>
    <row r="191" spans="1:72" x14ac:dyDescent="0.25">
      <c r="A191" t="s">
        <v>72</v>
      </c>
      <c r="B191" t="s">
        <v>3501</v>
      </c>
      <c r="C191" t="s">
        <v>74</v>
      </c>
      <c r="D191" t="s">
        <v>74</v>
      </c>
      <c r="E191" t="s">
        <v>74</v>
      </c>
      <c r="F191" t="s">
        <v>3502</v>
      </c>
      <c r="G191" t="s">
        <v>74</v>
      </c>
      <c r="H191" t="s">
        <v>74</v>
      </c>
      <c r="I191" t="s">
        <v>3503</v>
      </c>
      <c r="J191" t="s">
        <v>1126</v>
      </c>
      <c r="K191" t="s">
        <v>74</v>
      </c>
      <c r="L191" t="s">
        <v>74</v>
      </c>
      <c r="M191" t="s">
        <v>78</v>
      </c>
      <c r="N191" t="s">
        <v>119</v>
      </c>
      <c r="O191" t="s">
        <v>74</v>
      </c>
      <c r="P191" t="s">
        <v>74</v>
      </c>
      <c r="Q191" t="s">
        <v>74</v>
      </c>
      <c r="R191" t="s">
        <v>74</v>
      </c>
      <c r="S191" t="s">
        <v>74</v>
      </c>
      <c r="T191" t="s">
        <v>3504</v>
      </c>
      <c r="U191" t="s">
        <v>3505</v>
      </c>
      <c r="V191" t="s">
        <v>3506</v>
      </c>
      <c r="W191" t="s">
        <v>3507</v>
      </c>
      <c r="X191" t="s">
        <v>3508</v>
      </c>
      <c r="Y191" t="s">
        <v>3509</v>
      </c>
      <c r="Z191" t="s">
        <v>3510</v>
      </c>
      <c r="AA191" t="s">
        <v>3511</v>
      </c>
      <c r="AB191" t="s">
        <v>3512</v>
      </c>
      <c r="AC191" t="s">
        <v>3513</v>
      </c>
      <c r="AD191" t="s">
        <v>3513</v>
      </c>
      <c r="AE191" t="s">
        <v>3514</v>
      </c>
      <c r="AF191" t="s">
        <v>74</v>
      </c>
      <c r="AG191">
        <v>144</v>
      </c>
      <c r="AH191">
        <v>1</v>
      </c>
      <c r="AI191">
        <v>1</v>
      </c>
      <c r="AJ191">
        <v>1</v>
      </c>
      <c r="AK191">
        <v>1</v>
      </c>
      <c r="AL191" t="s">
        <v>84</v>
      </c>
      <c r="AM191" t="s">
        <v>85</v>
      </c>
      <c r="AN191" t="s">
        <v>86</v>
      </c>
      <c r="AO191" t="s">
        <v>1136</v>
      </c>
      <c r="AP191" t="s">
        <v>1137</v>
      </c>
      <c r="AQ191" t="s">
        <v>74</v>
      </c>
      <c r="AR191" t="s">
        <v>1138</v>
      </c>
      <c r="AS191" t="s">
        <v>1139</v>
      </c>
      <c r="AT191" t="s">
        <v>91</v>
      </c>
      <c r="AU191">
        <v>2024</v>
      </c>
      <c r="AV191">
        <v>56</v>
      </c>
      <c r="AW191">
        <v>4</v>
      </c>
      <c r="AX191" t="s">
        <v>74</v>
      </c>
      <c r="AY191" t="s">
        <v>74</v>
      </c>
      <c r="AZ191" t="s">
        <v>74</v>
      </c>
      <c r="BA191" t="s">
        <v>74</v>
      </c>
      <c r="BB191">
        <v>625</v>
      </c>
      <c r="BC191">
        <v>651</v>
      </c>
      <c r="BD191" t="s">
        <v>74</v>
      </c>
      <c r="BE191" t="s">
        <v>3515</v>
      </c>
      <c r="BF191" t="str">
        <f>HYPERLINK("http://dx.doi.org/10.1080/14672715.2024.2400219","http://dx.doi.org/10.1080/14672715.2024.2400219")</f>
        <v>http://dx.doi.org/10.1080/14672715.2024.2400219</v>
      </c>
      <c r="BG191" t="s">
        <v>74</v>
      </c>
      <c r="BH191" t="s">
        <v>312</v>
      </c>
      <c r="BI191">
        <v>27</v>
      </c>
      <c r="BJ191" t="s">
        <v>1141</v>
      </c>
      <c r="BK191" t="s">
        <v>112</v>
      </c>
      <c r="BL191" t="s">
        <v>1141</v>
      </c>
      <c r="BM191" t="s">
        <v>1142</v>
      </c>
      <c r="BN191" t="s">
        <v>74</v>
      </c>
      <c r="BO191" t="s">
        <v>74</v>
      </c>
      <c r="BP191" t="s">
        <v>74</v>
      </c>
      <c r="BQ191" t="s">
        <v>74</v>
      </c>
      <c r="BR191" t="s">
        <v>97</v>
      </c>
      <c r="BS191" t="s">
        <v>3516</v>
      </c>
      <c r="BT191" t="str">
        <f>HYPERLINK("https%3A%2F%2Fwww.webofscience.com%2Fwos%2Fwoscc%2Ffull-record%2FWOS:001322340000001","View Full Record in Web of Science")</f>
        <v>View Full Record in Web of Science</v>
      </c>
    </row>
    <row r="192" spans="1:72" x14ac:dyDescent="0.25">
      <c r="A192" t="s">
        <v>72</v>
      </c>
      <c r="B192" t="s">
        <v>3517</v>
      </c>
      <c r="C192" t="s">
        <v>74</v>
      </c>
      <c r="D192" t="s">
        <v>74</v>
      </c>
      <c r="E192" t="s">
        <v>74</v>
      </c>
      <c r="F192" t="s">
        <v>3518</v>
      </c>
      <c r="G192" t="s">
        <v>74</v>
      </c>
      <c r="H192" t="s">
        <v>74</v>
      </c>
      <c r="I192" t="s">
        <v>3519</v>
      </c>
      <c r="J192" t="s">
        <v>3520</v>
      </c>
      <c r="K192" t="s">
        <v>74</v>
      </c>
      <c r="L192" t="s">
        <v>74</v>
      </c>
      <c r="M192" t="s">
        <v>78</v>
      </c>
      <c r="N192" t="s">
        <v>119</v>
      </c>
      <c r="O192" t="s">
        <v>74</v>
      </c>
      <c r="P192" t="s">
        <v>74</v>
      </c>
      <c r="Q192" t="s">
        <v>74</v>
      </c>
      <c r="R192" t="s">
        <v>74</v>
      </c>
      <c r="S192" t="s">
        <v>74</v>
      </c>
      <c r="T192" t="s">
        <v>74</v>
      </c>
      <c r="U192" t="s">
        <v>74</v>
      </c>
      <c r="V192" t="s">
        <v>74</v>
      </c>
      <c r="W192" t="s">
        <v>74</v>
      </c>
      <c r="X192" t="s">
        <v>74</v>
      </c>
      <c r="Y192" t="s">
        <v>74</v>
      </c>
      <c r="Z192" t="s">
        <v>74</v>
      </c>
      <c r="AA192" t="s">
        <v>74</v>
      </c>
      <c r="AB192" t="s">
        <v>74</v>
      </c>
      <c r="AC192" t="s">
        <v>74</v>
      </c>
      <c r="AD192" t="s">
        <v>74</v>
      </c>
      <c r="AE192" t="s">
        <v>74</v>
      </c>
      <c r="AF192" t="s">
        <v>74</v>
      </c>
      <c r="AG192">
        <v>15</v>
      </c>
      <c r="AH192">
        <v>0</v>
      </c>
      <c r="AI192">
        <v>0</v>
      </c>
      <c r="AJ192">
        <v>0</v>
      </c>
      <c r="AK192">
        <v>0</v>
      </c>
      <c r="AL192" t="s">
        <v>1193</v>
      </c>
      <c r="AM192" t="s">
        <v>1194</v>
      </c>
      <c r="AN192" t="s">
        <v>1195</v>
      </c>
      <c r="AO192" t="s">
        <v>3521</v>
      </c>
      <c r="AP192" t="s">
        <v>3522</v>
      </c>
      <c r="AQ192" t="s">
        <v>74</v>
      </c>
      <c r="AR192" t="s">
        <v>3520</v>
      </c>
      <c r="AS192" t="s">
        <v>3523</v>
      </c>
      <c r="AT192" t="s">
        <v>1162</v>
      </c>
      <c r="AU192">
        <v>2024</v>
      </c>
      <c r="AV192">
        <v>28</v>
      </c>
      <c r="AW192">
        <v>2</v>
      </c>
      <c r="AX192" t="s">
        <v>74</v>
      </c>
      <c r="AY192" t="s">
        <v>74</v>
      </c>
      <c r="AZ192" t="s">
        <v>74</v>
      </c>
      <c r="BA192" t="s">
        <v>74</v>
      </c>
      <c r="BB192" t="s">
        <v>74</v>
      </c>
      <c r="BC192" t="s">
        <v>74</v>
      </c>
      <c r="BD192" t="s">
        <v>74</v>
      </c>
      <c r="BE192" t="s">
        <v>3524</v>
      </c>
      <c r="BF192" t="str">
        <f>HYPERLINK("http://dx.doi.org/10.1215/07990537-1138260","http://dx.doi.org/10.1215/07990537-1138260")</f>
        <v>http://dx.doi.org/10.1215/07990537-1138260</v>
      </c>
      <c r="BG192" t="s">
        <v>74</v>
      </c>
      <c r="BH192" t="s">
        <v>74</v>
      </c>
      <c r="BI192">
        <v>19</v>
      </c>
      <c r="BJ192" t="s">
        <v>765</v>
      </c>
      <c r="BK192" t="s">
        <v>135</v>
      </c>
      <c r="BL192" t="s">
        <v>766</v>
      </c>
      <c r="BM192" t="s">
        <v>3525</v>
      </c>
      <c r="BN192" t="s">
        <v>74</v>
      </c>
      <c r="BO192" t="s">
        <v>74</v>
      </c>
      <c r="BP192" t="s">
        <v>74</v>
      </c>
      <c r="BQ192" t="s">
        <v>74</v>
      </c>
      <c r="BR192" t="s">
        <v>97</v>
      </c>
      <c r="BS192" t="s">
        <v>3526</v>
      </c>
      <c r="BT192" t="str">
        <f>HYPERLINK("https%3A%2F%2Fwww.webofscience.com%2Fwos%2Fwoscc%2Ffull-record%2FWOS:001340224500004","View Full Record in Web of Science")</f>
        <v>View Full Record in Web of Science</v>
      </c>
    </row>
    <row r="193" spans="1:72" x14ac:dyDescent="0.25">
      <c r="A193" t="s">
        <v>72</v>
      </c>
      <c r="B193" t="s">
        <v>3527</v>
      </c>
      <c r="C193" t="s">
        <v>74</v>
      </c>
      <c r="D193" t="s">
        <v>74</v>
      </c>
      <c r="E193" t="s">
        <v>74</v>
      </c>
      <c r="F193" t="s">
        <v>3528</v>
      </c>
      <c r="G193" t="s">
        <v>74</v>
      </c>
      <c r="H193" t="s">
        <v>74</v>
      </c>
      <c r="I193" t="s">
        <v>3529</v>
      </c>
      <c r="J193" t="s">
        <v>3530</v>
      </c>
      <c r="K193" t="s">
        <v>74</v>
      </c>
      <c r="L193" t="s">
        <v>74</v>
      </c>
      <c r="M193" t="s">
        <v>78</v>
      </c>
      <c r="N193" t="s">
        <v>119</v>
      </c>
      <c r="O193" t="s">
        <v>74</v>
      </c>
      <c r="P193" t="s">
        <v>74</v>
      </c>
      <c r="Q193" t="s">
        <v>74</v>
      </c>
      <c r="R193" t="s">
        <v>74</v>
      </c>
      <c r="S193" t="s">
        <v>74</v>
      </c>
      <c r="T193" t="s">
        <v>3531</v>
      </c>
      <c r="U193" t="s">
        <v>74</v>
      </c>
      <c r="V193" t="s">
        <v>3532</v>
      </c>
      <c r="W193" t="s">
        <v>74</v>
      </c>
      <c r="X193" t="s">
        <v>74</v>
      </c>
      <c r="Y193" t="s">
        <v>74</v>
      </c>
      <c r="Z193" t="s">
        <v>74</v>
      </c>
      <c r="AA193" t="s">
        <v>74</v>
      </c>
      <c r="AB193" t="s">
        <v>74</v>
      </c>
      <c r="AC193" t="s">
        <v>74</v>
      </c>
      <c r="AD193" t="s">
        <v>74</v>
      </c>
      <c r="AE193" t="s">
        <v>74</v>
      </c>
      <c r="AF193" t="s">
        <v>74</v>
      </c>
      <c r="AG193">
        <v>26</v>
      </c>
      <c r="AH193">
        <v>0</v>
      </c>
      <c r="AI193">
        <v>0</v>
      </c>
      <c r="AJ193">
        <v>1</v>
      </c>
      <c r="AK193">
        <v>2</v>
      </c>
      <c r="AL193" t="s">
        <v>84</v>
      </c>
      <c r="AM193" t="s">
        <v>85</v>
      </c>
      <c r="AN193" t="s">
        <v>86</v>
      </c>
      <c r="AO193" t="s">
        <v>3533</v>
      </c>
      <c r="AP193" t="s">
        <v>3534</v>
      </c>
      <c r="AQ193" t="s">
        <v>74</v>
      </c>
      <c r="AR193" t="s">
        <v>3535</v>
      </c>
      <c r="AS193" t="s">
        <v>3536</v>
      </c>
      <c r="AT193" t="s">
        <v>2494</v>
      </c>
      <c r="AU193">
        <v>2024</v>
      </c>
      <c r="AV193">
        <v>36</v>
      </c>
      <c r="AW193">
        <v>2</v>
      </c>
      <c r="AX193" t="s">
        <v>74</v>
      </c>
      <c r="AY193" t="s">
        <v>74</v>
      </c>
      <c r="AZ193" t="s">
        <v>74</v>
      </c>
      <c r="BA193" t="s">
        <v>74</v>
      </c>
      <c r="BB193">
        <v>162</v>
      </c>
      <c r="BC193">
        <v>169</v>
      </c>
      <c r="BD193" t="s">
        <v>74</v>
      </c>
      <c r="BE193" t="s">
        <v>3537</v>
      </c>
      <c r="BF193" t="str">
        <f>HYPERLINK("http://dx.doi.org/10.1080/08935696.2023.2291969","http://dx.doi.org/10.1080/08935696.2023.2291969")</f>
        <v>http://dx.doi.org/10.1080/08935696.2023.2291969</v>
      </c>
      <c r="BG193" t="s">
        <v>74</v>
      </c>
      <c r="BH193" t="s">
        <v>74</v>
      </c>
      <c r="BI193">
        <v>8</v>
      </c>
      <c r="BJ193" t="s">
        <v>378</v>
      </c>
      <c r="BK193" t="s">
        <v>95</v>
      </c>
      <c r="BL193" t="s">
        <v>379</v>
      </c>
      <c r="BM193" t="s">
        <v>3538</v>
      </c>
      <c r="BN193" t="s">
        <v>74</v>
      </c>
      <c r="BO193" t="s">
        <v>74</v>
      </c>
      <c r="BP193" t="s">
        <v>74</v>
      </c>
      <c r="BQ193" t="s">
        <v>74</v>
      </c>
      <c r="BR193" t="s">
        <v>97</v>
      </c>
      <c r="BS193" t="s">
        <v>3539</v>
      </c>
      <c r="BT193" t="str">
        <f>HYPERLINK("https%3A%2F%2Fwww.webofscience.com%2Fwos%2Fwoscc%2Ffull-record%2FWOS:001262256800004","View Full Record in Web of Science")</f>
        <v>View Full Record in Web of Science</v>
      </c>
    </row>
    <row r="194" spans="1:72" x14ac:dyDescent="0.25">
      <c r="A194" t="s">
        <v>72</v>
      </c>
      <c r="B194" t="s">
        <v>3540</v>
      </c>
      <c r="C194" t="s">
        <v>74</v>
      </c>
      <c r="D194" t="s">
        <v>74</v>
      </c>
      <c r="E194" t="s">
        <v>74</v>
      </c>
      <c r="F194" t="s">
        <v>3541</v>
      </c>
      <c r="G194" t="s">
        <v>74</v>
      </c>
      <c r="H194" t="s">
        <v>74</v>
      </c>
      <c r="I194" t="s">
        <v>3542</v>
      </c>
      <c r="J194" t="s">
        <v>3543</v>
      </c>
      <c r="K194" t="s">
        <v>74</v>
      </c>
      <c r="L194" t="s">
        <v>74</v>
      </c>
      <c r="M194" t="s">
        <v>78</v>
      </c>
      <c r="N194" t="s">
        <v>119</v>
      </c>
      <c r="O194" t="s">
        <v>74</v>
      </c>
      <c r="P194" t="s">
        <v>74</v>
      </c>
      <c r="Q194" t="s">
        <v>74</v>
      </c>
      <c r="R194" t="s">
        <v>74</v>
      </c>
      <c r="S194" t="s">
        <v>74</v>
      </c>
      <c r="T194" t="s">
        <v>3544</v>
      </c>
      <c r="U194" t="s">
        <v>74</v>
      </c>
      <c r="V194" t="s">
        <v>3545</v>
      </c>
      <c r="W194" t="s">
        <v>3546</v>
      </c>
      <c r="X194" t="s">
        <v>3547</v>
      </c>
      <c r="Y194" t="s">
        <v>3548</v>
      </c>
      <c r="Z194" t="s">
        <v>3549</v>
      </c>
      <c r="AA194" t="s">
        <v>74</v>
      </c>
      <c r="AB194" t="s">
        <v>74</v>
      </c>
      <c r="AC194" t="s">
        <v>74</v>
      </c>
      <c r="AD194" t="s">
        <v>74</v>
      </c>
      <c r="AE194" t="s">
        <v>74</v>
      </c>
      <c r="AF194" t="s">
        <v>74</v>
      </c>
      <c r="AG194">
        <v>45</v>
      </c>
      <c r="AH194">
        <v>0</v>
      </c>
      <c r="AI194">
        <v>0</v>
      </c>
      <c r="AJ194">
        <v>2</v>
      </c>
      <c r="AK194">
        <v>3</v>
      </c>
      <c r="AL194" t="s">
        <v>3550</v>
      </c>
      <c r="AM194" t="s">
        <v>3551</v>
      </c>
      <c r="AN194" t="s">
        <v>3552</v>
      </c>
      <c r="AO194" t="s">
        <v>3553</v>
      </c>
      <c r="AP194" t="s">
        <v>74</v>
      </c>
      <c r="AQ194" t="s">
        <v>74</v>
      </c>
      <c r="AR194" t="s">
        <v>3554</v>
      </c>
      <c r="AS194" t="s">
        <v>3555</v>
      </c>
      <c r="AT194" t="s">
        <v>74</v>
      </c>
      <c r="AU194">
        <v>2024</v>
      </c>
      <c r="AV194">
        <v>12</v>
      </c>
      <c r="AW194">
        <v>1</v>
      </c>
      <c r="AX194" t="s">
        <v>74</v>
      </c>
      <c r="AY194" t="s">
        <v>74</v>
      </c>
      <c r="AZ194" t="s">
        <v>74</v>
      </c>
      <c r="BA194" t="s">
        <v>74</v>
      </c>
      <c r="BB194">
        <v>1</v>
      </c>
      <c r="BC194">
        <v>22</v>
      </c>
      <c r="BD194" t="s">
        <v>74</v>
      </c>
      <c r="BE194" t="s">
        <v>3556</v>
      </c>
      <c r="BF194" t="str">
        <f>HYPERLINK("http://dx.doi.org/10.48336/IJTQQN5583","http://dx.doi.org/10.48336/IJTQQN5583")</f>
        <v>http://dx.doi.org/10.48336/IJTQQN5583</v>
      </c>
      <c r="BG194" t="s">
        <v>74</v>
      </c>
      <c r="BH194" t="s">
        <v>74</v>
      </c>
      <c r="BI194">
        <v>22</v>
      </c>
      <c r="BJ194" t="s">
        <v>3557</v>
      </c>
      <c r="BK194" t="s">
        <v>95</v>
      </c>
      <c r="BL194" t="s">
        <v>3557</v>
      </c>
      <c r="BM194" t="s">
        <v>3558</v>
      </c>
      <c r="BN194" t="s">
        <v>74</v>
      </c>
      <c r="BO194" t="s">
        <v>74</v>
      </c>
      <c r="BP194" t="s">
        <v>74</v>
      </c>
      <c r="BQ194" t="s">
        <v>74</v>
      </c>
      <c r="BR194" t="s">
        <v>97</v>
      </c>
      <c r="BS194" t="s">
        <v>3559</v>
      </c>
      <c r="BT194" t="str">
        <f>HYPERLINK("https%3A%2F%2Fwww.webofscience.com%2Fwos%2Fwoscc%2Ffull-record%2FWOS:001227381400001","View Full Record in Web of Science")</f>
        <v>View Full Record in Web of Science</v>
      </c>
    </row>
    <row r="195" spans="1:72" x14ac:dyDescent="0.25">
      <c r="A195" t="s">
        <v>72</v>
      </c>
      <c r="B195" t="s">
        <v>3560</v>
      </c>
      <c r="C195" t="s">
        <v>74</v>
      </c>
      <c r="D195" t="s">
        <v>74</v>
      </c>
      <c r="E195" t="s">
        <v>74</v>
      </c>
      <c r="F195" t="s">
        <v>3561</v>
      </c>
      <c r="G195" t="s">
        <v>74</v>
      </c>
      <c r="H195" t="s">
        <v>74</v>
      </c>
      <c r="I195" t="s">
        <v>3562</v>
      </c>
      <c r="J195" t="s">
        <v>3563</v>
      </c>
      <c r="K195" t="s">
        <v>74</v>
      </c>
      <c r="L195" t="s">
        <v>74</v>
      </c>
      <c r="M195" t="s">
        <v>78</v>
      </c>
      <c r="N195" t="s">
        <v>271</v>
      </c>
      <c r="O195" t="s">
        <v>74</v>
      </c>
      <c r="P195" t="s">
        <v>74</v>
      </c>
      <c r="Q195" t="s">
        <v>74</v>
      </c>
      <c r="R195" t="s">
        <v>74</v>
      </c>
      <c r="S195" t="s">
        <v>74</v>
      </c>
      <c r="T195" t="s">
        <v>3564</v>
      </c>
      <c r="U195" t="s">
        <v>3565</v>
      </c>
      <c r="V195" t="s">
        <v>3566</v>
      </c>
      <c r="W195" t="s">
        <v>3567</v>
      </c>
      <c r="X195" t="s">
        <v>3568</v>
      </c>
      <c r="Y195" t="s">
        <v>3569</v>
      </c>
      <c r="Z195" t="s">
        <v>3570</v>
      </c>
      <c r="AA195" t="s">
        <v>74</v>
      </c>
      <c r="AB195" t="s">
        <v>3571</v>
      </c>
      <c r="AC195" t="s">
        <v>74</v>
      </c>
      <c r="AD195" t="s">
        <v>74</v>
      </c>
      <c r="AE195" t="s">
        <v>74</v>
      </c>
      <c r="AF195" t="s">
        <v>74</v>
      </c>
      <c r="AG195">
        <v>63</v>
      </c>
      <c r="AH195">
        <v>5</v>
      </c>
      <c r="AI195">
        <v>5</v>
      </c>
      <c r="AJ195">
        <v>0</v>
      </c>
      <c r="AK195">
        <v>0</v>
      </c>
      <c r="AL195" t="s">
        <v>84</v>
      </c>
      <c r="AM195" t="s">
        <v>85</v>
      </c>
      <c r="AN195" t="s">
        <v>86</v>
      </c>
      <c r="AO195" t="s">
        <v>3572</v>
      </c>
      <c r="AP195" t="s">
        <v>3573</v>
      </c>
      <c r="AQ195" t="s">
        <v>74</v>
      </c>
      <c r="AR195" t="s">
        <v>3574</v>
      </c>
      <c r="AS195" t="s">
        <v>3575</v>
      </c>
      <c r="AT195" t="s">
        <v>3576</v>
      </c>
      <c r="AU195">
        <v>2024</v>
      </c>
      <c r="AV195" t="s">
        <v>74</v>
      </c>
      <c r="AW195" t="s">
        <v>74</v>
      </c>
      <c r="AX195" t="s">
        <v>74</v>
      </c>
      <c r="AY195" t="s">
        <v>74</v>
      </c>
      <c r="AZ195" t="s">
        <v>74</v>
      </c>
      <c r="BA195" t="s">
        <v>74</v>
      </c>
      <c r="BB195" t="s">
        <v>74</v>
      </c>
      <c r="BC195" t="s">
        <v>74</v>
      </c>
      <c r="BD195" t="s">
        <v>74</v>
      </c>
      <c r="BE195" t="s">
        <v>3577</v>
      </c>
      <c r="BF195" t="str">
        <f>HYPERLINK("http://dx.doi.org/10.1080/14733285.2023.2301546","http://dx.doi.org/10.1080/14733285.2023.2301546")</f>
        <v>http://dx.doi.org/10.1080/14733285.2023.2301546</v>
      </c>
      <c r="BG195" t="s">
        <v>74</v>
      </c>
      <c r="BH195" t="s">
        <v>399</v>
      </c>
      <c r="BI195">
        <v>10</v>
      </c>
      <c r="BJ195" t="s">
        <v>183</v>
      </c>
      <c r="BK195" t="s">
        <v>112</v>
      </c>
      <c r="BL195" t="s">
        <v>183</v>
      </c>
      <c r="BM195" t="s">
        <v>3578</v>
      </c>
      <c r="BN195" t="s">
        <v>74</v>
      </c>
      <c r="BO195" t="s">
        <v>74</v>
      </c>
      <c r="BP195" t="s">
        <v>74</v>
      </c>
      <c r="BQ195" t="s">
        <v>74</v>
      </c>
      <c r="BR195" t="s">
        <v>97</v>
      </c>
      <c r="BS195" t="s">
        <v>3579</v>
      </c>
      <c r="BT195" t="str">
        <f>HYPERLINK("https%3A%2F%2Fwww.webofscience.com%2Fwos%2Fwoscc%2Ffull-record%2FWOS:001140866300001","View Full Record in Web of Science")</f>
        <v>View Full Record in Web of Science</v>
      </c>
    </row>
    <row r="196" spans="1:72" x14ac:dyDescent="0.25">
      <c r="A196" t="s">
        <v>72</v>
      </c>
      <c r="B196" t="s">
        <v>3580</v>
      </c>
      <c r="C196" t="s">
        <v>74</v>
      </c>
      <c r="D196" t="s">
        <v>74</v>
      </c>
      <c r="E196" t="s">
        <v>74</v>
      </c>
      <c r="F196" t="s">
        <v>3581</v>
      </c>
      <c r="G196" t="s">
        <v>74</v>
      </c>
      <c r="H196" t="s">
        <v>74</v>
      </c>
      <c r="I196" t="s">
        <v>3582</v>
      </c>
      <c r="J196" t="s">
        <v>3583</v>
      </c>
      <c r="K196" t="s">
        <v>74</v>
      </c>
      <c r="L196" t="s">
        <v>74</v>
      </c>
      <c r="M196" t="s">
        <v>78</v>
      </c>
      <c r="N196" t="s">
        <v>79</v>
      </c>
      <c r="O196" t="s">
        <v>74</v>
      </c>
      <c r="P196" t="s">
        <v>74</v>
      </c>
      <c r="Q196" t="s">
        <v>74</v>
      </c>
      <c r="R196" t="s">
        <v>74</v>
      </c>
      <c r="S196" t="s">
        <v>74</v>
      </c>
      <c r="T196" t="s">
        <v>74</v>
      </c>
      <c r="U196" t="s">
        <v>74</v>
      </c>
      <c r="V196" t="s">
        <v>74</v>
      </c>
      <c r="W196" t="s">
        <v>3584</v>
      </c>
      <c r="X196" t="s">
        <v>3585</v>
      </c>
      <c r="Y196" t="s">
        <v>3586</v>
      </c>
      <c r="Z196" t="s">
        <v>3587</v>
      </c>
      <c r="AA196" t="s">
        <v>74</v>
      </c>
      <c r="AB196" t="s">
        <v>74</v>
      </c>
      <c r="AC196" t="s">
        <v>74</v>
      </c>
      <c r="AD196" t="s">
        <v>74</v>
      </c>
      <c r="AE196" t="s">
        <v>74</v>
      </c>
      <c r="AF196" t="s">
        <v>74</v>
      </c>
      <c r="AG196">
        <v>0</v>
      </c>
      <c r="AH196">
        <v>0</v>
      </c>
      <c r="AI196">
        <v>0</v>
      </c>
      <c r="AJ196">
        <v>1</v>
      </c>
      <c r="AK196">
        <v>1</v>
      </c>
      <c r="AL196" t="s">
        <v>84</v>
      </c>
      <c r="AM196" t="s">
        <v>85</v>
      </c>
      <c r="AN196" t="s">
        <v>86</v>
      </c>
      <c r="AO196" t="s">
        <v>3588</v>
      </c>
      <c r="AP196" t="s">
        <v>3589</v>
      </c>
      <c r="AQ196" t="s">
        <v>74</v>
      </c>
      <c r="AR196" t="s">
        <v>3590</v>
      </c>
      <c r="AS196" t="s">
        <v>3591</v>
      </c>
      <c r="AT196" t="s">
        <v>3592</v>
      </c>
      <c r="AU196">
        <v>2024</v>
      </c>
      <c r="AV196">
        <v>54</v>
      </c>
      <c r="AW196">
        <v>5</v>
      </c>
      <c r="AX196" t="s">
        <v>74</v>
      </c>
      <c r="AY196" t="s">
        <v>74</v>
      </c>
      <c r="AZ196" t="s">
        <v>74</v>
      </c>
      <c r="BA196" t="s">
        <v>74</v>
      </c>
      <c r="BB196">
        <v>507</v>
      </c>
      <c r="BC196">
        <v>510</v>
      </c>
      <c r="BD196" t="s">
        <v>74</v>
      </c>
      <c r="BE196" t="s">
        <v>3593</v>
      </c>
      <c r="BF196" t="str">
        <f>HYPERLINK("http://dx.doi.org/10.1080/02773945.2024.2429360","http://dx.doi.org/10.1080/02773945.2024.2429360")</f>
        <v>http://dx.doi.org/10.1080/02773945.2024.2429360</v>
      </c>
      <c r="BG196" t="s">
        <v>74</v>
      </c>
      <c r="BH196" t="s">
        <v>1625</v>
      </c>
      <c r="BI196">
        <v>4</v>
      </c>
      <c r="BJ196" t="s">
        <v>3594</v>
      </c>
      <c r="BK196" t="s">
        <v>292</v>
      </c>
      <c r="BL196" t="s">
        <v>3594</v>
      </c>
      <c r="BM196" t="s">
        <v>3595</v>
      </c>
      <c r="BN196" t="s">
        <v>74</v>
      </c>
      <c r="BO196" t="s">
        <v>74</v>
      </c>
      <c r="BP196" t="s">
        <v>74</v>
      </c>
      <c r="BQ196" t="s">
        <v>74</v>
      </c>
      <c r="BR196" t="s">
        <v>97</v>
      </c>
      <c r="BS196" t="s">
        <v>3596</v>
      </c>
      <c r="BT196" t="str">
        <f>HYPERLINK("https%3A%2F%2Fwww.webofscience.com%2Fwos%2Fwoscc%2Ffull-record%2FWOS:001372278300001","View Full Record in Web of Science")</f>
        <v>View Full Record in Web of Science</v>
      </c>
    </row>
    <row r="197" spans="1:72" x14ac:dyDescent="0.25">
      <c r="A197" t="s">
        <v>72</v>
      </c>
      <c r="B197" t="s">
        <v>3597</v>
      </c>
      <c r="C197" t="s">
        <v>74</v>
      </c>
      <c r="D197" t="s">
        <v>74</v>
      </c>
      <c r="E197" t="s">
        <v>74</v>
      </c>
      <c r="F197" t="s">
        <v>3598</v>
      </c>
      <c r="G197" t="s">
        <v>74</v>
      </c>
      <c r="H197" t="s">
        <v>74</v>
      </c>
      <c r="I197" t="s">
        <v>3599</v>
      </c>
      <c r="J197" t="s">
        <v>3600</v>
      </c>
      <c r="K197" t="s">
        <v>74</v>
      </c>
      <c r="L197" t="s">
        <v>74</v>
      </c>
      <c r="M197" t="s">
        <v>78</v>
      </c>
      <c r="N197" t="s">
        <v>119</v>
      </c>
      <c r="O197" t="s">
        <v>74</v>
      </c>
      <c r="P197" t="s">
        <v>74</v>
      </c>
      <c r="Q197" t="s">
        <v>74</v>
      </c>
      <c r="R197" t="s">
        <v>74</v>
      </c>
      <c r="S197" t="s">
        <v>74</v>
      </c>
      <c r="T197" t="s">
        <v>3601</v>
      </c>
      <c r="U197" t="s">
        <v>3602</v>
      </c>
      <c r="V197" t="s">
        <v>3603</v>
      </c>
      <c r="W197" t="s">
        <v>3604</v>
      </c>
      <c r="X197" t="s">
        <v>1613</v>
      </c>
      <c r="Y197" t="s">
        <v>3605</v>
      </c>
      <c r="Z197" t="s">
        <v>3606</v>
      </c>
      <c r="AA197" t="s">
        <v>3607</v>
      </c>
      <c r="AB197" t="s">
        <v>3608</v>
      </c>
      <c r="AC197" t="s">
        <v>3609</v>
      </c>
      <c r="AD197" t="s">
        <v>3610</v>
      </c>
      <c r="AE197" t="s">
        <v>3611</v>
      </c>
      <c r="AF197" t="s">
        <v>74</v>
      </c>
      <c r="AG197">
        <v>75</v>
      </c>
      <c r="AH197">
        <v>3</v>
      </c>
      <c r="AI197">
        <v>3</v>
      </c>
      <c r="AJ197">
        <v>1</v>
      </c>
      <c r="AK197">
        <v>1</v>
      </c>
      <c r="AL197" t="s">
        <v>874</v>
      </c>
      <c r="AM197" t="s">
        <v>85</v>
      </c>
      <c r="AN197" t="s">
        <v>875</v>
      </c>
      <c r="AO197" t="s">
        <v>3612</v>
      </c>
      <c r="AP197" t="s">
        <v>3613</v>
      </c>
      <c r="AQ197" t="s">
        <v>74</v>
      </c>
      <c r="AR197" t="s">
        <v>3614</v>
      </c>
      <c r="AS197" t="s">
        <v>3615</v>
      </c>
      <c r="AT197" t="s">
        <v>108</v>
      </c>
      <c r="AU197">
        <v>2024</v>
      </c>
      <c r="AV197">
        <v>45</v>
      </c>
      <c r="AW197">
        <v>3</v>
      </c>
      <c r="AX197" t="s">
        <v>74</v>
      </c>
      <c r="AY197" t="s">
        <v>74</v>
      </c>
      <c r="AZ197" t="s">
        <v>74</v>
      </c>
      <c r="BA197" t="s">
        <v>74</v>
      </c>
      <c r="BB197">
        <v>315</v>
      </c>
      <c r="BC197">
        <v>335</v>
      </c>
      <c r="BD197" t="s">
        <v>74</v>
      </c>
      <c r="BE197" t="s">
        <v>3616</v>
      </c>
      <c r="BF197" t="str">
        <f>HYPERLINK("http://dx.doi.org/10.1080/02759527.2023.2206307","http://dx.doi.org/10.1080/02759527.2023.2206307")</f>
        <v>http://dx.doi.org/10.1080/02759527.2023.2206307</v>
      </c>
      <c r="BG197" t="s">
        <v>74</v>
      </c>
      <c r="BH197" t="s">
        <v>74</v>
      </c>
      <c r="BI197">
        <v>21</v>
      </c>
      <c r="BJ197" t="s">
        <v>3617</v>
      </c>
      <c r="BK197" t="s">
        <v>95</v>
      </c>
      <c r="BL197" t="s">
        <v>3617</v>
      </c>
      <c r="BM197" t="s">
        <v>3618</v>
      </c>
      <c r="BN197" t="s">
        <v>74</v>
      </c>
      <c r="BO197" t="s">
        <v>74</v>
      </c>
      <c r="BP197" t="s">
        <v>74</v>
      </c>
      <c r="BQ197" t="s">
        <v>74</v>
      </c>
      <c r="BR197" t="s">
        <v>97</v>
      </c>
      <c r="BS197" t="s">
        <v>3619</v>
      </c>
      <c r="BT197" t="str">
        <f>HYPERLINK("https%3A%2F%2Fwww.webofscience.com%2Fwos%2Fwoscc%2Ffull-record%2FWOS:001303551800016","View Full Record in Web of Science")</f>
        <v>View Full Record in Web of Science</v>
      </c>
    </row>
    <row r="198" spans="1:72" x14ac:dyDescent="0.25">
      <c r="A198" t="s">
        <v>72</v>
      </c>
      <c r="B198" t="s">
        <v>3620</v>
      </c>
      <c r="C198" t="s">
        <v>74</v>
      </c>
      <c r="D198" t="s">
        <v>74</v>
      </c>
      <c r="E198" t="s">
        <v>74</v>
      </c>
      <c r="F198" t="s">
        <v>3621</v>
      </c>
      <c r="G198" t="s">
        <v>74</v>
      </c>
      <c r="H198" t="s">
        <v>74</v>
      </c>
      <c r="I198" t="s">
        <v>3622</v>
      </c>
      <c r="J198" t="s">
        <v>1031</v>
      </c>
      <c r="K198" t="s">
        <v>74</v>
      </c>
      <c r="L198" t="s">
        <v>74</v>
      </c>
      <c r="M198" t="s">
        <v>78</v>
      </c>
      <c r="N198" t="s">
        <v>271</v>
      </c>
      <c r="O198" t="s">
        <v>74</v>
      </c>
      <c r="P198" t="s">
        <v>74</v>
      </c>
      <c r="Q198" t="s">
        <v>74</v>
      </c>
      <c r="R198" t="s">
        <v>74</v>
      </c>
      <c r="S198" t="s">
        <v>74</v>
      </c>
      <c r="T198" t="s">
        <v>74</v>
      </c>
      <c r="U198" t="s">
        <v>74</v>
      </c>
      <c r="V198" t="s">
        <v>74</v>
      </c>
      <c r="W198" t="s">
        <v>74</v>
      </c>
      <c r="X198" t="s">
        <v>74</v>
      </c>
      <c r="Y198" t="s">
        <v>74</v>
      </c>
      <c r="Z198" t="s">
        <v>3623</v>
      </c>
      <c r="AA198" t="s">
        <v>74</v>
      </c>
      <c r="AB198" t="s">
        <v>74</v>
      </c>
      <c r="AC198" t="s">
        <v>3624</v>
      </c>
      <c r="AD198" t="s">
        <v>3625</v>
      </c>
      <c r="AE198" t="s">
        <v>3626</v>
      </c>
      <c r="AF198" t="s">
        <v>74</v>
      </c>
      <c r="AG198">
        <v>43</v>
      </c>
      <c r="AH198">
        <v>0</v>
      </c>
      <c r="AI198">
        <v>0</v>
      </c>
      <c r="AJ198">
        <v>0</v>
      </c>
      <c r="AK198">
        <v>0</v>
      </c>
      <c r="AL198" t="s">
        <v>1036</v>
      </c>
      <c r="AM198" t="s">
        <v>1037</v>
      </c>
      <c r="AN198" t="s">
        <v>1038</v>
      </c>
      <c r="AO198" t="s">
        <v>1039</v>
      </c>
      <c r="AP198" t="s">
        <v>1040</v>
      </c>
      <c r="AQ198" t="s">
        <v>74</v>
      </c>
      <c r="AR198" t="s">
        <v>1041</v>
      </c>
      <c r="AS198" t="s">
        <v>1042</v>
      </c>
      <c r="AT198" t="s">
        <v>3627</v>
      </c>
      <c r="AU198">
        <v>2024</v>
      </c>
      <c r="AV198" t="s">
        <v>74</v>
      </c>
      <c r="AW198" t="s">
        <v>74</v>
      </c>
      <c r="AX198" t="s">
        <v>74</v>
      </c>
      <c r="AY198" t="s">
        <v>74</v>
      </c>
      <c r="AZ198" t="s">
        <v>74</v>
      </c>
      <c r="BA198" t="s">
        <v>74</v>
      </c>
      <c r="BB198" t="s">
        <v>74</v>
      </c>
      <c r="BC198" t="s">
        <v>74</v>
      </c>
      <c r="BD198" t="s">
        <v>74</v>
      </c>
      <c r="BE198" t="s">
        <v>3628</v>
      </c>
      <c r="BF198" t="str">
        <f>HYPERLINK("http://dx.doi.org/10.1093/isle/isae073","http://dx.doi.org/10.1093/isle/isae073")</f>
        <v>http://dx.doi.org/10.1093/isle/isae073</v>
      </c>
      <c r="BG198" t="s">
        <v>74</v>
      </c>
      <c r="BH198" t="s">
        <v>501</v>
      </c>
      <c r="BI198">
        <v>22</v>
      </c>
      <c r="BJ198" t="s">
        <v>197</v>
      </c>
      <c r="BK198" t="s">
        <v>135</v>
      </c>
      <c r="BL198" t="s">
        <v>197</v>
      </c>
      <c r="BM198" t="s">
        <v>3629</v>
      </c>
      <c r="BN198" t="s">
        <v>74</v>
      </c>
      <c r="BO198" t="s">
        <v>74</v>
      </c>
      <c r="BP198" t="s">
        <v>74</v>
      </c>
      <c r="BQ198" t="s">
        <v>74</v>
      </c>
      <c r="BR198" t="s">
        <v>97</v>
      </c>
      <c r="BS198" t="s">
        <v>3630</v>
      </c>
      <c r="BT198" t="str">
        <f>HYPERLINK("https%3A%2F%2Fwww.webofscience.com%2Fwos%2Fwoscc%2Ffull-record%2FWOS:001345562700001","View Full Record in Web of Science")</f>
        <v>View Full Record in Web of Science</v>
      </c>
    </row>
    <row r="199" spans="1:72" x14ac:dyDescent="0.25">
      <c r="A199" t="s">
        <v>72</v>
      </c>
      <c r="B199" t="s">
        <v>3631</v>
      </c>
      <c r="C199" t="s">
        <v>74</v>
      </c>
      <c r="D199" t="s">
        <v>74</v>
      </c>
      <c r="E199" t="s">
        <v>74</v>
      </c>
      <c r="F199" t="s">
        <v>3632</v>
      </c>
      <c r="G199" t="s">
        <v>74</v>
      </c>
      <c r="H199" t="s">
        <v>74</v>
      </c>
      <c r="I199" t="s">
        <v>3633</v>
      </c>
      <c r="J199" t="s">
        <v>3634</v>
      </c>
      <c r="K199" t="s">
        <v>74</v>
      </c>
      <c r="L199" t="s">
        <v>74</v>
      </c>
      <c r="M199" t="s">
        <v>78</v>
      </c>
      <c r="N199" t="s">
        <v>119</v>
      </c>
      <c r="O199" t="s">
        <v>74</v>
      </c>
      <c r="P199" t="s">
        <v>74</v>
      </c>
      <c r="Q199" t="s">
        <v>74</v>
      </c>
      <c r="R199" t="s">
        <v>74</v>
      </c>
      <c r="S199" t="s">
        <v>74</v>
      </c>
      <c r="T199" t="s">
        <v>74</v>
      </c>
      <c r="U199" t="s">
        <v>3635</v>
      </c>
      <c r="V199" t="s">
        <v>3636</v>
      </c>
      <c r="W199" t="s">
        <v>3637</v>
      </c>
      <c r="X199" t="s">
        <v>3638</v>
      </c>
      <c r="Y199" t="s">
        <v>3639</v>
      </c>
      <c r="Z199" t="s">
        <v>3640</v>
      </c>
      <c r="AA199" t="s">
        <v>74</v>
      </c>
      <c r="AB199" t="s">
        <v>3641</v>
      </c>
      <c r="AC199" t="s">
        <v>74</v>
      </c>
      <c r="AD199" t="s">
        <v>74</v>
      </c>
      <c r="AE199" t="s">
        <v>74</v>
      </c>
      <c r="AF199" t="s">
        <v>74</v>
      </c>
      <c r="AG199">
        <v>154</v>
      </c>
      <c r="AH199">
        <v>0</v>
      </c>
      <c r="AI199">
        <v>0</v>
      </c>
      <c r="AJ199">
        <v>0</v>
      </c>
      <c r="AK199">
        <v>0</v>
      </c>
      <c r="AL199" t="s">
        <v>912</v>
      </c>
      <c r="AM199" t="s">
        <v>913</v>
      </c>
      <c r="AN199" t="s">
        <v>914</v>
      </c>
      <c r="AO199" t="s">
        <v>3642</v>
      </c>
      <c r="AP199" t="s">
        <v>3643</v>
      </c>
      <c r="AQ199" t="s">
        <v>74</v>
      </c>
      <c r="AR199" t="s">
        <v>3644</v>
      </c>
      <c r="AS199" t="s">
        <v>3645</v>
      </c>
      <c r="AT199" t="s">
        <v>3646</v>
      </c>
      <c r="AU199">
        <v>2024</v>
      </c>
      <c r="AV199">
        <v>23</v>
      </c>
      <c r="AW199">
        <v>4</v>
      </c>
      <c r="AX199" t="s">
        <v>74</v>
      </c>
      <c r="AY199" t="s">
        <v>74</v>
      </c>
      <c r="AZ199" t="s">
        <v>74</v>
      </c>
      <c r="BA199" t="s">
        <v>74</v>
      </c>
      <c r="BB199">
        <v>689</v>
      </c>
      <c r="BC199">
        <v>734</v>
      </c>
      <c r="BD199" t="s">
        <v>74</v>
      </c>
      <c r="BE199" t="s">
        <v>3647</v>
      </c>
      <c r="BF199" t="str">
        <f>HYPERLINK("http://dx.doi.org/10.1093/chinesejil/jmae040","http://dx.doi.org/10.1093/chinesejil/jmae040")</f>
        <v>http://dx.doi.org/10.1093/chinesejil/jmae040</v>
      </c>
      <c r="BG199" t="s">
        <v>74</v>
      </c>
      <c r="BH199" t="s">
        <v>1625</v>
      </c>
      <c r="BI199">
        <v>46</v>
      </c>
      <c r="BJ199" t="s">
        <v>3648</v>
      </c>
      <c r="BK199" t="s">
        <v>112</v>
      </c>
      <c r="BL199" t="s">
        <v>358</v>
      </c>
      <c r="BM199" t="s">
        <v>3649</v>
      </c>
      <c r="BN199" t="s">
        <v>74</v>
      </c>
      <c r="BO199" t="s">
        <v>74</v>
      </c>
      <c r="BP199" t="s">
        <v>74</v>
      </c>
      <c r="BQ199" t="s">
        <v>74</v>
      </c>
      <c r="BR199" t="s">
        <v>97</v>
      </c>
      <c r="BS199" t="s">
        <v>3650</v>
      </c>
      <c r="BT199" t="str">
        <f>HYPERLINK("https%3A%2F%2Fwww.webofscience.com%2Fwos%2Fwoscc%2Ffull-record%2FWOS:001381588800001","View Full Record in Web of Science")</f>
        <v>View Full Record in Web of Science</v>
      </c>
    </row>
    <row r="200" spans="1:72" x14ac:dyDescent="0.25">
      <c r="A200" t="s">
        <v>72</v>
      </c>
      <c r="B200" t="s">
        <v>3651</v>
      </c>
      <c r="C200" t="s">
        <v>74</v>
      </c>
      <c r="D200" t="s">
        <v>74</v>
      </c>
      <c r="E200" t="s">
        <v>74</v>
      </c>
      <c r="F200" t="s">
        <v>3652</v>
      </c>
      <c r="G200" t="s">
        <v>74</v>
      </c>
      <c r="H200" t="s">
        <v>74</v>
      </c>
      <c r="I200" t="s">
        <v>3653</v>
      </c>
      <c r="J200" t="s">
        <v>3654</v>
      </c>
      <c r="K200" t="s">
        <v>74</v>
      </c>
      <c r="L200" t="s">
        <v>74</v>
      </c>
      <c r="M200" t="s">
        <v>78</v>
      </c>
      <c r="N200" t="s">
        <v>119</v>
      </c>
      <c r="O200" t="s">
        <v>74</v>
      </c>
      <c r="P200" t="s">
        <v>74</v>
      </c>
      <c r="Q200" t="s">
        <v>74</v>
      </c>
      <c r="R200" t="s">
        <v>74</v>
      </c>
      <c r="S200" t="s">
        <v>74</v>
      </c>
      <c r="T200" t="s">
        <v>3655</v>
      </c>
      <c r="U200" t="s">
        <v>3656</v>
      </c>
      <c r="V200" t="s">
        <v>3657</v>
      </c>
      <c r="W200" t="s">
        <v>3658</v>
      </c>
      <c r="X200" t="s">
        <v>3659</v>
      </c>
      <c r="Y200" t="s">
        <v>3660</v>
      </c>
      <c r="Z200" t="s">
        <v>3661</v>
      </c>
      <c r="AA200" t="s">
        <v>3662</v>
      </c>
      <c r="AB200" t="s">
        <v>3663</v>
      </c>
      <c r="AC200" t="s">
        <v>74</v>
      </c>
      <c r="AD200" t="s">
        <v>74</v>
      </c>
      <c r="AE200" t="s">
        <v>74</v>
      </c>
      <c r="AF200" t="s">
        <v>74</v>
      </c>
      <c r="AG200">
        <v>38</v>
      </c>
      <c r="AH200">
        <v>0</v>
      </c>
      <c r="AI200">
        <v>0</v>
      </c>
      <c r="AJ200">
        <v>3</v>
      </c>
      <c r="AK200">
        <v>3</v>
      </c>
      <c r="AL200" t="s">
        <v>3664</v>
      </c>
      <c r="AM200" t="s">
        <v>3665</v>
      </c>
      <c r="AN200" t="s">
        <v>3666</v>
      </c>
      <c r="AO200" t="s">
        <v>3667</v>
      </c>
      <c r="AP200" t="s">
        <v>3668</v>
      </c>
      <c r="AQ200" t="s">
        <v>74</v>
      </c>
      <c r="AR200" t="s">
        <v>3669</v>
      </c>
      <c r="AS200" t="s">
        <v>3670</v>
      </c>
      <c r="AT200" t="s">
        <v>74</v>
      </c>
      <c r="AU200">
        <v>2024</v>
      </c>
      <c r="AV200">
        <v>128</v>
      </c>
      <c r="AW200" t="s">
        <v>74</v>
      </c>
      <c r="AX200" t="s">
        <v>74</v>
      </c>
      <c r="AY200" t="s">
        <v>74</v>
      </c>
      <c r="AZ200" t="s">
        <v>74</v>
      </c>
      <c r="BA200" t="s">
        <v>74</v>
      </c>
      <c r="BB200" t="s">
        <v>74</v>
      </c>
      <c r="BC200" t="s">
        <v>74</v>
      </c>
      <c r="BD200">
        <v>102466</v>
      </c>
      <c r="BE200" t="s">
        <v>3671</v>
      </c>
      <c r="BF200" t="str">
        <f>HYPERLINK("http://dx.doi.org/10.1016/j.ijer.2024.102466","http://dx.doi.org/10.1016/j.ijer.2024.102466")</f>
        <v>http://dx.doi.org/10.1016/j.ijer.2024.102466</v>
      </c>
      <c r="BG200" t="s">
        <v>74</v>
      </c>
      <c r="BH200" t="s">
        <v>501</v>
      </c>
      <c r="BI200">
        <v>13</v>
      </c>
      <c r="BJ200" t="s">
        <v>462</v>
      </c>
      <c r="BK200" t="s">
        <v>112</v>
      </c>
      <c r="BL200" t="s">
        <v>462</v>
      </c>
      <c r="BM200" t="s">
        <v>3672</v>
      </c>
      <c r="BN200" t="s">
        <v>74</v>
      </c>
      <c r="BO200" t="s">
        <v>316</v>
      </c>
      <c r="BP200" t="s">
        <v>74</v>
      </c>
      <c r="BQ200" t="s">
        <v>74</v>
      </c>
      <c r="BR200" t="s">
        <v>97</v>
      </c>
      <c r="BS200" t="s">
        <v>3673</v>
      </c>
      <c r="BT200" t="str">
        <f>HYPERLINK("https%3A%2F%2Fwww.webofscience.com%2Fwos%2Fwoscc%2Ffull-record%2FWOS:001332962200001","View Full Record in Web of Science")</f>
        <v>View Full Record in Web of Science</v>
      </c>
    </row>
    <row r="201" spans="1:72" x14ac:dyDescent="0.25">
      <c r="A201" t="s">
        <v>72</v>
      </c>
      <c r="B201" t="s">
        <v>3674</v>
      </c>
      <c r="C201" t="s">
        <v>74</v>
      </c>
      <c r="D201" t="s">
        <v>74</v>
      </c>
      <c r="E201" t="s">
        <v>74</v>
      </c>
      <c r="F201" t="s">
        <v>3675</v>
      </c>
      <c r="G201" t="s">
        <v>74</v>
      </c>
      <c r="H201" t="s">
        <v>74</v>
      </c>
      <c r="I201" t="s">
        <v>3676</v>
      </c>
      <c r="J201" t="s">
        <v>3677</v>
      </c>
      <c r="K201" t="s">
        <v>74</v>
      </c>
      <c r="L201" t="s">
        <v>74</v>
      </c>
      <c r="M201" t="s">
        <v>78</v>
      </c>
      <c r="N201" t="s">
        <v>119</v>
      </c>
      <c r="O201" t="s">
        <v>74</v>
      </c>
      <c r="P201" t="s">
        <v>74</v>
      </c>
      <c r="Q201" t="s">
        <v>74</v>
      </c>
      <c r="R201" t="s">
        <v>74</v>
      </c>
      <c r="S201" t="s">
        <v>74</v>
      </c>
      <c r="T201" t="s">
        <v>3678</v>
      </c>
      <c r="U201" t="s">
        <v>74</v>
      </c>
      <c r="V201" t="s">
        <v>3679</v>
      </c>
      <c r="W201" t="s">
        <v>3680</v>
      </c>
      <c r="X201" t="s">
        <v>74</v>
      </c>
      <c r="Y201" t="s">
        <v>3681</v>
      </c>
      <c r="Z201" t="s">
        <v>3682</v>
      </c>
      <c r="AA201" t="s">
        <v>3683</v>
      </c>
      <c r="AB201" t="s">
        <v>74</v>
      </c>
      <c r="AC201" t="s">
        <v>74</v>
      </c>
      <c r="AD201" t="s">
        <v>74</v>
      </c>
      <c r="AE201" t="s">
        <v>74</v>
      </c>
      <c r="AF201" t="s">
        <v>74</v>
      </c>
      <c r="AG201">
        <v>29</v>
      </c>
      <c r="AH201">
        <v>0</v>
      </c>
      <c r="AI201">
        <v>0</v>
      </c>
      <c r="AJ201">
        <v>1</v>
      </c>
      <c r="AK201">
        <v>1</v>
      </c>
      <c r="AL201" t="s">
        <v>3684</v>
      </c>
      <c r="AM201" t="s">
        <v>3685</v>
      </c>
      <c r="AN201" t="s">
        <v>3686</v>
      </c>
      <c r="AO201" t="s">
        <v>3687</v>
      </c>
      <c r="AP201" t="s">
        <v>3688</v>
      </c>
      <c r="AQ201" t="s">
        <v>74</v>
      </c>
      <c r="AR201" t="s">
        <v>3689</v>
      </c>
      <c r="AS201" t="s">
        <v>3690</v>
      </c>
      <c r="AT201" t="s">
        <v>155</v>
      </c>
      <c r="AU201">
        <v>2024</v>
      </c>
      <c r="AV201">
        <v>33</v>
      </c>
      <c r="AW201">
        <v>1</v>
      </c>
      <c r="AX201" t="s">
        <v>74</v>
      </c>
      <c r="AY201" t="s">
        <v>74</v>
      </c>
      <c r="AZ201" t="s">
        <v>74</v>
      </c>
      <c r="BA201" t="s">
        <v>74</v>
      </c>
      <c r="BB201">
        <v>50</v>
      </c>
      <c r="BC201">
        <v>58</v>
      </c>
      <c r="BD201" t="s">
        <v>74</v>
      </c>
      <c r="BE201" t="s">
        <v>3691</v>
      </c>
      <c r="BF201" t="str">
        <f>HYPERLINK("http://dx.doi.org/10.3167/ajec.2024.330106","http://dx.doi.org/10.3167/ajec.2024.330106")</f>
        <v>http://dx.doi.org/10.3167/ajec.2024.330106</v>
      </c>
      <c r="BG201" t="s">
        <v>74</v>
      </c>
      <c r="BH201" t="s">
        <v>74</v>
      </c>
      <c r="BI201">
        <v>9</v>
      </c>
      <c r="BJ201" t="s">
        <v>1527</v>
      </c>
      <c r="BK201" t="s">
        <v>95</v>
      </c>
      <c r="BL201" t="s">
        <v>1527</v>
      </c>
      <c r="BM201" t="s">
        <v>3692</v>
      </c>
      <c r="BN201" t="s">
        <v>74</v>
      </c>
      <c r="BO201" t="s">
        <v>422</v>
      </c>
      <c r="BP201" t="s">
        <v>74</v>
      </c>
      <c r="BQ201" t="s">
        <v>74</v>
      </c>
      <c r="BR201" t="s">
        <v>97</v>
      </c>
      <c r="BS201" t="s">
        <v>3693</v>
      </c>
      <c r="BT201" t="str">
        <f>HYPERLINK("https%3A%2F%2Fwww.webofscience.com%2Fwos%2Fwoscc%2Ffull-record%2FWOS:001267169600008","View Full Record in Web of Science")</f>
        <v>View Full Record in Web of Science</v>
      </c>
    </row>
    <row r="202" spans="1:72" x14ac:dyDescent="0.25">
      <c r="A202" t="s">
        <v>72</v>
      </c>
      <c r="B202" t="s">
        <v>3694</v>
      </c>
      <c r="C202" t="s">
        <v>74</v>
      </c>
      <c r="D202" t="s">
        <v>74</v>
      </c>
      <c r="E202" t="s">
        <v>74</v>
      </c>
      <c r="F202" t="s">
        <v>3695</v>
      </c>
      <c r="G202" t="s">
        <v>74</v>
      </c>
      <c r="H202" t="s">
        <v>74</v>
      </c>
      <c r="I202" t="s">
        <v>3696</v>
      </c>
      <c r="J202" t="s">
        <v>3697</v>
      </c>
      <c r="K202" t="s">
        <v>74</v>
      </c>
      <c r="L202" t="s">
        <v>74</v>
      </c>
      <c r="M202" t="s">
        <v>450</v>
      </c>
      <c r="N202" t="s">
        <v>119</v>
      </c>
      <c r="O202" t="s">
        <v>74</v>
      </c>
      <c r="P202" t="s">
        <v>74</v>
      </c>
      <c r="Q202" t="s">
        <v>74</v>
      </c>
      <c r="R202" t="s">
        <v>74</v>
      </c>
      <c r="S202" t="s">
        <v>74</v>
      </c>
      <c r="T202" t="s">
        <v>3698</v>
      </c>
      <c r="U202" t="s">
        <v>845</v>
      </c>
      <c r="V202" t="s">
        <v>3699</v>
      </c>
      <c r="W202" t="s">
        <v>3700</v>
      </c>
      <c r="X202" t="s">
        <v>3701</v>
      </c>
      <c r="Y202" t="s">
        <v>3702</v>
      </c>
      <c r="Z202" t="s">
        <v>3703</v>
      </c>
      <c r="AA202" t="s">
        <v>74</v>
      </c>
      <c r="AB202" t="s">
        <v>74</v>
      </c>
      <c r="AC202" t="s">
        <v>74</v>
      </c>
      <c r="AD202" t="s">
        <v>74</v>
      </c>
      <c r="AE202" t="s">
        <v>74</v>
      </c>
      <c r="AF202" t="s">
        <v>74</v>
      </c>
      <c r="AG202">
        <v>66</v>
      </c>
      <c r="AH202">
        <v>0</v>
      </c>
      <c r="AI202">
        <v>0</v>
      </c>
      <c r="AJ202">
        <v>0</v>
      </c>
      <c r="AK202">
        <v>0</v>
      </c>
      <c r="AL202" t="s">
        <v>3704</v>
      </c>
      <c r="AM202" t="s">
        <v>3705</v>
      </c>
      <c r="AN202" t="s">
        <v>3706</v>
      </c>
      <c r="AO202" t="s">
        <v>3707</v>
      </c>
      <c r="AP202" t="s">
        <v>3708</v>
      </c>
      <c r="AQ202" t="s">
        <v>74</v>
      </c>
      <c r="AR202" t="s">
        <v>3709</v>
      </c>
      <c r="AS202" t="s">
        <v>3710</v>
      </c>
      <c r="AT202" t="s">
        <v>74</v>
      </c>
      <c r="AU202">
        <v>2024</v>
      </c>
      <c r="AV202">
        <v>20</v>
      </c>
      <c r="AW202" t="s">
        <v>74</v>
      </c>
      <c r="AX202" t="s">
        <v>74</v>
      </c>
      <c r="AY202" t="s">
        <v>74</v>
      </c>
      <c r="AZ202" t="s">
        <v>74</v>
      </c>
      <c r="BA202" t="s">
        <v>74</v>
      </c>
      <c r="BB202" t="s">
        <v>74</v>
      </c>
      <c r="BC202" t="s">
        <v>74</v>
      </c>
      <c r="BD202" t="s">
        <v>3711</v>
      </c>
      <c r="BE202" t="s">
        <v>3712</v>
      </c>
      <c r="BF202" t="str">
        <f>HYPERLINK("http://dx.doi.org/10.1590/2317-6172202431","http://dx.doi.org/10.1590/2317-6172202431")</f>
        <v>http://dx.doi.org/10.1590/2317-6172202431</v>
      </c>
      <c r="BG202" t="s">
        <v>74</v>
      </c>
      <c r="BH202" t="s">
        <v>74</v>
      </c>
      <c r="BI202">
        <v>28</v>
      </c>
      <c r="BJ202" t="s">
        <v>979</v>
      </c>
      <c r="BK202" t="s">
        <v>95</v>
      </c>
      <c r="BL202" t="s">
        <v>379</v>
      </c>
      <c r="BM202" t="s">
        <v>3713</v>
      </c>
      <c r="BN202" t="s">
        <v>74</v>
      </c>
      <c r="BO202" t="s">
        <v>422</v>
      </c>
      <c r="BP202" t="s">
        <v>74</v>
      </c>
      <c r="BQ202" t="s">
        <v>74</v>
      </c>
      <c r="BR202" t="s">
        <v>97</v>
      </c>
      <c r="BS202" t="s">
        <v>3714</v>
      </c>
      <c r="BT202" t="str">
        <f>HYPERLINK("https%3A%2F%2Fwww.webofscience.com%2Fwos%2Fwoscc%2Ffull-record%2FWOS:001376728600004","View Full Record in Web of Science")</f>
        <v>View Full Record in Web of Science</v>
      </c>
    </row>
    <row r="203" spans="1:72" x14ac:dyDescent="0.25">
      <c r="A203" t="s">
        <v>72</v>
      </c>
      <c r="B203" t="s">
        <v>3715</v>
      </c>
      <c r="C203" t="s">
        <v>74</v>
      </c>
      <c r="D203" t="s">
        <v>74</v>
      </c>
      <c r="E203" t="s">
        <v>74</v>
      </c>
      <c r="F203" t="s">
        <v>3716</v>
      </c>
      <c r="G203" t="s">
        <v>74</v>
      </c>
      <c r="H203" t="s">
        <v>74</v>
      </c>
      <c r="I203" t="s">
        <v>3717</v>
      </c>
      <c r="J203" t="s">
        <v>3718</v>
      </c>
      <c r="K203" t="s">
        <v>74</v>
      </c>
      <c r="L203" t="s">
        <v>74</v>
      </c>
      <c r="M203" t="s">
        <v>78</v>
      </c>
      <c r="N203" t="s">
        <v>119</v>
      </c>
      <c r="O203" t="s">
        <v>74</v>
      </c>
      <c r="P203" t="s">
        <v>74</v>
      </c>
      <c r="Q203" t="s">
        <v>74</v>
      </c>
      <c r="R203" t="s">
        <v>74</v>
      </c>
      <c r="S203" t="s">
        <v>74</v>
      </c>
      <c r="T203" t="s">
        <v>74</v>
      </c>
      <c r="U203" t="s">
        <v>74</v>
      </c>
      <c r="V203" t="s">
        <v>3719</v>
      </c>
      <c r="W203" t="s">
        <v>3720</v>
      </c>
      <c r="X203" t="s">
        <v>3721</v>
      </c>
      <c r="Y203" t="s">
        <v>3722</v>
      </c>
      <c r="Z203" t="s">
        <v>3723</v>
      </c>
      <c r="AA203" t="s">
        <v>74</v>
      </c>
      <c r="AB203" t="s">
        <v>3724</v>
      </c>
      <c r="AC203" t="s">
        <v>74</v>
      </c>
      <c r="AD203" t="s">
        <v>74</v>
      </c>
      <c r="AE203" t="s">
        <v>74</v>
      </c>
      <c r="AF203" t="s">
        <v>74</v>
      </c>
      <c r="AG203">
        <v>27</v>
      </c>
      <c r="AH203">
        <v>0</v>
      </c>
      <c r="AI203">
        <v>0</v>
      </c>
      <c r="AJ203">
        <v>0</v>
      </c>
      <c r="AK203">
        <v>0</v>
      </c>
      <c r="AL203" t="s">
        <v>3725</v>
      </c>
      <c r="AM203" t="s">
        <v>3726</v>
      </c>
      <c r="AN203" t="s">
        <v>3727</v>
      </c>
      <c r="AO203" t="s">
        <v>3728</v>
      </c>
      <c r="AP203" t="s">
        <v>3729</v>
      </c>
      <c r="AQ203" t="s">
        <v>74</v>
      </c>
      <c r="AR203" t="s">
        <v>3730</v>
      </c>
      <c r="AS203" t="s">
        <v>3731</v>
      </c>
      <c r="AT203" t="s">
        <v>74</v>
      </c>
      <c r="AU203">
        <v>2024</v>
      </c>
      <c r="AV203">
        <v>16</v>
      </c>
      <c r="AW203">
        <v>3</v>
      </c>
      <c r="AX203" t="s">
        <v>74</v>
      </c>
      <c r="AY203" t="s">
        <v>74</v>
      </c>
      <c r="AZ203" t="s">
        <v>74</v>
      </c>
      <c r="BA203" t="s">
        <v>74</v>
      </c>
      <c r="BB203" t="s">
        <v>74</v>
      </c>
      <c r="BC203" t="s">
        <v>74</v>
      </c>
      <c r="BD203" t="s">
        <v>74</v>
      </c>
      <c r="BE203" t="s">
        <v>3732</v>
      </c>
      <c r="BF203" t="str">
        <f>HYPERLINK("http://dx.doi.org/10.31577/WLS.2024.16.3.1","http://dx.doi.org/10.31577/WLS.2024.16.3.1")</f>
        <v>http://dx.doi.org/10.31577/WLS.2024.16.3.1</v>
      </c>
      <c r="BG203" t="s">
        <v>74</v>
      </c>
      <c r="BH203" t="s">
        <v>74</v>
      </c>
      <c r="BI203">
        <v>152</v>
      </c>
      <c r="BJ203" t="s">
        <v>197</v>
      </c>
      <c r="BK203" t="s">
        <v>135</v>
      </c>
      <c r="BL203" t="s">
        <v>197</v>
      </c>
      <c r="BM203" t="s">
        <v>3733</v>
      </c>
      <c r="BN203" t="s">
        <v>74</v>
      </c>
      <c r="BO203" t="s">
        <v>1547</v>
      </c>
      <c r="BP203" t="s">
        <v>74</v>
      </c>
      <c r="BQ203" t="s">
        <v>74</v>
      </c>
      <c r="BR203" t="s">
        <v>97</v>
      </c>
      <c r="BS203" t="s">
        <v>3734</v>
      </c>
      <c r="BT203" t="str">
        <f>HYPERLINK("https%3A%2F%2Fwww.webofscience.com%2Fwos%2Fwoscc%2Ffull-record%2FWOS:001339616600002","View Full Record in Web of Science")</f>
        <v>View Full Record in Web of Science</v>
      </c>
    </row>
    <row r="204" spans="1:72" x14ac:dyDescent="0.25">
      <c r="A204" t="s">
        <v>72</v>
      </c>
      <c r="B204" t="s">
        <v>3735</v>
      </c>
      <c r="C204" t="s">
        <v>74</v>
      </c>
      <c r="D204" t="s">
        <v>74</v>
      </c>
      <c r="E204" t="s">
        <v>74</v>
      </c>
      <c r="F204" t="s">
        <v>3736</v>
      </c>
      <c r="G204" t="s">
        <v>74</v>
      </c>
      <c r="H204" t="s">
        <v>74</v>
      </c>
      <c r="I204" t="s">
        <v>3737</v>
      </c>
      <c r="J204" t="s">
        <v>3738</v>
      </c>
      <c r="K204" t="s">
        <v>74</v>
      </c>
      <c r="L204" t="s">
        <v>74</v>
      </c>
      <c r="M204" t="s">
        <v>78</v>
      </c>
      <c r="N204" t="s">
        <v>119</v>
      </c>
      <c r="O204" t="s">
        <v>74</v>
      </c>
      <c r="P204" t="s">
        <v>74</v>
      </c>
      <c r="Q204" t="s">
        <v>74</v>
      </c>
      <c r="R204" t="s">
        <v>74</v>
      </c>
      <c r="S204" t="s">
        <v>74</v>
      </c>
      <c r="T204" t="s">
        <v>74</v>
      </c>
      <c r="U204" t="s">
        <v>3739</v>
      </c>
      <c r="V204" t="s">
        <v>3740</v>
      </c>
      <c r="W204" t="s">
        <v>3741</v>
      </c>
      <c r="X204" t="s">
        <v>3742</v>
      </c>
      <c r="Y204" t="s">
        <v>3743</v>
      </c>
      <c r="Z204" t="s">
        <v>3744</v>
      </c>
      <c r="AA204" t="s">
        <v>74</v>
      </c>
      <c r="AB204" t="s">
        <v>74</v>
      </c>
      <c r="AC204" t="s">
        <v>74</v>
      </c>
      <c r="AD204" t="s">
        <v>74</v>
      </c>
      <c r="AE204" t="s">
        <v>74</v>
      </c>
      <c r="AF204" t="s">
        <v>74</v>
      </c>
      <c r="AG204">
        <v>129</v>
      </c>
      <c r="AH204">
        <v>6</v>
      </c>
      <c r="AI204">
        <v>6</v>
      </c>
      <c r="AJ204">
        <v>7</v>
      </c>
      <c r="AK204">
        <v>7</v>
      </c>
      <c r="AL204" t="s">
        <v>3745</v>
      </c>
      <c r="AM204" t="s">
        <v>3746</v>
      </c>
      <c r="AN204" t="s">
        <v>3747</v>
      </c>
      <c r="AO204" t="s">
        <v>3748</v>
      </c>
      <c r="AP204" t="s">
        <v>74</v>
      </c>
      <c r="AQ204" t="s">
        <v>74</v>
      </c>
      <c r="AR204" t="s">
        <v>3749</v>
      </c>
      <c r="AS204" t="s">
        <v>3750</v>
      </c>
      <c r="AT204" t="s">
        <v>180</v>
      </c>
      <c r="AU204">
        <v>2024</v>
      </c>
      <c r="AV204">
        <v>23</v>
      </c>
      <c r="AW204">
        <v>2</v>
      </c>
      <c r="AX204" t="s">
        <v>74</v>
      </c>
      <c r="AY204" t="s">
        <v>74</v>
      </c>
      <c r="AZ204" t="s">
        <v>74</v>
      </c>
      <c r="BA204" t="s">
        <v>74</v>
      </c>
      <c r="BB204">
        <v>246</v>
      </c>
      <c r="BC204">
        <v>264</v>
      </c>
      <c r="BD204" t="s">
        <v>74</v>
      </c>
      <c r="BE204" t="s">
        <v>3751</v>
      </c>
      <c r="BF204" t="str">
        <f>HYPERLINK("http://dx.doi.org/10.5465/amle.2022.0387","http://dx.doi.org/10.5465/amle.2022.0387")</f>
        <v>http://dx.doi.org/10.5465/amle.2022.0387</v>
      </c>
      <c r="BG204" t="s">
        <v>74</v>
      </c>
      <c r="BH204" t="s">
        <v>74</v>
      </c>
      <c r="BI204">
        <v>19</v>
      </c>
      <c r="BJ204" t="s">
        <v>3752</v>
      </c>
      <c r="BK204" t="s">
        <v>112</v>
      </c>
      <c r="BL204" t="s">
        <v>3753</v>
      </c>
      <c r="BM204" t="s">
        <v>3754</v>
      </c>
      <c r="BN204" t="s">
        <v>74</v>
      </c>
      <c r="BO204" t="s">
        <v>1645</v>
      </c>
      <c r="BP204" t="s">
        <v>74</v>
      </c>
      <c r="BQ204" t="s">
        <v>74</v>
      </c>
      <c r="BR204" t="s">
        <v>97</v>
      </c>
      <c r="BS204" t="s">
        <v>3755</v>
      </c>
      <c r="BT204" t="str">
        <f>HYPERLINK("https%3A%2F%2Fwww.webofscience.com%2Fwos%2Fwoscc%2Ffull-record%2FWOS:001286010000003","View Full Record in Web of Science")</f>
        <v>View Full Record in Web of Science</v>
      </c>
    </row>
    <row r="205" spans="1:72" x14ac:dyDescent="0.25">
      <c r="A205" t="s">
        <v>72</v>
      </c>
      <c r="B205" t="s">
        <v>3756</v>
      </c>
      <c r="C205" t="s">
        <v>74</v>
      </c>
      <c r="D205" t="s">
        <v>74</v>
      </c>
      <c r="E205" t="s">
        <v>74</v>
      </c>
      <c r="F205" t="s">
        <v>3757</v>
      </c>
      <c r="G205" t="s">
        <v>74</v>
      </c>
      <c r="H205" t="s">
        <v>74</v>
      </c>
      <c r="I205" t="s">
        <v>3758</v>
      </c>
      <c r="J205" t="s">
        <v>3759</v>
      </c>
      <c r="K205" t="s">
        <v>74</v>
      </c>
      <c r="L205" t="s">
        <v>74</v>
      </c>
      <c r="M205" t="s">
        <v>78</v>
      </c>
      <c r="N205" t="s">
        <v>119</v>
      </c>
      <c r="O205" t="s">
        <v>74</v>
      </c>
      <c r="P205" t="s">
        <v>74</v>
      </c>
      <c r="Q205" t="s">
        <v>74</v>
      </c>
      <c r="R205" t="s">
        <v>74</v>
      </c>
      <c r="S205" t="s">
        <v>74</v>
      </c>
      <c r="T205" t="s">
        <v>3760</v>
      </c>
      <c r="U205" t="s">
        <v>3761</v>
      </c>
      <c r="V205" t="s">
        <v>3762</v>
      </c>
      <c r="W205" t="s">
        <v>3763</v>
      </c>
      <c r="X205" t="s">
        <v>74</v>
      </c>
      <c r="Y205" t="s">
        <v>3764</v>
      </c>
      <c r="Z205" t="s">
        <v>3765</v>
      </c>
      <c r="AA205" t="s">
        <v>74</v>
      </c>
      <c r="AB205" t="s">
        <v>3766</v>
      </c>
      <c r="AC205" t="s">
        <v>3767</v>
      </c>
      <c r="AD205" t="s">
        <v>3767</v>
      </c>
      <c r="AE205" t="s">
        <v>3768</v>
      </c>
      <c r="AF205" t="s">
        <v>74</v>
      </c>
      <c r="AG205">
        <v>98</v>
      </c>
      <c r="AH205">
        <v>2</v>
      </c>
      <c r="AI205">
        <v>2</v>
      </c>
      <c r="AJ205">
        <v>2</v>
      </c>
      <c r="AK205">
        <v>4</v>
      </c>
      <c r="AL205" t="s">
        <v>413</v>
      </c>
      <c r="AM205" t="s">
        <v>414</v>
      </c>
      <c r="AN205" t="s">
        <v>415</v>
      </c>
      <c r="AO205" t="s">
        <v>74</v>
      </c>
      <c r="AP205" t="s">
        <v>3769</v>
      </c>
      <c r="AQ205" t="s">
        <v>74</v>
      </c>
      <c r="AR205" t="s">
        <v>3770</v>
      </c>
      <c r="AS205" t="s">
        <v>3771</v>
      </c>
      <c r="AT205" t="s">
        <v>2094</v>
      </c>
      <c r="AU205">
        <v>2024</v>
      </c>
      <c r="AV205">
        <v>14</v>
      </c>
      <c r="AW205">
        <v>1</v>
      </c>
      <c r="AX205" t="s">
        <v>74</v>
      </c>
      <c r="AY205" t="s">
        <v>74</v>
      </c>
      <c r="AZ205" t="s">
        <v>74</v>
      </c>
      <c r="BA205" t="s">
        <v>74</v>
      </c>
      <c r="BB205" t="s">
        <v>74</v>
      </c>
      <c r="BC205" t="s">
        <v>74</v>
      </c>
      <c r="BD205">
        <v>77</v>
      </c>
      <c r="BE205" t="s">
        <v>3772</v>
      </c>
      <c r="BF205" t="str">
        <f>HYPERLINK("http://dx.doi.org/10.3390/educsci14010077","http://dx.doi.org/10.3390/educsci14010077")</f>
        <v>http://dx.doi.org/10.3390/educsci14010077</v>
      </c>
      <c r="BG205" t="s">
        <v>74</v>
      </c>
      <c r="BH205" t="s">
        <v>74</v>
      </c>
      <c r="BI205">
        <v>31</v>
      </c>
      <c r="BJ205" t="s">
        <v>462</v>
      </c>
      <c r="BK205" t="s">
        <v>95</v>
      </c>
      <c r="BL205" t="s">
        <v>462</v>
      </c>
      <c r="BM205" t="s">
        <v>3773</v>
      </c>
      <c r="BN205" t="s">
        <v>74</v>
      </c>
      <c r="BO205" t="s">
        <v>422</v>
      </c>
      <c r="BP205" t="s">
        <v>74</v>
      </c>
      <c r="BQ205" t="s">
        <v>74</v>
      </c>
      <c r="BR205" t="s">
        <v>97</v>
      </c>
      <c r="BS205" t="s">
        <v>3774</v>
      </c>
      <c r="BT205" t="str">
        <f>HYPERLINK("https%3A%2F%2Fwww.webofscience.com%2Fwos%2Fwoscc%2Ffull-record%2FWOS:001149261600001","View Full Record in Web of Science")</f>
        <v>View Full Record in Web of Science</v>
      </c>
    </row>
    <row r="206" spans="1:72" x14ac:dyDescent="0.25">
      <c r="A206" t="s">
        <v>72</v>
      </c>
      <c r="B206" t="s">
        <v>3775</v>
      </c>
      <c r="C206" t="s">
        <v>74</v>
      </c>
      <c r="D206" t="s">
        <v>74</v>
      </c>
      <c r="E206" t="s">
        <v>74</v>
      </c>
      <c r="F206" t="s">
        <v>3776</v>
      </c>
      <c r="G206" t="s">
        <v>74</v>
      </c>
      <c r="H206" t="s">
        <v>74</v>
      </c>
      <c r="I206" t="s">
        <v>3777</v>
      </c>
      <c r="J206" t="s">
        <v>3778</v>
      </c>
      <c r="K206" t="s">
        <v>74</v>
      </c>
      <c r="L206" t="s">
        <v>74</v>
      </c>
      <c r="M206" t="s">
        <v>78</v>
      </c>
      <c r="N206" t="s">
        <v>119</v>
      </c>
      <c r="O206" t="s">
        <v>74</v>
      </c>
      <c r="P206" t="s">
        <v>74</v>
      </c>
      <c r="Q206" t="s">
        <v>74</v>
      </c>
      <c r="R206" t="s">
        <v>74</v>
      </c>
      <c r="S206" t="s">
        <v>74</v>
      </c>
      <c r="T206" t="s">
        <v>3779</v>
      </c>
      <c r="U206" t="s">
        <v>74</v>
      </c>
      <c r="V206" t="s">
        <v>3780</v>
      </c>
      <c r="W206" t="s">
        <v>3781</v>
      </c>
      <c r="X206" t="s">
        <v>3782</v>
      </c>
      <c r="Y206" t="s">
        <v>3783</v>
      </c>
      <c r="Z206" t="s">
        <v>3784</v>
      </c>
      <c r="AA206" t="s">
        <v>3785</v>
      </c>
      <c r="AB206" t="s">
        <v>74</v>
      </c>
      <c r="AC206" t="s">
        <v>74</v>
      </c>
      <c r="AD206" t="s">
        <v>74</v>
      </c>
      <c r="AE206" t="s">
        <v>74</v>
      </c>
      <c r="AF206" t="s">
        <v>74</v>
      </c>
      <c r="AG206">
        <v>68</v>
      </c>
      <c r="AH206">
        <v>0</v>
      </c>
      <c r="AI206">
        <v>0</v>
      </c>
      <c r="AJ206">
        <v>3</v>
      </c>
      <c r="AK206">
        <v>6</v>
      </c>
      <c r="AL206" t="s">
        <v>3786</v>
      </c>
      <c r="AM206" t="s">
        <v>3787</v>
      </c>
      <c r="AN206" t="s">
        <v>3788</v>
      </c>
      <c r="AO206" t="s">
        <v>3789</v>
      </c>
      <c r="AP206" t="s">
        <v>3790</v>
      </c>
      <c r="AQ206" t="s">
        <v>74</v>
      </c>
      <c r="AR206" t="s">
        <v>3791</v>
      </c>
      <c r="AS206" t="s">
        <v>3792</v>
      </c>
      <c r="AT206" t="s">
        <v>1835</v>
      </c>
      <c r="AU206">
        <v>2024</v>
      </c>
      <c r="AV206">
        <v>25</v>
      </c>
      <c r="AW206">
        <v>1</v>
      </c>
      <c r="AX206" t="s">
        <v>74</v>
      </c>
      <c r="AY206" t="s">
        <v>74</v>
      </c>
      <c r="AZ206" t="s">
        <v>74</v>
      </c>
      <c r="BA206" t="s">
        <v>74</v>
      </c>
      <c r="BB206" t="s">
        <v>74</v>
      </c>
      <c r="BC206" t="s">
        <v>74</v>
      </c>
      <c r="BD206" t="s">
        <v>3793</v>
      </c>
      <c r="BE206" t="s">
        <v>3794</v>
      </c>
      <c r="BF206" t="str">
        <f>HYPERLINK("http://dx.doi.org/10.4013/fsu.2024.251.14","http://dx.doi.org/10.4013/fsu.2024.251.14")</f>
        <v>http://dx.doi.org/10.4013/fsu.2024.251.14</v>
      </c>
      <c r="BG206" t="s">
        <v>74</v>
      </c>
      <c r="BH206" t="s">
        <v>74</v>
      </c>
      <c r="BI206">
        <v>18</v>
      </c>
      <c r="BJ206" t="s">
        <v>157</v>
      </c>
      <c r="BK206" t="s">
        <v>135</v>
      </c>
      <c r="BL206" t="s">
        <v>157</v>
      </c>
      <c r="BM206" t="s">
        <v>3795</v>
      </c>
      <c r="BN206" t="s">
        <v>74</v>
      </c>
      <c r="BO206" t="s">
        <v>422</v>
      </c>
      <c r="BP206" t="s">
        <v>74</v>
      </c>
      <c r="BQ206" t="s">
        <v>74</v>
      </c>
      <c r="BR206" t="s">
        <v>97</v>
      </c>
      <c r="BS206" t="s">
        <v>3796</v>
      </c>
      <c r="BT206" t="str">
        <f>HYPERLINK("https%3A%2F%2Fwww.webofscience.com%2Fwos%2Fwoscc%2Ffull-record%2FWOS:001198024700012","View Full Record in Web of Science")</f>
        <v>View Full Record in Web of Science</v>
      </c>
    </row>
    <row r="207" spans="1:72" x14ac:dyDescent="0.25">
      <c r="A207" t="s">
        <v>72</v>
      </c>
      <c r="B207" t="s">
        <v>3797</v>
      </c>
      <c r="C207" t="s">
        <v>74</v>
      </c>
      <c r="D207" t="s">
        <v>74</v>
      </c>
      <c r="E207" t="s">
        <v>74</v>
      </c>
      <c r="F207" t="s">
        <v>3798</v>
      </c>
      <c r="G207" t="s">
        <v>74</v>
      </c>
      <c r="H207" t="s">
        <v>74</v>
      </c>
      <c r="I207" t="s">
        <v>3799</v>
      </c>
      <c r="J207" t="s">
        <v>3800</v>
      </c>
      <c r="K207" t="s">
        <v>74</v>
      </c>
      <c r="L207" t="s">
        <v>74</v>
      </c>
      <c r="M207" t="s">
        <v>78</v>
      </c>
      <c r="N207" t="s">
        <v>119</v>
      </c>
      <c r="O207" t="s">
        <v>74</v>
      </c>
      <c r="P207" t="s">
        <v>74</v>
      </c>
      <c r="Q207" t="s">
        <v>74</v>
      </c>
      <c r="R207" t="s">
        <v>74</v>
      </c>
      <c r="S207" t="s">
        <v>74</v>
      </c>
      <c r="T207" t="s">
        <v>3801</v>
      </c>
      <c r="U207" t="s">
        <v>74</v>
      </c>
      <c r="V207" t="s">
        <v>3802</v>
      </c>
      <c r="W207" t="s">
        <v>3803</v>
      </c>
      <c r="X207" t="s">
        <v>74</v>
      </c>
      <c r="Y207" t="s">
        <v>3804</v>
      </c>
      <c r="Z207" t="s">
        <v>3805</v>
      </c>
      <c r="AA207" t="s">
        <v>74</v>
      </c>
      <c r="AB207" t="s">
        <v>74</v>
      </c>
      <c r="AC207" t="s">
        <v>74</v>
      </c>
      <c r="AD207" t="s">
        <v>74</v>
      </c>
      <c r="AE207" t="s">
        <v>74</v>
      </c>
      <c r="AF207" t="s">
        <v>74</v>
      </c>
      <c r="AG207">
        <v>28</v>
      </c>
      <c r="AH207">
        <v>0</v>
      </c>
      <c r="AI207">
        <v>0</v>
      </c>
      <c r="AJ207">
        <v>2</v>
      </c>
      <c r="AK207">
        <v>2</v>
      </c>
      <c r="AL207" t="s">
        <v>3806</v>
      </c>
      <c r="AM207" t="s">
        <v>742</v>
      </c>
      <c r="AN207" t="s">
        <v>3807</v>
      </c>
      <c r="AO207" t="s">
        <v>3808</v>
      </c>
      <c r="AP207" t="s">
        <v>74</v>
      </c>
      <c r="AQ207" t="s">
        <v>74</v>
      </c>
      <c r="AR207" t="s">
        <v>3809</v>
      </c>
      <c r="AS207" t="s">
        <v>3810</v>
      </c>
      <c r="AT207" t="s">
        <v>638</v>
      </c>
      <c r="AU207">
        <v>2024</v>
      </c>
      <c r="AV207">
        <v>15</v>
      </c>
      <c r="AW207" t="s">
        <v>74</v>
      </c>
      <c r="AX207" t="s">
        <v>74</v>
      </c>
      <c r="AY207" t="s">
        <v>74</v>
      </c>
      <c r="AZ207" t="s">
        <v>109</v>
      </c>
      <c r="BA207" t="s">
        <v>74</v>
      </c>
      <c r="BB207">
        <v>40</v>
      </c>
      <c r="BC207">
        <v>54</v>
      </c>
      <c r="BD207" t="s">
        <v>74</v>
      </c>
      <c r="BE207" t="s">
        <v>74</v>
      </c>
      <c r="BF207" t="s">
        <v>74</v>
      </c>
      <c r="BG207" t="s">
        <v>74</v>
      </c>
      <c r="BH207" t="s">
        <v>74</v>
      </c>
      <c r="BI207">
        <v>15</v>
      </c>
      <c r="BJ207" t="s">
        <v>765</v>
      </c>
      <c r="BK207" t="s">
        <v>95</v>
      </c>
      <c r="BL207" t="s">
        <v>766</v>
      </c>
      <c r="BM207" t="s">
        <v>3811</v>
      </c>
      <c r="BN207" t="s">
        <v>74</v>
      </c>
      <c r="BO207" t="s">
        <v>74</v>
      </c>
      <c r="BP207" t="s">
        <v>74</v>
      </c>
      <c r="BQ207" t="s">
        <v>74</v>
      </c>
      <c r="BR207" t="s">
        <v>97</v>
      </c>
      <c r="BS207" t="s">
        <v>3812</v>
      </c>
      <c r="BT207" t="str">
        <f>HYPERLINK("https%3A%2F%2Fwww.webofscience.com%2Fwos%2Fwoscc%2Ffull-record%2FWOS:001230013600021","View Full Record in Web of Science")</f>
        <v>View Full Record in Web of Science</v>
      </c>
    </row>
    <row r="208" spans="1:72" x14ac:dyDescent="0.25">
      <c r="A208" t="s">
        <v>72</v>
      </c>
      <c r="B208" t="s">
        <v>3813</v>
      </c>
      <c r="C208" t="s">
        <v>74</v>
      </c>
      <c r="D208" t="s">
        <v>74</v>
      </c>
      <c r="E208" t="s">
        <v>74</v>
      </c>
      <c r="F208" t="s">
        <v>3814</v>
      </c>
      <c r="G208" t="s">
        <v>74</v>
      </c>
      <c r="H208" t="s">
        <v>74</v>
      </c>
      <c r="I208" t="s">
        <v>3815</v>
      </c>
      <c r="J208" t="s">
        <v>3816</v>
      </c>
      <c r="K208" t="s">
        <v>74</v>
      </c>
      <c r="L208" t="s">
        <v>74</v>
      </c>
      <c r="M208" t="s">
        <v>78</v>
      </c>
      <c r="N208" t="s">
        <v>119</v>
      </c>
      <c r="O208" t="s">
        <v>74</v>
      </c>
      <c r="P208" t="s">
        <v>74</v>
      </c>
      <c r="Q208" t="s">
        <v>74</v>
      </c>
      <c r="R208" t="s">
        <v>74</v>
      </c>
      <c r="S208" t="s">
        <v>74</v>
      </c>
      <c r="T208" t="s">
        <v>3817</v>
      </c>
      <c r="U208" t="s">
        <v>74</v>
      </c>
      <c r="V208" t="s">
        <v>3818</v>
      </c>
      <c r="W208" t="s">
        <v>3819</v>
      </c>
      <c r="X208" t="s">
        <v>2934</v>
      </c>
      <c r="Y208" t="s">
        <v>3820</v>
      </c>
      <c r="Z208" t="s">
        <v>3821</v>
      </c>
      <c r="AA208" t="s">
        <v>74</v>
      </c>
      <c r="AB208" t="s">
        <v>74</v>
      </c>
      <c r="AC208" t="s">
        <v>74</v>
      </c>
      <c r="AD208" t="s">
        <v>74</v>
      </c>
      <c r="AE208" t="s">
        <v>74</v>
      </c>
      <c r="AF208" t="s">
        <v>74</v>
      </c>
      <c r="AG208">
        <v>42</v>
      </c>
      <c r="AH208">
        <v>0</v>
      </c>
      <c r="AI208">
        <v>0</v>
      </c>
      <c r="AJ208">
        <v>0</v>
      </c>
      <c r="AK208">
        <v>0</v>
      </c>
      <c r="AL208" t="s">
        <v>3822</v>
      </c>
      <c r="AM208" t="s">
        <v>3823</v>
      </c>
      <c r="AN208" t="s">
        <v>3824</v>
      </c>
      <c r="AO208" t="s">
        <v>3825</v>
      </c>
      <c r="AP208" t="s">
        <v>74</v>
      </c>
      <c r="AQ208" t="s">
        <v>74</v>
      </c>
      <c r="AR208" t="s">
        <v>3826</v>
      </c>
      <c r="AS208" t="s">
        <v>3827</v>
      </c>
      <c r="AT208" t="s">
        <v>213</v>
      </c>
      <c r="AU208">
        <v>2024</v>
      </c>
      <c r="AV208">
        <v>16</v>
      </c>
      <c r="AW208">
        <v>1</v>
      </c>
      <c r="AX208" t="s">
        <v>74</v>
      </c>
      <c r="AY208" t="s">
        <v>74</v>
      </c>
      <c r="AZ208" t="s">
        <v>74</v>
      </c>
      <c r="BA208" t="s">
        <v>74</v>
      </c>
      <c r="BB208">
        <v>68</v>
      </c>
      <c r="BC208">
        <v>95</v>
      </c>
      <c r="BD208" t="s">
        <v>74</v>
      </c>
      <c r="BE208" t="s">
        <v>74</v>
      </c>
      <c r="BF208" t="s">
        <v>74</v>
      </c>
      <c r="BG208" t="s">
        <v>74</v>
      </c>
      <c r="BH208" t="s">
        <v>74</v>
      </c>
      <c r="BI208">
        <v>28</v>
      </c>
      <c r="BJ208" t="s">
        <v>750</v>
      </c>
      <c r="BK208" t="s">
        <v>95</v>
      </c>
      <c r="BL208" t="s">
        <v>593</v>
      </c>
      <c r="BM208" t="s">
        <v>3828</v>
      </c>
      <c r="BN208" t="s">
        <v>74</v>
      </c>
      <c r="BO208" t="s">
        <v>74</v>
      </c>
      <c r="BP208" t="s">
        <v>74</v>
      </c>
      <c r="BQ208" t="s">
        <v>74</v>
      </c>
      <c r="BR208" t="s">
        <v>97</v>
      </c>
      <c r="BS208" t="s">
        <v>3829</v>
      </c>
      <c r="BT208" t="str">
        <f>HYPERLINK("https%3A%2F%2Fwww.webofscience.com%2Fwos%2Fwoscc%2Ffull-record%2FWOS:001278473300001","View Full Record in Web of Science")</f>
        <v>View Full Record in Web of Science</v>
      </c>
    </row>
    <row r="209" spans="1:72" x14ac:dyDescent="0.25">
      <c r="A209" t="s">
        <v>72</v>
      </c>
      <c r="B209" t="s">
        <v>3830</v>
      </c>
      <c r="C209" t="s">
        <v>74</v>
      </c>
      <c r="D209" t="s">
        <v>74</v>
      </c>
      <c r="E209" t="s">
        <v>74</v>
      </c>
      <c r="F209" t="s">
        <v>3831</v>
      </c>
      <c r="G209" t="s">
        <v>74</v>
      </c>
      <c r="H209" t="s">
        <v>74</v>
      </c>
      <c r="I209" t="s">
        <v>3832</v>
      </c>
      <c r="J209" t="s">
        <v>2930</v>
      </c>
      <c r="K209" t="s">
        <v>74</v>
      </c>
      <c r="L209" t="s">
        <v>74</v>
      </c>
      <c r="M209" t="s">
        <v>78</v>
      </c>
      <c r="N209" t="s">
        <v>119</v>
      </c>
      <c r="O209" t="s">
        <v>74</v>
      </c>
      <c r="P209" t="s">
        <v>74</v>
      </c>
      <c r="Q209" t="s">
        <v>74</v>
      </c>
      <c r="R209" t="s">
        <v>74</v>
      </c>
      <c r="S209" t="s">
        <v>74</v>
      </c>
      <c r="T209" t="s">
        <v>3833</v>
      </c>
      <c r="U209" t="s">
        <v>3834</v>
      </c>
      <c r="V209" t="s">
        <v>3835</v>
      </c>
      <c r="W209" t="s">
        <v>3836</v>
      </c>
      <c r="X209" t="s">
        <v>3319</v>
      </c>
      <c r="Y209" t="s">
        <v>3837</v>
      </c>
      <c r="Z209" t="s">
        <v>3838</v>
      </c>
      <c r="AA209" t="s">
        <v>3839</v>
      </c>
      <c r="AB209" t="s">
        <v>3840</v>
      </c>
      <c r="AC209" t="s">
        <v>74</v>
      </c>
      <c r="AD209" t="s">
        <v>74</v>
      </c>
      <c r="AE209" t="s">
        <v>74</v>
      </c>
      <c r="AF209" t="s">
        <v>74</v>
      </c>
      <c r="AG209">
        <v>63</v>
      </c>
      <c r="AH209">
        <v>0</v>
      </c>
      <c r="AI209">
        <v>0</v>
      </c>
      <c r="AJ209">
        <v>0</v>
      </c>
      <c r="AK209">
        <v>0</v>
      </c>
      <c r="AL209" t="s">
        <v>2941</v>
      </c>
      <c r="AM209" t="s">
        <v>2942</v>
      </c>
      <c r="AN209" t="s">
        <v>2943</v>
      </c>
      <c r="AO209" t="s">
        <v>2944</v>
      </c>
      <c r="AP209" t="s">
        <v>2945</v>
      </c>
      <c r="AQ209" t="s">
        <v>74</v>
      </c>
      <c r="AR209" t="s">
        <v>2946</v>
      </c>
      <c r="AS209" t="s">
        <v>2947</v>
      </c>
      <c r="AT209" t="s">
        <v>3841</v>
      </c>
      <c r="AU209">
        <v>2024</v>
      </c>
      <c r="AV209">
        <v>80</v>
      </c>
      <c r="AW209">
        <v>1</v>
      </c>
      <c r="AX209" t="s">
        <v>74</v>
      </c>
      <c r="AY209" t="s">
        <v>74</v>
      </c>
      <c r="AZ209" t="s">
        <v>74</v>
      </c>
      <c r="BA209" t="s">
        <v>74</v>
      </c>
      <c r="BB209" t="s">
        <v>74</v>
      </c>
      <c r="BC209" t="s">
        <v>74</v>
      </c>
      <c r="BD209" t="s">
        <v>3842</v>
      </c>
      <c r="BE209" t="s">
        <v>3843</v>
      </c>
      <c r="BF209" t="str">
        <f>HYPERLINK("http://dx.doi.org/10.4102/hts.v80i1.9014","http://dx.doi.org/10.4102/hts.v80i1.9014")</f>
        <v>http://dx.doi.org/10.4102/hts.v80i1.9014</v>
      </c>
      <c r="BG209" t="s">
        <v>74</v>
      </c>
      <c r="BH209" t="s">
        <v>74</v>
      </c>
      <c r="BI209">
        <v>8</v>
      </c>
      <c r="BJ209" t="s">
        <v>215</v>
      </c>
      <c r="BK209" t="s">
        <v>135</v>
      </c>
      <c r="BL209" t="s">
        <v>215</v>
      </c>
      <c r="BM209" t="s">
        <v>3844</v>
      </c>
      <c r="BN209" t="s">
        <v>74</v>
      </c>
      <c r="BO209" t="s">
        <v>422</v>
      </c>
      <c r="BP209" t="s">
        <v>74</v>
      </c>
      <c r="BQ209" t="s">
        <v>74</v>
      </c>
      <c r="BR209" t="s">
        <v>97</v>
      </c>
      <c r="BS209" t="s">
        <v>3845</v>
      </c>
      <c r="BT209" t="str">
        <f>HYPERLINK("https%3A%2F%2Fwww.webofscience.com%2Fwos%2Fwoscc%2Ffull-record%2FWOS:001215544200001","View Full Record in Web of Science")</f>
        <v>View Full Record in Web of Science</v>
      </c>
    </row>
    <row r="210" spans="1:72" x14ac:dyDescent="0.25">
      <c r="A210" t="s">
        <v>72</v>
      </c>
      <c r="B210" t="s">
        <v>3846</v>
      </c>
      <c r="C210" t="s">
        <v>74</v>
      </c>
      <c r="D210" t="s">
        <v>74</v>
      </c>
      <c r="E210" t="s">
        <v>74</v>
      </c>
      <c r="F210" t="s">
        <v>3847</v>
      </c>
      <c r="G210" t="s">
        <v>74</v>
      </c>
      <c r="H210" t="s">
        <v>74</v>
      </c>
      <c r="I210" t="s">
        <v>3848</v>
      </c>
      <c r="J210" t="s">
        <v>3849</v>
      </c>
      <c r="K210" t="s">
        <v>74</v>
      </c>
      <c r="L210" t="s">
        <v>74</v>
      </c>
      <c r="M210" t="s">
        <v>78</v>
      </c>
      <c r="N210" t="s">
        <v>164</v>
      </c>
      <c r="O210" t="s">
        <v>74</v>
      </c>
      <c r="P210" t="s">
        <v>74</v>
      </c>
      <c r="Q210" t="s">
        <v>74</v>
      </c>
      <c r="R210" t="s">
        <v>74</v>
      </c>
      <c r="S210" t="s">
        <v>74</v>
      </c>
      <c r="T210" t="s">
        <v>3850</v>
      </c>
      <c r="U210" t="s">
        <v>74</v>
      </c>
      <c r="V210" t="s">
        <v>3851</v>
      </c>
      <c r="W210" t="s">
        <v>3852</v>
      </c>
      <c r="X210" t="s">
        <v>3853</v>
      </c>
      <c r="Y210" t="s">
        <v>3854</v>
      </c>
      <c r="Z210" t="s">
        <v>3855</v>
      </c>
      <c r="AA210" t="s">
        <v>74</v>
      </c>
      <c r="AB210" t="s">
        <v>3856</v>
      </c>
      <c r="AC210" t="s">
        <v>74</v>
      </c>
      <c r="AD210" t="s">
        <v>74</v>
      </c>
      <c r="AE210" t="s">
        <v>74</v>
      </c>
      <c r="AF210" t="s">
        <v>74</v>
      </c>
      <c r="AG210">
        <v>30</v>
      </c>
      <c r="AH210">
        <v>0</v>
      </c>
      <c r="AI210">
        <v>0</v>
      </c>
      <c r="AJ210">
        <v>1</v>
      </c>
      <c r="AK210">
        <v>1</v>
      </c>
      <c r="AL210" t="s">
        <v>173</v>
      </c>
      <c r="AM210" t="s">
        <v>174</v>
      </c>
      <c r="AN210" t="s">
        <v>175</v>
      </c>
      <c r="AO210" t="s">
        <v>3857</v>
      </c>
      <c r="AP210" t="s">
        <v>3858</v>
      </c>
      <c r="AQ210" t="s">
        <v>74</v>
      </c>
      <c r="AR210" t="s">
        <v>3859</v>
      </c>
      <c r="AS210" t="s">
        <v>3860</v>
      </c>
      <c r="AT210" t="s">
        <v>180</v>
      </c>
      <c r="AU210">
        <v>2024</v>
      </c>
      <c r="AV210">
        <v>34</v>
      </c>
      <c r="AW210">
        <v>2</v>
      </c>
      <c r="AX210" t="s">
        <v>74</v>
      </c>
      <c r="AY210" t="s">
        <v>74</v>
      </c>
      <c r="AZ210" t="s">
        <v>109</v>
      </c>
      <c r="BA210" t="s">
        <v>74</v>
      </c>
      <c r="BB210">
        <v>517</v>
      </c>
      <c r="BC210">
        <v>520</v>
      </c>
      <c r="BD210" t="s">
        <v>74</v>
      </c>
      <c r="BE210" t="s">
        <v>3861</v>
      </c>
      <c r="BF210" t="str">
        <f>HYPERLINK("http://dx.doi.org/10.1111/jora.12951","http://dx.doi.org/10.1111/jora.12951")</f>
        <v>http://dx.doi.org/10.1111/jora.12951</v>
      </c>
      <c r="BG210" t="s">
        <v>74</v>
      </c>
      <c r="BH210" t="s">
        <v>290</v>
      </c>
      <c r="BI210">
        <v>4</v>
      </c>
      <c r="BJ210" t="s">
        <v>3862</v>
      </c>
      <c r="BK210" t="s">
        <v>112</v>
      </c>
      <c r="BL210" t="s">
        <v>3863</v>
      </c>
      <c r="BM210" t="s">
        <v>3864</v>
      </c>
      <c r="BN210">
        <v>38831583</v>
      </c>
      <c r="BO210" t="s">
        <v>74</v>
      </c>
      <c r="BP210" t="s">
        <v>74</v>
      </c>
      <c r="BQ210" t="s">
        <v>74</v>
      </c>
      <c r="BR210" t="s">
        <v>97</v>
      </c>
      <c r="BS210" t="s">
        <v>3865</v>
      </c>
      <c r="BT210" t="str">
        <f>HYPERLINK("https%3A%2F%2Fwww.webofscience.com%2Fwos%2Fwoscc%2Ffull-record%2FWOS:001237878600001","View Full Record in Web of Science")</f>
        <v>View Full Record in Web of Science</v>
      </c>
    </row>
    <row r="211" spans="1:72" x14ac:dyDescent="0.25">
      <c r="A211" t="s">
        <v>72</v>
      </c>
      <c r="B211" t="s">
        <v>3866</v>
      </c>
      <c r="C211" t="s">
        <v>74</v>
      </c>
      <c r="D211" t="s">
        <v>74</v>
      </c>
      <c r="E211" t="s">
        <v>74</v>
      </c>
      <c r="F211" t="s">
        <v>3867</v>
      </c>
      <c r="G211" t="s">
        <v>74</v>
      </c>
      <c r="H211" t="s">
        <v>74</v>
      </c>
      <c r="I211" t="s">
        <v>3868</v>
      </c>
      <c r="J211" t="s">
        <v>3869</v>
      </c>
      <c r="K211" t="s">
        <v>74</v>
      </c>
      <c r="L211" t="s">
        <v>74</v>
      </c>
      <c r="M211" t="s">
        <v>78</v>
      </c>
      <c r="N211" t="s">
        <v>119</v>
      </c>
      <c r="O211" t="s">
        <v>74</v>
      </c>
      <c r="P211" t="s">
        <v>74</v>
      </c>
      <c r="Q211" t="s">
        <v>74</v>
      </c>
      <c r="R211" t="s">
        <v>74</v>
      </c>
      <c r="S211" t="s">
        <v>74</v>
      </c>
      <c r="T211" t="s">
        <v>3870</v>
      </c>
      <c r="U211" t="s">
        <v>3458</v>
      </c>
      <c r="V211" t="s">
        <v>3871</v>
      </c>
      <c r="W211" t="s">
        <v>3872</v>
      </c>
      <c r="X211" t="s">
        <v>74</v>
      </c>
      <c r="Y211" t="s">
        <v>3873</v>
      </c>
      <c r="Z211" t="s">
        <v>3874</v>
      </c>
      <c r="AA211" t="s">
        <v>74</v>
      </c>
      <c r="AB211" t="s">
        <v>74</v>
      </c>
      <c r="AC211" t="s">
        <v>74</v>
      </c>
      <c r="AD211" t="s">
        <v>74</v>
      </c>
      <c r="AE211" t="s">
        <v>74</v>
      </c>
      <c r="AF211" t="s">
        <v>74</v>
      </c>
      <c r="AG211">
        <v>48</v>
      </c>
      <c r="AH211">
        <v>0</v>
      </c>
      <c r="AI211">
        <v>0</v>
      </c>
      <c r="AJ211">
        <v>2</v>
      </c>
      <c r="AK211">
        <v>2</v>
      </c>
      <c r="AL211" t="s">
        <v>413</v>
      </c>
      <c r="AM211" t="s">
        <v>414</v>
      </c>
      <c r="AN211" t="s">
        <v>415</v>
      </c>
      <c r="AO211" t="s">
        <v>74</v>
      </c>
      <c r="AP211" t="s">
        <v>3875</v>
      </c>
      <c r="AQ211" t="s">
        <v>74</v>
      </c>
      <c r="AR211" t="s">
        <v>3869</v>
      </c>
      <c r="AS211" t="s">
        <v>3876</v>
      </c>
      <c r="AT211" t="s">
        <v>1117</v>
      </c>
      <c r="AU211">
        <v>2024</v>
      </c>
      <c r="AV211">
        <v>14</v>
      </c>
      <c r="AW211">
        <v>11</v>
      </c>
      <c r="AX211" t="s">
        <v>74</v>
      </c>
      <c r="AY211" t="s">
        <v>74</v>
      </c>
      <c r="AZ211" t="s">
        <v>74</v>
      </c>
      <c r="BA211" t="s">
        <v>74</v>
      </c>
      <c r="BB211" t="s">
        <v>74</v>
      </c>
      <c r="BC211" t="s">
        <v>74</v>
      </c>
      <c r="BD211">
        <v>224</v>
      </c>
      <c r="BE211" t="s">
        <v>3877</v>
      </c>
      <c r="BF211" t="str">
        <f>HYPERLINK("http://dx.doi.org/10.3390/soc14110224","http://dx.doi.org/10.3390/soc14110224")</f>
        <v>http://dx.doi.org/10.3390/soc14110224</v>
      </c>
      <c r="BG211" t="s">
        <v>74</v>
      </c>
      <c r="BH211" t="s">
        <v>74</v>
      </c>
      <c r="BI211">
        <v>11</v>
      </c>
      <c r="BJ211" t="s">
        <v>559</v>
      </c>
      <c r="BK211" t="s">
        <v>95</v>
      </c>
      <c r="BL211" t="s">
        <v>559</v>
      </c>
      <c r="BM211" t="s">
        <v>3878</v>
      </c>
      <c r="BN211" t="s">
        <v>74</v>
      </c>
      <c r="BO211" t="s">
        <v>422</v>
      </c>
      <c r="BP211" t="s">
        <v>74</v>
      </c>
      <c r="BQ211" t="s">
        <v>74</v>
      </c>
      <c r="BR211" t="s">
        <v>97</v>
      </c>
      <c r="BS211" t="s">
        <v>3879</v>
      </c>
      <c r="BT211" t="str">
        <f>HYPERLINK("https%3A%2F%2Fwww.webofscience.com%2Fwos%2Fwoscc%2Ffull-record%2FWOS:001366095400001","View Full Record in Web of Science")</f>
        <v>View Full Record in Web of Science</v>
      </c>
    </row>
    <row r="212" spans="1:72" x14ac:dyDescent="0.25">
      <c r="A212" t="s">
        <v>72</v>
      </c>
      <c r="B212" t="s">
        <v>3880</v>
      </c>
      <c r="C212" t="s">
        <v>74</v>
      </c>
      <c r="D212" t="s">
        <v>74</v>
      </c>
      <c r="E212" t="s">
        <v>74</v>
      </c>
      <c r="F212" t="s">
        <v>3881</v>
      </c>
      <c r="G212" t="s">
        <v>74</v>
      </c>
      <c r="H212" t="s">
        <v>74</v>
      </c>
      <c r="I212" t="s">
        <v>3882</v>
      </c>
      <c r="J212" t="s">
        <v>3883</v>
      </c>
      <c r="K212" t="s">
        <v>74</v>
      </c>
      <c r="L212" t="s">
        <v>74</v>
      </c>
      <c r="M212" t="s">
        <v>78</v>
      </c>
      <c r="N212" t="s">
        <v>164</v>
      </c>
      <c r="O212" t="s">
        <v>74</v>
      </c>
      <c r="P212" t="s">
        <v>74</v>
      </c>
      <c r="Q212" t="s">
        <v>74</v>
      </c>
      <c r="R212" t="s">
        <v>74</v>
      </c>
      <c r="S212" t="s">
        <v>74</v>
      </c>
      <c r="T212" t="s">
        <v>74</v>
      </c>
      <c r="U212" t="s">
        <v>74</v>
      </c>
      <c r="V212" t="s">
        <v>74</v>
      </c>
      <c r="W212" t="s">
        <v>3884</v>
      </c>
      <c r="X212" t="s">
        <v>3885</v>
      </c>
      <c r="Y212" t="s">
        <v>3886</v>
      </c>
      <c r="Z212" t="s">
        <v>3887</v>
      </c>
      <c r="AA212" t="s">
        <v>74</v>
      </c>
      <c r="AB212" t="s">
        <v>74</v>
      </c>
      <c r="AC212" t="s">
        <v>74</v>
      </c>
      <c r="AD212" t="s">
        <v>74</v>
      </c>
      <c r="AE212" t="s">
        <v>74</v>
      </c>
      <c r="AF212" t="s">
        <v>74</v>
      </c>
      <c r="AG212">
        <v>7</v>
      </c>
      <c r="AH212">
        <v>0</v>
      </c>
      <c r="AI212">
        <v>0</v>
      </c>
      <c r="AJ212">
        <v>0</v>
      </c>
      <c r="AK212">
        <v>0</v>
      </c>
      <c r="AL212" t="s">
        <v>874</v>
      </c>
      <c r="AM212" t="s">
        <v>85</v>
      </c>
      <c r="AN212" t="s">
        <v>875</v>
      </c>
      <c r="AO212" t="s">
        <v>3888</v>
      </c>
      <c r="AP212" t="s">
        <v>3889</v>
      </c>
      <c r="AQ212" t="s">
        <v>74</v>
      </c>
      <c r="AR212" t="s">
        <v>3890</v>
      </c>
      <c r="AS212" t="s">
        <v>3891</v>
      </c>
      <c r="AT212" t="s">
        <v>131</v>
      </c>
      <c r="AU212">
        <v>2024</v>
      </c>
      <c r="AV212">
        <v>12</v>
      </c>
      <c r="AW212">
        <v>3</v>
      </c>
      <c r="AX212" t="s">
        <v>74</v>
      </c>
      <c r="AY212" t="s">
        <v>74</v>
      </c>
      <c r="AZ212" t="s">
        <v>74</v>
      </c>
      <c r="BA212" t="s">
        <v>74</v>
      </c>
      <c r="BB212">
        <v>245</v>
      </c>
      <c r="BC212">
        <v>249</v>
      </c>
      <c r="BD212" t="s">
        <v>74</v>
      </c>
      <c r="BE212" t="s">
        <v>3892</v>
      </c>
      <c r="BF212" t="str">
        <f>HYPERLINK("http://dx.doi.org/10.1080/21624887.2024.2358645","http://dx.doi.org/10.1080/21624887.2024.2358645")</f>
        <v>http://dx.doi.org/10.1080/21624887.2024.2358645</v>
      </c>
      <c r="BG212" t="s">
        <v>74</v>
      </c>
      <c r="BH212" t="s">
        <v>290</v>
      </c>
      <c r="BI212">
        <v>5</v>
      </c>
      <c r="BJ212" t="s">
        <v>357</v>
      </c>
      <c r="BK212" t="s">
        <v>95</v>
      </c>
      <c r="BL212" t="s">
        <v>358</v>
      </c>
      <c r="BM212" t="s">
        <v>3893</v>
      </c>
      <c r="BN212" t="s">
        <v>74</v>
      </c>
      <c r="BO212" t="s">
        <v>316</v>
      </c>
      <c r="BP212" t="s">
        <v>74</v>
      </c>
      <c r="BQ212" t="s">
        <v>74</v>
      </c>
      <c r="BR212" t="s">
        <v>97</v>
      </c>
      <c r="BS212" t="s">
        <v>3894</v>
      </c>
      <c r="BT212" t="str">
        <f>HYPERLINK("https%3A%2F%2Fwww.webofscience.com%2Fwos%2Fwoscc%2Ffull-record%2FWOS:001243157700001","View Full Record in Web of Science")</f>
        <v>View Full Record in Web of Science</v>
      </c>
    </row>
    <row r="213" spans="1:72" x14ac:dyDescent="0.25">
      <c r="A213" t="s">
        <v>72</v>
      </c>
      <c r="B213" t="s">
        <v>3895</v>
      </c>
      <c r="C213" t="s">
        <v>74</v>
      </c>
      <c r="D213" t="s">
        <v>74</v>
      </c>
      <c r="E213" t="s">
        <v>74</v>
      </c>
      <c r="F213" t="s">
        <v>3896</v>
      </c>
      <c r="G213" t="s">
        <v>74</v>
      </c>
      <c r="H213" t="s">
        <v>74</v>
      </c>
      <c r="I213" t="s">
        <v>3897</v>
      </c>
      <c r="J213" t="s">
        <v>3898</v>
      </c>
      <c r="K213" t="s">
        <v>74</v>
      </c>
      <c r="L213" t="s">
        <v>74</v>
      </c>
      <c r="M213" t="s">
        <v>78</v>
      </c>
      <c r="N213" t="s">
        <v>119</v>
      </c>
      <c r="O213" t="s">
        <v>74</v>
      </c>
      <c r="P213" t="s">
        <v>74</v>
      </c>
      <c r="Q213" t="s">
        <v>74</v>
      </c>
      <c r="R213" t="s">
        <v>74</v>
      </c>
      <c r="S213" t="s">
        <v>74</v>
      </c>
      <c r="T213" t="s">
        <v>3899</v>
      </c>
      <c r="U213" t="s">
        <v>74</v>
      </c>
      <c r="V213" t="s">
        <v>3900</v>
      </c>
      <c r="W213" t="s">
        <v>3901</v>
      </c>
      <c r="X213" t="s">
        <v>3902</v>
      </c>
      <c r="Y213" t="s">
        <v>3903</v>
      </c>
      <c r="Z213" t="s">
        <v>3904</v>
      </c>
      <c r="AA213" t="s">
        <v>3905</v>
      </c>
      <c r="AB213" t="s">
        <v>3906</v>
      </c>
      <c r="AC213" t="s">
        <v>3907</v>
      </c>
      <c r="AD213" t="s">
        <v>3908</v>
      </c>
      <c r="AE213" t="s">
        <v>3909</v>
      </c>
      <c r="AF213" t="s">
        <v>74</v>
      </c>
      <c r="AG213">
        <v>57</v>
      </c>
      <c r="AH213">
        <v>0</v>
      </c>
      <c r="AI213">
        <v>0</v>
      </c>
      <c r="AJ213">
        <v>0</v>
      </c>
      <c r="AK213">
        <v>0</v>
      </c>
      <c r="AL213" t="s">
        <v>434</v>
      </c>
      <c r="AM213" t="s">
        <v>435</v>
      </c>
      <c r="AN213" t="s">
        <v>436</v>
      </c>
      <c r="AO213" t="s">
        <v>3910</v>
      </c>
      <c r="AP213" t="s">
        <v>3911</v>
      </c>
      <c r="AQ213" t="s">
        <v>74</v>
      </c>
      <c r="AR213" t="s">
        <v>3912</v>
      </c>
      <c r="AS213" t="s">
        <v>3913</v>
      </c>
      <c r="AT213" t="s">
        <v>91</v>
      </c>
      <c r="AU213">
        <v>2024</v>
      </c>
      <c r="AV213">
        <v>23</v>
      </c>
      <c r="AW213">
        <v>2</v>
      </c>
      <c r="AX213" t="s">
        <v>74</v>
      </c>
      <c r="AY213" t="s">
        <v>74</v>
      </c>
      <c r="AZ213" t="s">
        <v>74</v>
      </c>
      <c r="BA213" t="s">
        <v>74</v>
      </c>
      <c r="BB213">
        <v>149</v>
      </c>
      <c r="BC213">
        <v>169</v>
      </c>
      <c r="BD213" t="s">
        <v>74</v>
      </c>
      <c r="BE213" t="s">
        <v>3914</v>
      </c>
      <c r="BF213" t="str">
        <f>HYPERLINK("http://dx.doi.org/10.1386/adch_00095_1","http://dx.doi.org/10.1386/adch_00095_1")</f>
        <v>http://dx.doi.org/10.1386/adch_00095_1</v>
      </c>
      <c r="BG213" t="s">
        <v>74</v>
      </c>
      <c r="BH213" t="s">
        <v>74</v>
      </c>
      <c r="BI213">
        <v>21</v>
      </c>
      <c r="BJ213" t="s">
        <v>134</v>
      </c>
      <c r="BK213" t="s">
        <v>95</v>
      </c>
      <c r="BL213" t="s">
        <v>134</v>
      </c>
      <c r="BM213" t="s">
        <v>3915</v>
      </c>
      <c r="BN213" t="s">
        <v>74</v>
      </c>
      <c r="BO213" t="s">
        <v>74</v>
      </c>
      <c r="BP213" t="s">
        <v>74</v>
      </c>
      <c r="BQ213" t="s">
        <v>74</v>
      </c>
      <c r="BR213" t="s">
        <v>97</v>
      </c>
      <c r="BS213" t="s">
        <v>3916</v>
      </c>
      <c r="BT213" t="str">
        <f>HYPERLINK("https%3A%2F%2Fwww.webofscience.com%2Fwos%2Fwoscc%2Ffull-record%2FWOS:001341864700005","View Full Record in Web of Science")</f>
        <v>View Full Record in Web of Science</v>
      </c>
    </row>
    <row r="214" spans="1:72" x14ac:dyDescent="0.25">
      <c r="A214" t="s">
        <v>72</v>
      </c>
      <c r="B214" t="s">
        <v>3917</v>
      </c>
      <c r="C214" t="s">
        <v>74</v>
      </c>
      <c r="D214" t="s">
        <v>74</v>
      </c>
      <c r="E214" t="s">
        <v>74</v>
      </c>
      <c r="F214" t="s">
        <v>3918</v>
      </c>
      <c r="G214" t="s">
        <v>74</v>
      </c>
      <c r="H214" t="s">
        <v>74</v>
      </c>
      <c r="I214" t="s">
        <v>3919</v>
      </c>
      <c r="J214" t="s">
        <v>3920</v>
      </c>
      <c r="K214" t="s">
        <v>74</v>
      </c>
      <c r="L214" t="s">
        <v>74</v>
      </c>
      <c r="M214" t="s">
        <v>78</v>
      </c>
      <c r="N214" t="s">
        <v>119</v>
      </c>
      <c r="O214" t="s">
        <v>74</v>
      </c>
      <c r="P214" t="s">
        <v>74</v>
      </c>
      <c r="Q214" t="s">
        <v>74</v>
      </c>
      <c r="R214" t="s">
        <v>74</v>
      </c>
      <c r="S214" t="s">
        <v>74</v>
      </c>
      <c r="T214" t="s">
        <v>74</v>
      </c>
      <c r="U214" t="s">
        <v>74</v>
      </c>
      <c r="V214" t="s">
        <v>74</v>
      </c>
      <c r="W214" t="s">
        <v>3921</v>
      </c>
      <c r="X214" t="s">
        <v>74</v>
      </c>
      <c r="Y214" t="s">
        <v>3922</v>
      </c>
      <c r="Z214" t="s">
        <v>74</v>
      </c>
      <c r="AA214" t="s">
        <v>74</v>
      </c>
      <c r="AB214" t="s">
        <v>74</v>
      </c>
      <c r="AC214" t="s">
        <v>74</v>
      </c>
      <c r="AD214" t="s">
        <v>74</v>
      </c>
      <c r="AE214" t="s">
        <v>74</v>
      </c>
      <c r="AF214" t="s">
        <v>74</v>
      </c>
      <c r="AG214">
        <v>44</v>
      </c>
      <c r="AH214">
        <v>0</v>
      </c>
      <c r="AI214">
        <v>0</v>
      </c>
      <c r="AJ214">
        <v>0</v>
      </c>
      <c r="AK214">
        <v>0</v>
      </c>
      <c r="AL214" t="s">
        <v>3923</v>
      </c>
      <c r="AM214" t="s">
        <v>3924</v>
      </c>
      <c r="AN214" t="s">
        <v>3925</v>
      </c>
      <c r="AO214" t="s">
        <v>3926</v>
      </c>
      <c r="AP214" t="s">
        <v>3927</v>
      </c>
      <c r="AQ214" t="s">
        <v>74</v>
      </c>
      <c r="AR214" t="s">
        <v>3928</v>
      </c>
      <c r="AS214" t="s">
        <v>3929</v>
      </c>
      <c r="AT214" t="s">
        <v>74</v>
      </c>
      <c r="AU214">
        <v>2024</v>
      </c>
      <c r="AV214">
        <v>75</v>
      </c>
      <c r="AW214">
        <v>4</v>
      </c>
      <c r="AX214" t="s">
        <v>74</v>
      </c>
      <c r="AY214" t="s">
        <v>74</v>
      </c>
      <c r="AZ214" t="s">
        <v>74</v>
      </c>
      <c r="BA214" t="s">
        <v>74</v>
      </c>
      <c r="BB214" t="s">
        <v>74</v>
      </c>
      <c r="BC214" t="s">
        <v>74</v>
      </c>
      <c r="BD214" t="s">
        <v>74</v>
      </c>
      <c r="BE214" t="s">
        <v>74</v>
      </c>
      <c r="BF214" t="s">
        <v>74</v>
      </c>
      <c r="BG214" t="s">
        <v>74</v>
      </c>
      <c r="BH214" t="s">
        <v>74</v>
      </c>
      <c r="BI214">
        <v>14</v>
      </c>
      <c r="BJ214" t="s">
        <v>442</v>
      </c>
      <c r="BK214" t="s">
        <v>135</v>
      </c>
      <c r="BL214" t="s">
        <v>443</v>
      </c>
      <c r="BM214" t="s">
        <v>3930</v>
      </c>
      <c r="BN214" t="s">
        <v>74</v>
      </c>
      <c r="BO214" t="s">
        <v>74</v>
      </c>
      <c r="BP214" t="s">
        <v>74</v>
      </c>
      <c r="BQ214" t="s">
        <v>74</v>
      </c>
      <c r="BR214" t="s">
        <v>97</v>
      </c>
      <c r="BS214" t="s">
        <v>3931</v>
      </c>
      <c r="BT214" t="str">
        <f>HYPERLINK("https%3A%2F%2Fwww.webofscience.com%2Fwos%2Fwoscc%2Ffull-record%2FWOS:001220941900004","View Full Record in Web of Science")</f>
        <v>View Full Record in Web of Science</v>
      </c>
    </row>
    <row r="215" spans="1:72" x14ac:dyDescent="0.25">
      <c r="A215" t="s">
        <v>72</v>
      </c>
      <c r="B215" t="s">
        <v>3932</v>
      </c>
      <c r="C215" t="s">
        <v>74</v>
      </c>
      <c r="D215" t="s">
        <v>74</v>
      </c>
      <c r="E215" t="s">
        <v>74</v>
      </c>
      <c r="F215" t="s">
        <v>3933</v>
      </c>
      <c r="G215" t="s">
        <v>74</v>
      </c>
      <c r="H215" t="s">
        <v>74</v>
      </c>
      <c r="I215" t="s">
        <v>3934</v>
      </c>
      <c r="J215" t="s">
        <v>1864</v>
      </c>
      <c r="K215" t="s">
        <v>74</v>
      </c>
      <c r="L215" t="s">
        <v>74</v>
      </c>
      <c r="M215" t="s">
        <v>78</v>
      </c>
      <c r="N215" t="s">
        <v>164</v>
      </c>
      <c r="O215" t="s">
        <v>74</v>
      </c>
      <c r="P215" t="s">
        <v>74</v>
      </c>
      <c r="Q215" t="s">
        <v>74</v>
      </c>
      <c r="R215" t="s">
        <v>74</v>
      </c>
      <c r="S215" t="s">
        <v>74</v>
      </c>
      <c r="T215" t="s">
        <v>3935</v>
      </c>
      <c r="U215" t="s">
        <v>3936</v>
      </c>
      <c r="V215" t="s">
        <v>3937</v>
      </c>
      <c r="W215" t="s">
        <v>3938</v>
      </c>
      <c r="X215" t="s">
        <v>3939</v>
      </c>
      <c r="Y215" t="s">
        <v>3940</v>
      </c>
      <c r="Z215" t="s">
        <v>3941</v>
      </c>
      <c r="AA215" t="s">
        <v>3942</v>
      </c>
      <c r="AB215" t="s">
        <v>3943</v>
      </c>
      <c r="AC215" t="s">
        <v>74</v>
      </c>
      <c r="AD215" t="s">
        <v>74</v>
      </c>
      <c r="AE215" t="s">
        <v>74</v>
      </c>
      <c r="AF215" t="s">
        <v>74</v>
      </c>
      <c r="AG215">
        <v>39</v>
      </c>
      <c r="AH215">
        <v>0</v>
      </c>
      <c r="AI215">
        <v>0</v>
      </c>
      <c r="AJ215">
        <v>2</v>
      </c>
      <c r="AK215">
        <v>2</v>
      </c>
      <c r="AL215" t="s">
        <v>281</v>
      </c>
      <c r="AM215" t="s">
        <v>282</v>
      </c>
      <c r="AN215" t="s">
        <v>283</v>
      </c>
      <c r="AO215" t="s">
        <v>1877</v>
      </c>
      <c r="AP215" t="s">
        <v>74</v>
      </c>
      <c r="AQ215" t="s">
        <v>74</v>
      </c>
      <c r="AR215" t="s">
        <v>1878</v>
      </c>
      <c r="AS215" t="s">
        <v>1879</v>
      </c>
      <c r="AT215" t="s">
        <v>310</v>
      </c>
      <c r="AU215">
        <v>2024</v>
      </c>
      <c r="AV215">
        <v>11</v>
      </c>
      <c r="AW215">
        <v>4</v>
      </c>
      <c r="AX215" t="s">
        <v>74</v>
      </c>
      <c r="AY215" t="s">
        <v>74</v>
      </c>
      <c r="AZ215" t="s">
        <v>74</v>
      </c>
      <c r="BA215" t="s">
        <v>74</v>
      </c>
      <c r="BB215" t="s">
        <v>74</v>
      </c>
      <c r="BC215" t="s">
        <v>74</v>
      </c>
      <c r="BD215">
        <v>2.0539517241270696E+16</v>
      </c>
      <c r="BE215" t="s">
        <v>3944</v>
      </c>
      <c r="BF215" t="str">
        <f>HYPERLINK("http://dx.doi.org/10.1177/20539517241270694","http://dx.doi.org/10.1177/20539517241270694")</f>
        <v>http://dx.doi.org/10.1177/20539517241270694</v>
      </c>
      <c r="BG215" t="s">
        <v>74</v>
      </c>
      <c r="BH215" t="s">
        <v>74</v>
      </c>
      <c r="BI215">
        <v>5</v>
      </c>
      <c r="BJ215" t="s">
        <v>257</v>
      </c>
      <c r="BK215" t="s">
        <v>112</v>
      </c>
      <c r="BL215" t="s">
        <v>258</v>
      </c>
      <c r="BM215" t="s">
        <v>3945</v>
      </c>
      <c r="BN215" t="s">
        <v>74</v>
      </c>
      <c r="BO215" t="s">
        <v>422</v>
      </c>
      <c r="BP215" t="s">
        <v>74</v>
      </c>
      <c r="BQ215" t="s">
        <v>74</v>
      </c>
      <c r="BR215" t="s">
        <v>97</v>
      </c>
      <c r="BS215" t="s">
        <v>3946</v>
      </c>
      <c r="BT215" t="str">
        <f>HYPERLINK("https%3A%2F%2Fwww.webofscience.com%2Fwos%2Fwoscc%2Ffull-record%2FWOS:001347380600001","View Full Record in Web of Science")</f>
        <v>View Full Record in Web of Science</v>
      </c>
    </row>
    <row r="216" spans="1:72" x14ac:dyDescent="0.25">
      <c r="A216" t="s">
        <v>72</v>
      </c>
      <c r="B216" t="s">
        <v>3947</v>
      </c>
      <c r="C216" t="s">
        <v>74</v>
      </c>
      <c r="D216" t="s">
        <v>74</v>
      </c>
      <c r="E216" t="s">
        <v>74</v>
      </c>
      <c r="F216" t="s">
        <v>3948</v>
      </c>
      <c r="G216" t="s">
        <v>74</v>
      </c>
      <c r="H216" t="s">
        <v>74</v>
      </c>
      <c r="I216" t="s">
        <v>3949</v>
      </c>
      <c r="J216" t="s">
        <v>3950</v>
      </c>
      <c r="K216" t="s">
        <v>74</v>
      </c>
      <c r="L216" t="s">
        <v>74</v>
      </c>
      <c r="M216" t="s">
        <v>78</v>
      </c>
      <c r="N216" t="s">
        <v>164</v>
      </c>
      <c r="O216" t="s">
        <v>74</v>
      </c>
      <c r="P216" t="s">
        <v>74</v>
      </c>
      <c r="Q216" t="s">
        <v>74</v>
      </c>
      <c r="R216" t="s">
        <v>74</v>
      </c>
      <c r="S216" t="s">
        <v>74</v>
      </c>
      <c r="T216" t="s">
        <v>74</v>
      </c>
      <c r="U216" t="s">
        <v>3951</v>
      </c>
      <c r="V216" t="s">
        <v>74</v>
      </c>
      <c r="W216" t="s">
        <v>3952</v>
      </c>
      <c r="X216" t="s">
        <v>3953</v>
      </c>
      <c r="Y216" t="s">
        <v>3954</v>
      </c>
      <c r="Z216" t="s">
        <v>3955</v>
      </c>
      <c r="AA216" t="s">
        <v>3956</v>
      </c>
      <c r="AB216" t="s">
        <v>3957</v>
      </c>
      <c r="AC216" t="s">
        <v>74</v>
      </c>
      <c r="AD216" t="s">
        <v>74</v>
      </c>
      <c r="AE216" t="s">
        <v>74</v>
      </c>
      <c r="AF216" t="s">
        <v>74</v>
      </c>
      <c r="AG216">
        <v>23</v>
      </c>
      <c r="AH216">
        <v>0</v>
      </c>
      <c r="AI216">
        <v>0</v>
      </c>
      <c r="AJ216">
        <v>0</v>
      </c>
      <c r="AK216">
        <v>0</v>
      </c>
      <c r="AL216" t="s">
        <v>84</v>
      </c>
      <c r="AM216" t="s">
        <v>85</v>
      </c>
      <c r="AN216" t="s">
        <v>86</v>
      </c>
      <c r="AO216" t="s">
        <v>3958</v>
      </c>
      <c r="AP216" t="s">
        <v>3959</v>
      </c>
      <c r="AQ216" t="s">
        <v>74</v>
      </c>
      <c r="AR216" t="s">
        <v>3960</v>
      </c>
      <c r="AS216" t="s">
        <v>3961</v>
      </c>
      <c r="AT216" t="s">
        <v>91</v>
      </c>
      <c r="AU216">
        <v>2024</v>
      </c>
      <c r="AV216">
        <v>28</v>
      </c>
      <c r="AW216">
        <v>4</v>
      </c>
      <c r="AX216" t="s">
        <v>74</v>
      </c>
      <c r="AY216" t="s">
        <v>74</v>
      </c>
      <c r="AZ216" t="s">
        <v>109</v>
      </c>
      <c r="BA216" t="s">
        <v>74</v>
      </c>
      <c r="BB216">
        <v>567</v>
      </c>
      <c r="BC216">
        <v>573</v>
      </c>
      <c r="BD216" t="s">
        <v>74</v>
      </c>
      <c r="BE216" t="s">
        <v>3962</v>
      </c>
      <c r="BF216" t="str">
        <f>HYPERLINK("http://dx.doi.org/10.1080/10894160.2024.2393565","http://dx.doi.org/10.1080/10894160.2024.2393565")</f>
        <v>http://dx.doi.org/10.1080/10894160.2024.2393565</v>
      </c>
      <c r="BG216" t="s">
        <v>74</v>
      </c>
      <c r="BH216" t="s">
        <v>93</v>
      </c>
      <c r="BI216">
        <v>7</v>
      </c>
      <c r="BJ216" t="s">
        <v>257</v>
      </c>
      <c r="BK216" t="s">
        <v>95</v>
      </c>
      <c r="BL216" t="s">
        <v>258</v>
      </c>
      <c r="BM216" t="s">
        <v>3963</v>
      </c>
      <c r="BN216">
        <v>39297481</v>
      </c>
      <c r="BO216" t="s">
        <v>74</v>
      </c>
      <c r="BP216" t="s">
        <v>74</v>
      </c>
      <c r="BQ216" t="s">
        <v>74</v>
      </c>
      <c r="BR216" t="s">
        <v>97</v>
      </c>
      <c r="BS216" t="s">
        <v>3964</v>
      </c>
      <c r="BT216" t="str">
        <f>HYPERLINK("https%3A%2F%2Fwww.webofscience.com%2Fwos%2Fwoscc%2Ffull-record%2FWOS:001316902000001","View Full Record in Web of Science")</f>
        <v>View Full Record in Web of Science</v>
      </c>
    </row>
    <row r="217" spans="1:72" x14ac:dyDescent="0.25">
      <c r="A217" t="s">
        <v>72</v>
      </c>
      <c r="B217" t="s">
        <v>3965</v>
      </c>
      <c r="C217" t="s">
        <v>74</v>
      </c>
      <c r="D217" t="s">
        <v>74</v>
      </c>
      <c r="E217" t="s">
        <v>74</v>
      </c>
      <c r="F217" t="s">
        <v>3966</v>
      </c>
      <c r="G217" t="s">
        <v>74</v>
      </c>
      <c r="H217" t="s">
        <v>74</v>
      </c>
      <c r="I217" t="s">
        <v>3967</v>
      </c>
      <c r="J217" t="s">
        <v>3968</v>
      </c>
      <c r="K217" t="s">
        <v>74</v>
      </c>
      <c r="L217" t="s">
        <v>74</v>
      </c>
      <c r="M217" t="s">
        <v>450</v>
      </c>
      <c r="N217" t="s">
        <v>119</v>
      </c>
      <c r="O217" t="s">
        <v>74</v>
      </c>
      <c r="P217" t="s">
        <v>74</v>
      </c>
      <c r="Q217" t="s">
        <v>74</v>
      </c>
      <c r="R217" t="s">
        <v>74</v>
      </c>
      <c r="S217" t="s">
        <v>74</v>
      </c>
      <c r="T217" t="s">
        <v>3969</v>
      </c>
      <c r="U217" t="s">
        <v>74</v>
      </c>
      <c r="V217" t="s">
        <v>3970</v>
      </c>
      <c r="W217" t="s">
        <v>3971</v>
      </c>
      <c r="X217" t="s">
        <v>1995</v>
      </c>
      <c r="Y217" t="s">
        <v>3972</v>
      </c>
      <c r="Z217" t="s">
        <v>3973</v>
      </c>
      <c r="AA217" t="s">
        <v>74</v>
      </c>
      <c r="AB217" t="s">
        <v>74</v>
      </c>
      <c r="AC217" t="s">
        <v>74</v>
      </c>
      <c r="AD217" t="s">
        <v>74</v>
      </c>
      <c r="AE217" t="s">
        <v>74</v>
      </c>
      <c r="AF217" t="s">
        <v>74</v>
      </c>
      <c r="AG217">
        <v>16</v>
      </c>
      <c r="AH217">
        <v>0</v>
      </c>
      <c r="AI217">
        <v>0</v>
      </c>
      <c r="AJ217">
        <v>0</v>
      </c>
      <c r="AK217">
        <v>0</v>
      </c>
      <c r="AL217" t="s">
        <v>3974</v>
      </c>
      <c r="AM217" t="s">
        <v>3975</v>
      </c>
      <c r="AN217" t="s">
        <v>3976</v>
      </c>
      <c r="AO217" t="s">
        <v>3977</v>
      </c>
      <c r="AP217" t="s">
        <v>3978</v>
      </c>
      <c r="AQ217" t="s">
        <v>74</v>
      </c>
      <c r="AR217" t="s">
        <v>3968</v>
      </c>
      <c r="AS217" t="s">
        <v>3979</v>
      </c>
      <c r="AT217" t="s">
        <v>74</v>
      </c>
      <c r="AU217">
        <v>2024</v>
      </c>
      <c r="AV217">
        <v>47</v>
      </c>
      <c r="AW217">
        <v>2</v>
      </c>
      <c r="AX217" t="s">
        <v>74</v>
      </c>
      <c r="AY217" t="s">
        <v>74</v>
      </c>
      <c r="AZ217" t="s">
        <v>74</v>
      </c>
      <c r="BA217" t="s">
        <v>74</v>
      </c>
      <c r="BB217" t="s">
        <v>74</v>
      </c>
      <c r="BC217" t="s">
        <v>74</v>
      </c>
      <c r="BD217" t="s">
        <v>3980</v>
      </c>
      <c r="BE217" t="s">
        <v>3981</v>
      </c>
      <c r="BF217" t="str">
        <f>HYPERLINK("http://dx.doi.org/10.1590/0101-3173.2024.v47.n2.e02400174","http://dx.doi.org/10.1590/0101-3173.2024.v47.n2.e02400174")</f>
        <v>http://dx.doi.org/10.1590/0101-3173.2024.v47.n2.e02400174</v>
      </c>
      <c r="BG217" t="s">
        <v>74</v>
      </c>
      <c r="BH217" t="s">
        <v>74</v>
      </c>
      <c r="BI217">
        <v>13</v>
      </c>
      <c r="BJ217" t="s">
        <v>157</v>
      </c>
      <c r="BK217" t="s">
        <v>135</v>
      </c>
      <c r="BL217" t="s">
        <v>157</v>
      </c>
      <c r="BM217" t="s">
        <v>3982</v>
      </c>
      <c r="BN217" t="s">
        <v>74</v>
      </c>
      <c r="BO217" t="s">
        <v>422</v>
      </c>
      <c r="BP217" t="s">
        <v>74</v>
      </c>
      <c r="BQ217" t="s">
        <v>74</v>
      </c>
      <c r="BR217" t="s">
        <v>97</v>
      </c>
      <c r="BS217" t="s">
        <v>3983</v>
      </c>
      <c r="BT217" t="str">
        <f>HYPERLINK("https%3A%2F%2Fwww.webofscience.com%2Fwos%2Fwoscc%2Ffull-record%2FWOS:001369032900006","View Full Record in Web of Science")</f>
        <v>View Full Record in Web of Science</v>
      </c>
    </row>
    <row r="218" spans="1:72" x14ac:dyDescent="0.25">
      <c r="A218" t="s">
        <v>72</v>
      </c>
      <c r="B218" t="s">
        <v>3984</v>
      </c>
      <c r="C218" t="s">
        <v>74</v>
      </c>
      <c r="D218" t="s">
        <v>74</v>
      </c>
      <c r="E218" t="s">
        <v>74</v>
      </c>
      <c r="F218" t="s">
        <v>3985</v>
      </c>
      <c r="G218" t="s">
        <v>74</v>
      </c>
      <c r="H218" t="s">
        <v>74</v>
      </c>
      <c r="I218" t="s">
        <v>3986</v>
      </c>
      <c r="J218" t="s">
        <v>3987</v>
      </c>
      <c r="K218" t="s">
        <v>74</v>
      </c>
      <c r="L218" t="s">
        <v>74</v>
      </c>
      <c r="M218" t="s">
        <v>78</v>
      </c>
      <c r="N218" t="s">
        <v>164</v>
      </c>
      <c r="O218" t="s">
        <v>74</v>
      </c>
      <c r="P218" t="s">
        <v>74</v>
      </c>
      <c r="Q218" t="s">
        <v>74</v>
      </c>
      <c r="R218" t="s">
        <v>74</v>
      </c>
      <c r="S218" t="s">
        <v>74</v>
      </c>
      <c r="T218" t="s">
        <v>74</v>
      </c>
      <c r="U218" t="s">
        <v>3988</v>
      </c>
      <c r="V218" t="s">
        <v>3989</v>
      </c>
      <c r="W218" t="s">
        <v>3990</v>
      </c>
      <c r="X218" t="s">
        <v>3991</v>
      </c>
      <c r="Y218" t="s">
        <v>3992</v>
      </c>
      <c r="Z218" t="s">
        <v>3993</v>
      </c>
      <c r="AA218" t="s">
        <v>74</v>
      </c>
      <c r="AB218" t="s">
        <v>3994</v>
      </c>
      <c r="AC218" t="s">
        <v>3995</v>
      </c>
      <c r="AD218" t="s">
        <v>3995</v>
      </c>
      <c r="AE218" t="s">
        <v>3996</v>
      </c>
      <c r="AF218" t="s">
        <v>74</v>
      </c>
      <c r="AG218">
        <v>50</v>
      </c>
      <c r="AH218">
        <v>1</v>
      </c>
      <c r="AI218">
        <v>1</v>
      </c>
      <c r="AJ218">
        <v>0</v>
      </c>
      <c r="AK218">
        <v>0</v>
      </c>
      <c r="AL218" t="s">
        <v>3997</v>
      </c>
      <c r="AM218" t="s">
        <v>3998</v>
      </c>
      <c r="AN218" t="s">
        <v>3999</v>
      </c>
      <c r="AO218" t="s">
        <v>4000</v>
      </c>
      <c r="AP218" t="s">
        <v>74</v>
      </c>
      <c r="AQ218" t="s">
        <v>74</v>
      </c>
      <c r="AR218" t="s">
        <v>4001</v>
      </c>
      <c r="AS218" t="s">
        <v>4002</v>
      </c>
      <c r="AT218" t="s">
        <v>180</v>
      </c>
      <c r="AU218">
        <v>2024</v>
      </c>
      <c r="AV218">
        <v>43</v>
      </c>
      <c r="AW218">
        <v>6</v>
      </c>
      <c r="AX218" t="s">
        <v>74</v>
      </c>
      <c r="AY218" t="s">
        <v>74</v>
      </c>
      <c r="AZ218" t="s">
        <v>74</v>
      </c>
      <c r="BA218" t="s">
        <v>74</v>
      </c>
      <c r="BB218">
        <v>813</v>
      </c>
      <c r="BC218">
        <v>821</v>
      </c>
      <c r="BD218" t="s">
        <v>74</v>
      </c>
      <c r="BE218" t="s">
        <v>4003</v>
      </c>
      <c r="BF218" t="str">
        <f>HYPERLINK("http://dx.doi.org/10.1377/hlthaff.2024.00","http://dx.doi.org/10.1377/hlthaff.2024.00")</f>
        <v>http://dx.doi.org/10.1377/hlthaff.2024.00</v>
      </c>
      <c r="BG218" t="s">
        <v>74</v>
      </c>
      <c r="BH218" t="s">
        <v>74</v>
      </c>
      <c r="BI218">
        <v>9</v>
      </c>
      <c r="BJ218" t="s">
        <v>4004</v>
      </c>
      <c r="BK218" t="s">
        <v>1165</v>
      </c>
      <c r="BL218" t="s">
        <v>4005</v>
      </c>
      <c r="BM218" t="s">
        <v>4006</v>
      </c>
      <c r="BN218">
        <v>38830161</v>
      </c>
      <c r="BO218" t="s">
        <v>74</v>
      </c>
      <c r="BP218" t="s">
        <v>74</v>
      </c>
      <c r="BQ218" t="s">
        <v>74</v>
      </c>
      <c r="BR218" t="s">
        <v>97</v>
      </c>
      <c r="BS218" t="s">
        <v>4007</v>
      </c>
      <c r="BT218" t="str">
        <f>HYPERLINK("https%3A%2F%2Fwww.webofscience.com%2Fwos%2Fwoscc%2Ffull-record%2FWOS:001297188500011","View Full Record in Web of Science")</f>
        <v>View Full Record in Web of Science</v>
      </c>
    </row>
    <row r="219" spans="1:72" x14ac:dyDescent="0.25">
      <c r="A219" t="s">
        <v>72</v>
      </c>
      <c r="B219" t="s">
        <v>4008</v>
      </c>
      <c r="C219" t="s">
        <v>74</v>
      </c>
      <c r="D219" t="s">
        <v>74</v>
      </c>
      <c r="E219" t="s">
        <v>74</v>
      </c>
      <c r="F219" t="s">
        <v>4009</v>
      </c>
      <c r="G219" t="s">
        <v>74</v>
      </c>
      <c r="H219" t="s">
        <v>74</v>
      </c>
      <c r="I219" t="s">
        <v>4010</v>
      </c>
      <c r="J219" t="s">
        <v>4011</v>
      </c>
      <c r="K219" t="s">
        <v>74</v>
      </c>
      <c r="L219" t="s">
        <v>74</v>
      </c>
      <c r="M219" t="s">
        <v>78</v>
      </c>
      <c r="N219" t="s">
        <v>119</v>
      </c>
      <c r="O219" t="s">
        <v>74</v>
      </c>
      <c r="P219" t="s">
        <v>74</v>
      </c>
      <c r="Q219" t="s">
        <v>74</v>
      </c>
      <c r="R219" t="s">
        <v>74</v>
      </c>
      <c r="S219" t="s">
        <v>74</v>
      </c>
      <c r="T219" t="s">
        <v>4012</v>
      </c>
      <c r="U219" t="s">
        <v>74</v>
      </c>
      <c r="V219" t="s">
        <v>4013</v>
      </c>
      <c r="W219" t="s">
        <v>4014</v>
      </c>
      <c r="X219" t="s">
        <v>4015</v>
      </c>
      <c r="Y219" t="s">
        <v>4016</v>
      </c>
      <c r="Z219" t="s">
        <v>74</v>
      </c>
      <c r="AA219" t="s">
        <v>74</v>
      </c>
      <c r="AB219" t="s">
        <v>4017</v>
      </c>
      <c r="AC219" t="s">
        <v>74</v>
      </c>
      <c r="AD219" t="s">
        <v>74</v>
      </c>
      <c r="AE219" t="s">
        <v>74</v>
      </c>
      <c r="AF219" t="s">
        <v>74</v>
      </c>
      <c r="AG219">
        <v>42</v>
      </c>
      <c r="AH219">
        <v>0</v>
      </c>
      <c r="AI219">
        <v>0</v>
      </c>
      <c r="AJ219">
        <v>0</v>
      </c>
      <c r="AK219">
        <v>0</v>
      </c>
      <c r="AL219" t="s">
        <v>4018</v>
      </c>
      <c r="AM219" t="s">
        <v>4019</v>
      </c>
      <c r="AN219" t="s">
        <v>4020</v>
      </c>
      <c r="AO219" t="s">
        <v>4021</v>
      </c>
      <c r="AP219" t="s">
        <v>4022</v>
      </c>
      <c r="AQ219" t="s">
        <v>74</v>
      </c>
      <c r="AR219" t="s">
        <v>4023</v>
      </c>
      <c r="AS219" t="s">
        <v>4024</v>
      </c>
      <c r="AT219" t="s">
        <v>255</v>
      </c>
      <c r="AU219">
        <v>2024</v>
      </c>
      <c r="AV219">
        <v>20</v>
      </c>
      <c r="AW219">
        <v>2</v>
      </c>
      <c r="AX219" t="s">
        <v>74</v>
      </c>
      <c r="AY219" t="s">
        <v>74</v>
      </c>
      <c r="AZ219" t="s">
        <v>74</v>
      </c>
      <c r="BA219" t="s">
        <v>74</v>
      </c>
      <c r="BB219" t="s">
        <v>74</v>
      </c>
      <c r="BC219" t="s">
        <v>74</v>
      </c>
      <c r="BD219" t="s">
        <v>4025</v>
      </c>
      <c r="BE219" t="s">
        <v>4026</v>
      </c>
      <c r="BF219" t="str">
        <f>HYPERLINK("http://dx.doi.org/10.25200/BJR.v20n2.2024.1698","http://dx.doi.org/10.25200/BJR.v20n2.2024.1698")</f>
        <v>http://dx.doi.org/10.25200/BJR.v20n2.2024.1698</v>
      </c>
      <c r="BG219" t="s">
        <v>74</v>
      </c>
      <c r="BH219" t="s">
        <v>74</v>
      </c>
      <c r="BI219">
        <v>26</v>
      </c>
      <c r="BJ219" t="s">
        <v>837</v>
      </c>
      <c r="BK219" t="s">
        <v>95</v>
      </c>
      <c r="BL219" t="s">
        <v>837</v>
      </c>
      <c r="BM219" t="s">
        <v>4027</v>
      </c>
      <c r="BN219" t="s">
        <v>74</v>
      </c>
      <c r="BO219" t="s">
        <v>422</v>
      </c>
      <c r="BP219" t="s">
        <v>74</v>
      </c>
      <c r="BQ219" t="s">
        <v>74</v>
      </c>
      <c r="BR219" t="s">
        <v>97</v>
      </c>
      <c r="BS219" t="s">
        <v>4028</v>
      </c>
      <c r="BT219" t="str">
        <f>HYPERLINK("https%3A%2F%2Fwww.webofscience.com%2Fwos%2Fwoscc%2Ffull-record%2FWOS:001342358100001","View Full Record in Web of Science")</f>
        <v>View Full Record in Web of Science</v>
      </c>
    </row>
    <row r="220" spans="1:72" x14ac:dyDescent="0.25">
      <c r="A220" t="s">
        <v>72</v>
      </c>
      <c r="B220" t="s">
        <v>4029</v>
      </c>
      <c r="C220" t="s">
        <v>74</v>
      </c>
      <c r="D220" t="s">
        <v>74</v>
      </c>
      <c r="E220" t="s">
        <v>74</v>
      </c>
      <c r="F220" t="s">
        <v>4030</v>
      </c>
      <c r="G220" t="s">
        <v>74</v>
      </c>
      <c r="H220" t="s">
        <v>74</v>
      </c>
      <c r="I220" t="s">
        <v>4031</v>
      </c>
      <c r="J220" t="s">
        <v>4032</v>
      </c>
      <c r="K220" t="s">
        <v>74</v>
      </c>
      <c r="L220" t="s">
        <v>74</v>
      </c>
      <c r="M220" t="s">
        <v>78</v>
      </c>
      <c r="N220" t="s">
        <v>119</v>
      </c>
      <c r="O220" t="s">
        <v>74</v>
      </c>
      <c r="P220" t="s">
        <v>74</v>
      </c>
      <c r="Q220" t="s">
        <v>74</v>
      </c>
      <c r="R220" t="s">
        <v>74</v>
      </c>
      <c r="S220" t="s">
        <v>74</v>
      </c>
      <c r="T220" t="s">
        <v>4033</v>
      </c>
      <c r="U220" t="s">
        <v>74</v>
      </c>
      <c r="V220" t="s">
        <v>4034</v>
      </c>
      <c r="W220" t="s">
        <v>4035</v>
      </c>
      <c r="X220" t="s">
        <v>74</v>
      </c>
      <c r="Y220" t="s">
        <v>4036</v>
      </c>
      <c r="Z220" t="s">
        <v>4037</v>
      </c>
      <c r="AA220" t="s">
        <v>74</v>
      </c>
      <c r="AB220" t="s">
        <v>4038</v>
      </c>
      <c r="AC220" t="s">
        <v>74</v>
      </c>
      <c r="AD220" t="s">
        <v>74</v>
      </c>
      <c r="AE220" t="s">
        <v>74</v>
      </c>
      <c r="AF220" t="s">
        <v>74</v>
      </c>
      <c r="AG220">
        <v>55</v>
      </c>
      <c r="AH220">
        <v>0</v>
      </c>
      <c r="AI220">
        <v>1</v>
      </c>
      <c r="AJ220">
        <v>1</v>
      </c>
      <c r="AK220">
        <v>6</v>
      </c>
      <c r="AL220" t="s">
        <v>4039</v>
      </c>
      <c r="AM220" t="s">
        <v>4040</v>
      </c>
      <c r="AN220" t="s">
        <v>4041</v>
      </c>
      <c r="AO220" t="s">
        <v>4042</v>
      </c>
      <c r="AP220" t="s">
        <v>74</v>
      </c>
      <c r="AQ220" t="s">
        <v>74</v>
      </c>
      <c r="AR220" t="s">
        <v>4043</v>
      </c>
      <c r="AS220" t="s">
        <v>4044</v>
      </c>
      <c r="AT220" t="s">
        <v>4045</v>
      </c>
      <c r="AU220">
        <v>2024</v>
      </c>
      <c r="AV220">
        <v>11</v>
      </c>
      <c r="AW220">
        <v>1</v>
      </c>
      <c r="AX220" t="s">
        <v>74</v>
      </c>
      <c r="AY220" t="s">
        <v>74</v>
      </c>
      <c r="AZ220" t="s">
        <v>74</v>
      </c>
      <c r="BA220" t="s">
        <v>74</v>
      </c>
      <c r="BB220" t="s">
        <v>74</v>
      </c>
      <c r="BC220" t="s">
        <v>74</v>
      </c>
      <c r="BD220">
        <v>2300200</v>
      </c>
      <c r="BE220" t="s">
        <v>4046</v>
      </c>
      <c r="BF220" t="str">
        <f>HYPERLINK("http://dx.doi.org/10.1080/23311983.2023.2300200","http://dx.doi.org/10.1080/23311983.2023.2300200")</f>
        <v>http://dx.doi.org/10.1080/23311983.2023.2300200</v>
      </c>
      <c r="BG220" t="s">
        <v>74</v>
      </c>
      <c r="BH220" t="s">
        <v>74</v>
      </c>
      <c r="BI220">
        <v>15</v>
      </c>
      <c r="BJ220" t="s">
        <v>765</v>
      </c>
      <c r="BK220" t="s">
        <v>95</v>
      </c>
      <c r="BL220" t="s">
        <v>766</v>
      </c>
      <c r="BM220" t="s">
        <v>4047</v>
      </c>
      <c r="BN220" t="s">
        <v>74</v>
      </c>
      <c r="BO220" t="s">
        <v>422</v>
      </c>
      <c r="BP220" t="s">
        <v>74</v>
      </c>
      <c r="BQ220" t="s">
        <v>74</v>
      </c>
      <c r="BR220" t="s">
        <v>97</v>
      </c>
      <c r="BS220" t="s">
        <v>4048</v>
      </c>
      <c r="BT220" t="str">
        <f>HYPERLINK("https%3A%2F%2Fwww.webofscience.com%2Fwos%2Fwoscc%2Ffull-record%2FWOS:001146789500001","View Full Record in Web of Science")</f>
        <v>View Full Record in Web of Science</v>
      </c>
    </row>
    <row r="221" spans="1:72" x14ac:dyDescent="0.25">
      <c r="A221" t="s">
        <v>72</v>
      </c>
      <c r="B221" t="s">
        <v>4049</v>
      </c>
      <c r="C221" t="s">
        <v>74</v>
      </c>
      <c r="D221" t="s">
        <v>74</v>
      </c>
      <c r="E221" t="s">
        <v>74</v>
      </c>
      <c r="F221" t="s">
        <v>4050</v>
      </c>
      <c r="G221" t="s">
        <v>74</v>
      </c>
      <c r="H221" t="s">
        <v>74</v>
      </c>
      <c r="I221" t="s">
        <v>4051</v>
      </c>
      <c r="J221" t="s">
        <v>1249</v>
      </c>
      <c r="K221" t="s">
        <v>74</v>
      </c>
      <c r="L221" t="s">
        <v>74</v>
      </c>
      <c r="M221" t="s">
        <v>78</v>
      </c>
      <c r="N221" t="s">
        <v>119</v>
      </c>
      <c r="O221" t="s">
        <v>74</v>
      </c>
      <c r="P221" t="s">
        <v>74</v>
      </c>
      <c r="Q221" t="s">
        <v>74</v>
      </c>
      <c r="R221" t="s">
        <v>74</v>
      </c>
      <c r="S221" t="s">
        <v>74</v>
      </c>
      <c r="T221" t="s">
        <v>4052</v>
      </c>
      <c r="U221" t="s">
        <v>74</v>
      </c>
      <c r="V221" t="s">
        <v>4053</v>
      </c>
      <c r="W221" t="s">
        <v>4054</v>
      </c>
      <c r="X221" t="s">
        <v>4055</v>
      </c>
      <c r="Y221" t="s">
        <v>4056</v>
      </c>
      <c r="Z221" t="s">
        <v>4057</v>
      </c>
      <c r="AA221" t="s">
        <v>4058</v>
      </c>
      <c r="AB221" t="s">
        <v>4059</v>
      </c>
      <c r="AC221" t="s">
        <v>4060</v>
      </c>
      <c r="AD221" t="s">
        <v>4061</v>
      </c>
      <c r="AE221" t="s">
        <v>4062</v>
      </c>
      <c r="AF221" t="s">
        <v>74</v>
      </c>
      <c r="AG221">
        <v>71</v>
      </c>
      <c r="AH221">
        <v>4</v>
      </c>
      <c r="AI221">
        <v>4</v>
      </c>
      <c r="AJ221">
        <v>11</v>
      </c>
      <c r="AK221">
        <v>12</v>
      </c>
      <c r="AL221" t="s">
        <v>1257</v>
      </c>
      <c r="AM221" t="s">
        <v>1258</v>
      </c>
      <c r="AN221" t="s">
        <v>1259</v>
      </c>
      <c r="AO221" t="s">
        <v>1260</v>
      </c>
      <c r="AP221" t="s">
        <v>1261</v>
      </c>
      <c r="AQ221" t="s">
        <v>74</v>
      </c>
      <c r="AR221" t="s">
        <v>1262</v>
      </c>
      <c r="AS221" t="s">
        <v>1263</v>
      </c>
      <c r="AT221" t="s">
        <v>155</v>
      </c>
      <c r="AU221">
        <v>2024</v>
      </c>
      <c r="AV221">
        <v>99</v>
      </c>
      <c r="AW221" t="s">
        <v>74</v>
      </c>
      <c r="AX221" t="s">
        <v>74</v>
      </c>
      <c r="AY221" t="s">
        <v>74</v>
      </c>
      <c r="AZ221" t="s">
        <v>74</v>
      </c>
      <c r="BA221" t="s">
        <v>74</v>
      </c>
      <c r="BB221" t="s">
        <v>74</v>
      </c>
      <c r="BC221" t="s">
        <v>74</v>
      </c>
      <c r="BD221">
        <v>102736</v>
      </c>
      <c r="BE221" t="s">
        <v>4063</v>
      </c>
      <c r="BF221" t="str">
        <f>HYPERLINK("http://dx.doi.org/10.1016/j.cpa.2024.102736","http://dx.doi.org/10.1016/j.cpa.2024.102736")</f>
        <v>http://dx.doi.org/10.1016/j.cpa.2024.102736</v>
      </c>
      <c r="BG221" t="s">
        <v>74</v>
      </c>
      <c r="BH221" t="s">
        <v>133</v>
      </c>
      <c r="BI221">
        <v>11</v>
      </c>
      <c r="BJ221" t="s">
        <v>1265</v>
      </c>
      <c r="BK221" t="s">
        <v>112</v>
      </c>
      <c r="BL221" t="s">
        <v>1266</v>
      </c>
      <c r="BM221" t="s">
        <v>4064</v>
      </c>
      <c r="BN221" t="s">
        <v>74</v>
      </c>
      <c r="BO221" t="s">
        <v>316</v>
      </c>
      <c r="BP221" t="s">
        <v>74</v>
      </c>
      <c r="BQ221" t="s">
        <v>74</v>
      </c>
      <c r="BR221" t="s">
        <v>97</v>
      </c>
      <c r="BS221" t="s">
        <v>4065</v>
      </c>
      <c r="BT221" t="str">
        <f>HYPERLINK("https%3A%2F%2Fwww.webofscience.com%2Fwos%2Fwoscc%2Ffull-record%2FWOS:001238848500001","View Full Record in Web of Science")</f>
        <v>View Full Record in Web of Science</v>
      </c>
    </row>
    <row r="222" spans="1:72" x14ac:dyDescent="0.25">
      <c r="A222" t="s">
        <v>72</v>
      </c>
      <c r="B222" t="s">
        <v>4066</v>
      </c>
      <c r="C222" t="s">
        <v>74</v>
      </c>
      <c r="D222" t="s">
        <v>74</v>
      </c>
      <c r="E222" t="s">
        <v>74</v>
      </c>
      <c r="F222" t="s">
        <v>4067</v>
      </c>
      <c r="G222" t="s">
        <v>74</v>
      </c>
      <c r="H222" t="s">
        <v>74</v>
      </c>
      <c r="I222" t="s">
        <v>4068</v>
      </c>
      <c r="J222" t="s">
        <v>4069</v>
      </c>
      <c r="K222" t="s">
        <v>74</v>
      </c>
      <c r="L222" t="s">
        <v>74</v>
      </c>
      <c r="M222" t="s">
        <v>628</v>
      </c>
      <c r="N222" t="s">
        <v>119</v>
      </c>
      <c r="O222" t="s">
        <v>74</v>
      </c>
      <c r="P222" t="s">
        <v>74</v>
      </c>
      <c r="Q222" t="s">
        <v>74</v>
      </c>
      <c r="R222" t="s">
        <v>74</v>
      </c>
      <c r="S222" t="s">
        <v>74</v>
      </c>
      <c r="T222" t="s">
        <v>4070</v>
      </c>
      <c r="U222" t="s">
        <v>74</v>
      </c>
      <c r="V222" t="s">
        <v>4071</v>
      </c>
      <c r="W222" t="s">
        <v>4072</v>
      </c>
      <c r="X222" t="s">
        <v>4073</v>
      </c>
      <c r="Y222" t="s">
        <v>4074</v>
      </c>
      <c r="Z222" t="s">
        <v>4075</v>
      </c>
      <c r="AA222" t="s">
        <v>74</v>
      </c>
      <c r="AB222" t="s">
        <v>74</v>
      </c>
      <c r="AC222" t="s">
        <v>74</v>
      </c>
      <c r="AD222" t="s">
        <v>74</v>
      </c>
      <c r="AE222" t="s">
        <v>74</v>
      </c>
      <c r="AF222" t="s">
        <v>74</v>
      </c>
      <c r="AG222">
        <v>30</v>
      </c>
      <c r="AH222">
        <v>0</v>
      </c>
      <c r="AI222">
        <v>0</v>
      </c>
      <c r="AJ222">
        <v>0</v>
      </c>
      <c r="AK222">
        <v>0</v>
      </c>
      <c r="AL222" t="s">
        <v>4076</v>
      </c>
      <c r="AM222" t="s">
        <v>4077</v>
      </c>
      <c r="AN222" t="s">
        <v>4078</v>
      </c>
      <c r="AO222" t="s">
        <v>4079</v>
      </c>
      <c r="AP222" t="s">
        <v>4080</v>
      </c>
      <c r="AQ222" t="s">
        <v>74</v>
      </c>
      <c r="AR222" t="s">
        <v>4081</v>
      </c>
      <c r="AS222" t="s">
        <v>4082</v>
      </c>
      <c r="AT222" t="s">
        <v>4083</v>
      </c>
      <c r="AU222">
        <v>2024</v>
      </c>
      <c r="AV222" t="s">
        <v>74</v>
      </c>
      <c r="AW222">
        <v>42</v>
      </c>
      <c r="AX222" t="s">
        <v>74</v>
      </c>
      <c r="AY222" t="s">
        <v>74</v>
      </c>
      <c r="AZ222" t="s">
        <v>74</v>
      </c>
      <c r="BA222" t="s">
        <v>74</v>
      </c>
      <c r="BB222">
        <v>57</v>
      </c>
      <c r="BC222">
        <v>81</v>
      </c>
      <c r="BD222" t="s">
        <v>74</v>
      </c>
      <c r="BE222" t="s">
        <v>4084</v>
      </c>
      <c r="BF222" t="str">
        <f>HYPERLINK("http://dx.doi.org/10.29344/07180772.42.3662","http://dx.doi.org/10.29344/07180772.42.3662")</f>
        <v>http://dx.doi.org/10.29344/07180772.42.3662</v>
      </c>
      <c r="BG222" t="s">
        <v>74</v>
      </c>
      <c r="BH222" t="s">
        <v>74</v>
      </c>
      <c r="BI222">
        <v>25</v>
      </c>
      <c r="BJ222" t="s">
        <v>462</v>
      </c>
      <c r="BK222" t="s">
        <v>95</v>
      </c>
      <c r="BL222" t="s">
        <v>462</v>
      </c>
      <c r="BM222" t="s">
        <v>4085</v>
      </c>
      <c r="BN222" t="s">
        <v>74</v>
      </c>
      <c r="BO222" t="s">
        <v>422</v>
      </c>
      <c r="BP222" t="s">
        <v>74</v>
      </c>
      <c r="BQ222" t="s">
        <v>74</v>
      </c>
      <c r="BR222" t="s">
        <v>97</v>
      </c>
      <c r="BS222" t="s">
        <v>4086</v>
      </c>
      <c r="BT222" t="str">
        <f>HYPERLINK("https%3A%2F%2Fwww.webofscience.com%2Fwos%2Fwoscc%2Ffull-record%2FWOS:001283717900003","View Full Record in Web of Science")</f>
        <v>View Full Record in Web of Science</v>
      </c>
    </row>
    <row r="223" spans="1:72" x14ac:dyDescent="0.25">
      <c r="A223" t="s">
        <v>72</v>
      </c>
      <c r="B223" t="s">
        <v>4087</v>
      </c>
      <c r="C223" t="s">
        <v>74</v>
      </c>
      <c r="D223" t="s">
        <v>74</v>
      </c>
      <c r="E223" t="s">
        <v>74</v>
      </c>
      <c r="F223" t="s">
        <v>4088</v>
      </c>
      <c r="G223" t="s">
        <v>74</v>
      </c>
      <c r="H223" t="s">
        <v>74</v>
      </c>
      <c r="I223" t="s">
        <v>4089</v>
      </c>
      <c r="J223" t="s">
        <v>1886</v>
      </c>
      <c r="K223" t="s">
        <v>74</v>
      </c>
      <c r="L223" t="s">
        <v>74</v>
      </c>
      <c r="M223" t="s">
        <v>78</v>
      </c>
      <c r="N223" t="s">
        <v>119</v>
      </c>
      <c r="O223" t="s">
        <v>74</v>
      </c>
      <c r="P223" t="s">
        <v>74</v>
      </c>
      <c r="Q223" t="s">
        <v>74</v>
      </c>
      <c r="R223" t="s">
        <v>74</v>
      </c>
      <c r="S223" t="s">
        <v>74</v>
      </c>
      <c r="T223" t="s">
        <v>4090</v>
      </c>
      <c r="U223" t="s">
        <v>74</v>
      </c>
      <c r="V223" t="s">
        <v>4091</v>
      </c>
      <c r="W223" t="s">
        <v>4092</v>
      </c>
      <c r="X223" t="s">
        <v>74</v>
      </c>
      <c r="Y223" t="s">
        <v>4093</v>
      </c>
      <c r="Z223" t="s">
        <v>4094</v>
      </c>
      <c r="AA223" t="s">
        <v>74</v>
      </c>
      <c r="AB223" t="s">
        <v>74</v>
      </c>
      <c r="AC223" t="s">
        <v>4095</v>
      </c>
      <c r="AD223" t="s">
        <v>4095</v>
      </c>
      <c r="AE223" t="s">
        <v>4096</v>
      </c>
      <c r="AF223" t="s">
        <v>74</v>
      </c>
      <c r="AG223">
        <v>71</v>
      </c>
      <c r="AH223">
        <v>0</v>
      </c>
      <c r="AI223">
        <v>0</v>
      </c>
      <c r="AJ223">
        <v>0</v>
      </c>
      <c r="AK223">
        <v>0</v>
      </c>
      <c r="AL223" t="s">
        <v>84</v>
      </c>
      <c r="AM223" t="s">
        <v>85</v>
      </c>
      <c r="AN223" t="s">
        <v>86</v>
      </c>
      <c r="AO223" t="s">
        <v>1895</v>
      </c>
      <c r="AP223" t="s">
        <v>1896</v>
      </c>
      <c r="AQ223" t="s">
        <v>74</v>
      </c>
      <c r="AR223" t="s">
        <v>1897</v>
      </c>
      <c r="AS223" t="s">
        <v>1898</v>
      </c>
      <c r="AT223" t="s">
        <v>800</v>
      </c>
      <c r="AU223">
        <v>2024</v>
      </c>
      <c r="AV223">
        <v>18</v>
      </c>
      <c r="AW223">
        <v>4</v>
      </c>
      <c r="AX223" t="s">
        <v>74</v>
      </c>
      <c r="AY223" t="s">
        <v>74</v>
      </c>
      <c r="AZ223" t="s">
        <v>109</v>
      </c>
      <c r="BA223" t="s">
        <v>74</v>
      </c>
      <c r="BB223">
        <v>453</v>
      </c>
      <c r="BC223">
        <v>472</v>
      </c>
      <c r="BD223" t="s">
        <v>74</v>
      </c>
      <c r="BE223" t="s">
        <v>4097</v>
      </c>
      <c r="BF223" t="str">
        <f>HYPERLINK("http://dx.doi.org/10.1080/17502977.2024.2387480","http://dx.doi.org/10.1080/17502977.2024.2387480")</f>
        <v>http://dx.doi.org/10.1080/17502977.2024.2387480</v>
      </c>
      <c r="BG223" t="s">
        <v>74</v>
      </c>
      <c r="BH223" t="s">
        <v>93</v>
      </c>
      <c r="BI223">
        <v>20</v>
      </c>
      <c r="BJ223" t="s">
        <v>1900</v>
      </c>
      <c r="BK223" t="s">
        <v>112</v>
      </c>
      <c r="BL223" t="s">
        <v>1900</v>
      </c>
      <c r="BM223" t="s">
        <v>1901</v>
      </c>
      <c r="BN223" t="s">
        <v>74</v>
      </c>
      <c r="BO223" t="s">
        <v>74</v>
      </c>
      <c r="BP223" t="s">
        <v>74</v>
      </c>
      <c r="BQ223" t="s">
        <v>74</v>
      </c>
      <c r="BR223" t="s">
        <v>97</v>
      </c>
      <c r="BS223" t="s">
        <v>4098</v>
      </c>
      <c r="BT223" t="str">
        <f>HYPERLINK("https%3A%2F%2Fwww.webofscience.com%2Fwos%2Fwoscc%2Ffull-record%2FWOS:001324373900001","View Full Record in Web of Science")</f>
        <v>View Full Record in Web of Science</v>
      </c>
    </row>
    <row r="224" spans="1:72" x14ac:dyDescent="0.25">
      <c r="A224" t="s">
        <v>72</v>
      </c>
      <c r="B224" t="s">
        <v>4099</v>
      </c>
      <c r="C224" t="s">
        <v>74</v>
      </c>
      <c r="D224" t="s">
        <v>74</v>
      </c>
      <c r="E224" t="s">
        <v>74</v>
      </c>
      <c r="F224" t="s">
        <v>4100</v>
      </c>
      <c r="G224" t="s">
        <v>74</v>
      </c>
      <c r="H224" t="s">
        <v>74</v>
      </c>
      <c r="I224" t="s">
        <v>4101</v>
      </c>
      <c r="J224" t="s">
        <v>4102</v>
      </c>
      <c r="K224" t="s">
        <v>74</v>
      </c>
      <c r="L224" t="s">
        <v>74</v>
      </c>
      <c r="M224" t="s">
        <v>78</v>
      </c>
      <c r="N224" t="s">
        <v>271</v>
      </c>
      <c r="O224" t="s">
        <v>74</v>
      </c>
      <c r="P224" t="s">
        <v>74</v>
      </c>
      <c r="Q224" t="s">
        <v>74</v>
      </c>
      <c r="R224" t="s">
        <v>74</v>
      </c>
      <c r="S224" t="s">
        <v>74</v>
      </c>
      <c r="T224" t="s">
        <v>4103</v>
      </c>
      <c r="U224" t="s">
        <v>4104</v>
      </c>
      <c r="V224" t="s">
        <v>4105</v>
      </c>
      <c r="W224" t="s">
        <v>4106</v>
      </c>
      <c r="X224" t="s">
        <v>4107</v>
      </c>
      <c r="Y224" t="s">
        <v>4108</v>
      </c>
      <c r="Z224" t="s">
        <v>4109</v>
      </c>
      <c r="AA224" t="s">
        <v>74</v>
      </c>
      <c r="AB224" t="s">
        <v>74</v>
      </c>
      <c r="AC224" t="s">
        <v>74</v>
      </c>
      <c r="AD224" t="s">
        <v>74</v>
      </c>
      <c r="AE224" t="s">
        <v>74</v>
      </c>
      <c r="AF224" t="s">
        <v>74</v>
      </c>
      <c r="AG224">
        <v>65</v>
      </c>
      <c r="AH224">
        <v>0</v>
      </c>
      <c r="AI224">
        <v>0</v>
      </c>
      <c r="AJ224">
        <v>0</v>
      </c>
      <c r="AK224">
        <v>0</v>
      </c>
      <c r="AL224" t="s">
        <v>84</v>
      </c>
      <c r="AM224" t="s">
        <v>85</v>
      </c>
      <c r="AN224" t="s">
        <v>86</v>
      </c>
      <c r="AO224" t="s">
        <v>4110</v>
      </c>
      <c r="AP224" t="s">
        <v>4111</v>
      </c>
      <c r="AQ224" t="s">
        <v>74</v>
      </c>
      <c r="AR224" t="s">
        <v>4112</v>
      </c>
      <c r="AS224" t="s">
        <v>4113</v>
      </c>
      <c r="AT224" t="s">
        <v>4114</v>
      </c>
      <c r="AU224">
        <v>2024</v>
      </c>
      <c r="AV224" t="s">
        <v>74</v>
      </c>
      <c r="AW224" t="s">
        <v>74</v>
      </c>
      <c r="AX224" t="s">
        <v>74</v>
      </c>
      <c r="AY224" t="s">
        <v>74</v>
      </c>
      <c r="AZ224" t="s">
        <v>74</v>
      </c>
      <c r="BA224" t="s">
        <v>74</v>
      </c>
      <c r="BB224" t="s">
        <v>74</v>
      </c>
      <c r="BC224" t="s">
        <v>74</v>
      </c>
      <c r="BD224" t="s">
        <v>74</v>
      </c>
      <c r="BE224" t="s">
        <v>4115</v>
      </c>
      <c r="BF224" t="str">
        <f>HYPERLINK("http://dx.doi.org/10.1080/23268263.2024.2356040","http://dx.doi.org/10.1080/23268263.2024.2356040")</f>
        <v>http://dx.doi.org/10.1080/23268263.2024.2356040</v>
      </c>
      <c r="BG224" t="s">
        <v>74</v>
      </c>
      <c r="BH224" t="s">
        <v>290</v>
      </c>
      <c r="BI224">
        <v>18</v>
      </c>
      <c r="BJ224" t="s">
        <v>4116</v>
      </c>
      <c r="BK224" t="s">
        <v>95</v>
      </c>
      <c r="BL224" t="s">
        <v>4117</v>
      </c>
      <c r="BM224" t="s">
        <v>4118</v>
      </c>
      <c r="BN224" t="s">
        <v>74</v>
      </c>
      <c r="BO224" t="s">
        <v>74</v>
      </c>
      <c r="BP224" t="s">
        <v>74</v>
      </c>
      <c r="BQ224" t="s">
        <v>74</v>
      </c>
      <c r="BR224" t="s">
        <v>97</v>
      </c>
      <c r="BS224" t="s">
        <v>4119</v>
      </c>
      <c r="BT224" t="str">
        <f>HYPERLINK("https%3A%2F%2Fwww.webofscience.com%2Fwos%2Fwoscc%2Ffull-record%2FWOS:001249765200001","View Full Record in Web of Science")</f>
        <v>View Full Record in Web of Science</v>
      </c>
    </row>
    <row r="225" spans="1:72" x14ac:dyDescent="0.25">
      <c r="A225" t="s">
        <v>72</v>
      </c>
      <c r="B225" t="s">
        <v>4120</v>
      </c>
      <c r="C225" t="s">
        <v>74</v>
      </c>
      <c r="D225" t="s">
        <v>74</v>
      </c>
      <c r="E225" t="s">
        <v>74</v>
      </c>
      <c r="F225" t="s">
        <v>4121</v>
      </c>
      <c r="G225" t="s">
        <v>74</v>
      </c>
      <c r="H225" t="s">
        <v>74</v>
      </c>
      <c r="I225" t="s">
        <v>4122</v>
      </c>
      <c r="J225" t="s">
        <v>4123</v>
      </c>
      <c r="K225" t="s">
        <v>74</v>
      </c>
      <c r="L225" t="s">
        <v>74</v>
      </c>
      <c r="M225" t="s">
        <v>78</v>
      </c>
      <c r="N225" t="s">
        <v>271</v>
      </c>
      <c r="O225" t="s">
        <v>74</v>
      </c>
      <c r="P225" t="s">
        <v>74</v>
      </c>
      <c r="Q225" t="s">
        <v>74</v>
      </c>
      <c r="R225" t="s">
        <v>74</v>
      </c>
      <c r="S225" t="s">
        <v>74</v>
      </c>
      <c r="T225" t="s">
        <v>4124</v>
      </c>
      <c r="U225" t="s">
        <v>74</v>
      </c>
      <c r="V225" t="s">
        <v>4125</v>
      </c>
      <c r="W225" t="s">
        <v>4126</v>
      </c>
      <c r="X225" t="s">
        <v>4127</v>
      </c>
      <c r="Y225" t="s">
        <v>4128</v>
      </c>
      <c r="Z225" t="s">
        <v>4129</v>
      </c>
      <c r="AA225" t="s">
        <v>74</v>
      </c>
      <c r="AB225" t="s">
        <v>74</v>
      </c>
      <c r="AC225" t="s">
        <v>74</v>
      </c>
      <c r="AD225" t="s">
        <v>74</v>
      </c>
      <c r="AE225" t="s">
        <v>74</v>
      </c>
      <c r="AF225" t="s">
        <v>74</v>
      </c>
      <c r="AG225">
        <v>66</v>
      </c>
      <c r="AH225">
        <v>0</v>
      </c>
      <c r="AI225">
        <v>0</v>
      </c>
      <c r="AJ225">
        <v>11</v>
      </c>
      <c r="AK225">
        <v>11</v>
      </c>
      <c r="AL225" t="s">
        <v>84</v>
      </c>
      <c r="AM225" t="s">
        <v>85</v>
      </c>
      <c r="AN225" t="s">
        <v>86</v>
      </c>
      <c r="AO225" t="s">
        <v>4130</v>
      </c>
      <c r="AP225" t="s">
        <v>4131</v>
      </c>
      <c r="AQ225" t="s">
        <v>74</v>
      </c>
      <c r="AR225" t="s">
        <v>4132</v>
      </c>
      <c r="AS225" t="s">
        <v>4133</v>
      </c>
      <c r="AT225" t="s">
        <v>4134</v>
      </c>
      <c r="AU225">
        <v>2024</v>
      </c>
      <c r="AV225" t="s">
        <v>74</v>
      </c>
      <c r="AW225" t="s">
        <v>74</v>
      </c>
      <c r="AX225" t="s">
        <v>74</v>
      </c>
      <c r="AY225" t="s">
        <v>74</v>
      </c>
      <c r="AZ225" t="s">
        <v>74</v>
      </c>
      <c r="BA225" t="s">
        <v>74</v>
      </c>
      <c r="BB225" t="s">
        <v>74</v>
      </c>
      <c r="BC225" t="s">
        <v>74</v>
      </c>
      <c r="BD225" t="s">
        <v>74</v>
      </c>
      <c r="BE225" t="s">
        <v>4135</v>
      </c>
      <c r="BF225" t="str">
        <f>HYPERLINK("http://dx.doi.org/10.1080/1369118X.2024.2420041","http://dx.doi.org/10.1080/1369118X.2024.2420041")</f>
        <v>http://dx.doi.org/10.1080/1369118X.2024.2420041</v>
      </c>
      <c r="BG225" t="s">
        <v>74</v>
      </c>
      <c r="BH225" t="s">
        <v>501</v>
      </c>
      <c r="BI225">
        <v>17</v>
      </c>
      <c r="BJ225" t="s">
        <v>4136</v>
      </c>
      <c r="BK225" t="s">
        <v>112</v>
      </c>
      <c r="BL225" t="s">
        <v>4136</v>
      </c>
      <c r="BM225" t="s">
        <v>4137</v>
      </c>
      <c r="BN225" t="s">
        <v>74</v>
      </c>
      <c r="BO225" t="s">
        <v>316</v>
      </c>
      <c r="BP225" t="s">
        <v>74</v>
      </c>
      <c r="BQ225" t="s">
        <v>74</v>
      </c>
      <c r="BR225" t="s">
        <v>97</v>
      </c>
      <c r="BS225" t="s">
        <v>4138</v>
      </c>
      <c r="BT225" t="str">
        <f>HYPERLINK("https%3A%2F%2Fwww.webofscience.com%2Fwos%2Fwoscc%2Ffull-record%2FWOS:001343878900001","View Full Record in Web of Science")</f>
        <v>View Full Record in Web of Science</v>
      </c>
    </row>
    <row r="226" spans="1:72" x14ac:dyDescent="0.25">
      <c r="A226" t="s">
        <v>72</v>
      </c>
      <c r="B226" t="s">
        <v>4139</v>
      </c>
      <c r="C226" t="s">
        <v>74</v>
      </c>
      <c r="D226" t="s">
        <v>74</v>
      </c>
      <c r="E226" t="s">
        <v>74</v>
      </c>
      <c r="F226" t="s">
        <v>4140</v>
      </c>
      <c r="G226" t="s">
        <v>74</v>
      </c>
      <c r="H226" t="s">
        <v>74</v>
      </c>
      <c r="I226" t="s">
        <v>4141</v>
      </c>
      <c r="J226" t="s">
        <v>4142</v>
      </c>
      <c r="K226" t="s">
        <v>74</v>
      </c>
      <c r="L226" t="s">
        <v>74</v>
      </c>
      <c r="M226" t="s">
        <v>78</v>
      </c>
      <c r="N226" t="s">
        <v>119</v>
      </c>
      <c r="O226" t="s">
        <v>74</v>
      </c>
      <c r="P226" t="s">
        <v>74</v>
      </c>
      <c r="Q226" t="s">
        <v>74</v>
      </c>
      <c r="R226" t="s">
        <v>74</v>
      </c>
      <c r="S226" t="s">
        <v>74</v>
      </c>
      <c r="T226" t="s">
        <v>4143</v>
      </c>
      <c r="U226" t="s">
        <v>845</v>
      </c>
      <c r="V226" t="s">
        <v>4144</v>
      </c>
      <c r="W226" t="s">
        <v>4145</v>
      </c>
      <c r="X226" t="s">
        <v>4146</v>
      </c>
      <c r="Y226" t="s">
        <v>4147</v>
      </c>
      <c r="Z226" t="s">
        <v>4148</v>
      </c>
      <c r="AA226" t="s">
        <v>4149</v>
      </c>
      <c r="AB226" t="s">
        <v>4150</v>
      </c>
      <c r="AC226" t="s">
        <v>4151</v>
      </c>
      <c r="AD226" t="s">
        <v>4152</v>
      </c>
      <c r="AE226" t="s">
        <v>4153</v>
      </c>
      <c r="AF226" t="s">
        <v>74</v>
      </c>
      <c r="AG226">
        <v>149</v>
      </c>
      <c r="AH226">
        <v>0</v>
      </c>
      <c r="AI226">
        <v>0</v>
      </c>
      <c r="AJ226">
        <v>3</v>
      </c>
      <c r="AK226">
        <v>3</v>
      </c>
      <c r="AL226" t="s">
        <v>874</v>
      </c>
      <c r="AM226" t="s">
        <v>85</v>
      </c>
      <c r="AN226" t="s">
        <v>875</v>
      </c>
      <c r="AO226" t="s">
        <v>4154</v>
      </c>
      <c r="AP226" t="s">
        <v>4155</v>
      </c>
      <c r="AQ226" t="s">
        <v>74</v>
      </c>
      <c r="AR226" t="s">
        <v>4156</v>
      </c>
      <c r="AS226" t="s">
        <v>4157</v>
      </c>
      <c r="AT226" t="s">
        <v>3233</v>
      </c>
      <c r="AU226">
        <v>2024</v>
      </c>
      <c r="AV226">
        <v>20</v>
      </c>
      <c r="AW226">
        <v>1</v>
      </c>
      <c r="AX226" t="s">
        <v>74</v>
      </c>
      <c r="AY226" t="s">
        <v>74</v>
      </c>
      <c r="AZ226" t="s">
        <v>109</v>
      </c>
      <c r="BA226" t="s">
        <v>74</v>
      </c>
      <c r="BB226">
        <v>55</v>
      </c>
      <c r="BC226">
        <v>76</v>
      </c>
      <c r="BD226" t="s">
        <v>74</v>
      </c>
      <c r="BE226" t="s">
        <v>4158</v>
      </c>
      <c r="BF226" t="str">
        <f>HYPERLINK("http://dx.doi.org/10.1080/15710882.2024.2320269","http://dx.doi.org/10.1080/15710882.2024.2320269")</f>
        <v>http://dx.doi.org/10.1080/15710882.2024.2320269</v>
      </c>
      <c r="BG226" t="s">
        <v>74</v>
      </c>
      <c r="BH226" t="s">
        <v>312</v>
      </c>
      <c r="BI226">
        <v>22</v>
      </c>
      <c r="BJ226" t="s">
        <v>134</v>
      </c>
      <c r="BK226" t="s">
        <v>135</v>
      </c>
      <c r="BL226" t="s">
        <v>134</v>
      </c>
      <c r="BM226" t="s">
        <v>4159</v>
      </c>
      <c r="BN226" t="s">
        <v>74</v>
      </c>
      <c r="BO226" t="s">
        <v>316</v>
      </c>
      <c r="BP226" t="s">
        <v>74</v>
      </c>
      <c r="BQ226" t="s">
        <v>74</v>
      </c>
      <c r="BR226" t="s">
        <v>97</v>
      </c>
      <c r="BS226" t="s">
        <v>4160</v>
      </c>
      <c r="BT226" t="str">
        <f>HYPERLINK("https%3A%2F%2Fwww.webofscience.com%2Fwos%2Fwoscc%2Ffull-record%2FWOS:001311936500001","View Full Record in Web of Science")</f>
        <v>View Full Record in Web of Science</v>
      </c>
    </row>
    <row r="227" spans="1:72" x14ac:dyDescent="0.25">
      <c r="A227" t="s">
        <v>72</v>
      </c>
      <c r="B227" t="s">
        <v>4161</v>
      </c>
      <c r="C227" t="s">
        <v>74</v>
      </c>
      <c r="D227" t="s">
        <v>74</v>
      </c>
      <c r="E227" t="s">
        <v>74</v>
      </c>
      <c r="F227" t="s">
        <v>4162</v>
      </c>
      <c r="G227" t="s">
        <v>74</v>
      </c>
      <c r="H227" t="s">
        <v>74</v>
      </c>
      <c r="I227" t="s">
        <v>4163</v>
      </c>
      <c r="J227" t="s">
        <v>4164</v>
      </c>
      <c r="K227" t="s">
        <v>74</v>
      </c>
      <c r="L227" t="s">
        <v>74</v>
      </c>
      <c r="M227" t="s">
        <v>628</v>
      </c>
      <c r="N227" t="s">
        <v>119</v>
      </c>
      <c r="O227" t="s">
        <v>74</v>
      </c>
      <c r="P227" t="s">
        <v>74</v>
      </c>
      <c r="Q227" t="s">
        <v>74</v>
      </c>
      <c r="R227" t="s">
        <v>74</v>
      </c>
      <c r="S227" t="s">
        <v>74</v>
      </c>
      <c r="T227" t="s">
        <v>4165</v>
      </c>
      <c r="U227" t="s">
        <v>74</v>
      </c>
      <c r="V227" t="s">
        <v>4166</v>
      </c>
      <c r="W227" t="s">
        <v>4167</v>
      </c>
      <c r="X227" t="s">
        <v>4168</v>
      </c>
      <c r="Y227" t="s">
        <v>4169</v>
      </c>
      <c r="Z227" t="s">
        <v>4170</v>
      </c>
      <c r="AA227" t="s">
        <v>74</v>
      </c>
      <c r="AB227" t="s">
        <v>74</v>
      </c>
      <c r="AC227" t="s">
        <v>74</v>
      </c>
      <c r="AD227" t="s">
        <v>74</v>
      </c>
      <c r="AE227" t="s">
        <v>74</v>
      </c>
      <c r="AF227" t="s">
        <v>74</v>
      </c>
      <c r="AG227">
        <v>21</v>
      </c>
      <c r="AH227">
        <v>0</v>
      </c>
      <c r="AI227">
        <v>0</v>
      </c>
      <c r="AJ227">
        <v>0</v>
      </c>
      <c r="AK227">
        <v>0</v>
      </c>
      <c r="AL227" t="s">
        <v>4171</v>
      </c>
      <c r="AM227" t="s">
        <v>4172</v>
      </c>
      <c r="AN227" t="s">
        <v>4173</v>
      </c>
      <c r="AO227" t="s">
        <v>4174</v>
      </c>
      <c r="AP227" t="s">
        <v>4175</v>
      </c>
      <c r="AQ227" t="s">
        <v>74</v>
      </c>
      <c r="AR227" t="s">
        <v>4176</v>
      </c>
      <c r="AS227" t="s">
        <v>4177</v>
      </c>
      <c r="AT227" t="s">
        <v>4083</v>
      </c>
      <c r="AU227">
        <v>2024</v>
      </c>
      <c r="AV227">
        <v>25</v>
      </c>
      <c r="AW227">
        <v>45</v>
      </c>
      <c r="AX227" t="s">
        <v>74</v>
      </c>
      <c r="AY227" t="s">
        <v>74</v>
      </c>
      <c r="AZ227" t="s">
        <v>74</v>
      </c>
      <c r="BA227" t="s">
        <v>74</v>
      </c>
      <c r="BB227">
        <v>70</v>
      </c>
      <c r="BC227">
        <v>90</v>
      </c>
      <c r="BD227" t="s">
        <v>74</v>
      </c>
      <c r="BE227" t="s">
        <v>74</v>
      </c>
      <c r="BF227" t="s">
        <v>74</v>
      </c>
      <c r="BG227" t="s">
        <v>74</v>
      </c>
      <c r="BH227" t="s">
        <v>74</v>
      </c>
      <c r="BI227">
        <v>21</v>
      </c>
      <c r="BJ227" t="s">
        <v>1672</v>
      </c>
      <c r="BK227" t="s">
        <v>95</v>
      </c>
      <c r="BL227" t="s">
        <v>197</v>
      </c>
      <c r="BM227" t="s">
        <v>4178</v>
      </c>
      <c r="BN227" t="s">
        <v>74</v>
      </c>
      <c r="BO227" t="s">
        <v>74</v>
      </c>
      <c r="BP227" t="s">
        <v>74</v>
      </c>
      <c r="BQ227" t="s">
        <v>74</v>
      </c>
      <c r="BR227" t="s">
        <v>97</v>
      </c>
      <c r="BS227" t="s">
        <v>4179</v>
      </c>
      <c r="BT227" t="str">
        <f>HYPERLINK("https%3A%2F%2Fwww.webofscience.com%2Fwos%2Fwoscc%2Ffull-record%2FWOS:001308972400005","View Full Record in Web of Science")</f>
        <v>View Full Record in Web of Science</v>
      </c>
    </row>
    <row r="228" spans="1:72" x14ac:dyDescent="0.25">
      <c r="A228" t="s">
        <v>72</v>
      </c>
      <c r="B228" t="s">
        <v>4180</v>
      </c>
      <c r="C228" t="s">
        <v>74</v>
      </c>
      <c r="D228" t="s">
        <v>74</v>
      </c>
      <c r="E228" t="s">
        <v>74</v>
      </c>
      <c r="F228" t="s">
        <v>4181</v>
      </c>
      <c r="G228" t="s">
        <v>74</v>
      </c>
      <c r="H228" t="s">
        <v>74</v>
      </c>
      <c r="I228" t="s">
        <v>4182</v>
      </c>
      <c r="J228" t="s">
        <v>4183</v>
      </c>
      <c r="K228" t="s">
        <v>74</v>
      </c>
      <c r="L228" t="s">
        <v>74</v>
      </c>
      <c r="M228" t="s">
        <v>4184</v>
      </c>
      <c r="N228" t="s">
        <v>79</v>
      </c>
      <c r="O228" t="s">
        <v>74</v>
      </c>
      <c r="P228" t="s">
        <v>74</v>
      </c>
      <c r="Q228" t="s">
        <v>74</v>
      </c>
      <c r="R228" t="s">
        <v>74</v>
      </c>
      <c r="S228" t="s">
        <v>74</v>
      </c>
      <c r="T228" t="s">
        <v>74</v>
      </c>
      <c r="U228" t="s">
        <v>74</v>
      </c>
      <c r="V228" t="s">
        <v>74</v>
      </c>
      <c r="W228" t="s">
        <v>4185</v>
      </c>
      <c r="X228" t="s">
        <v>4186</v>
      </c>
      <c r="Y228" t="s">
        <v>4187</v>
      </c>
      <c r="Z228" t="s">
        <v>4188</v>
      </c>
      <c r="AA228" t="s">
        <v>74</v>
      </c>
      <c r="AB228" t="s">
        <v>74</v>
      </c>
      <c r="AC228" t="s">
        <v>74</v>
      </c>
      <c r="AD228" t="s">
        <v>74</v>
      </c>
      <c r="AE228" t="s">
        <v>74</v>
      </c>
      <c r="AF228" t="s">
        <v>74</v>
      </c>
      <c r="AG228">
        <v>2</v>
      </c>
      <c r="AH228">
        <v>0</v>
      </c>
      <c r="AI228">
        <v>0</v>
      </c>
      <c r="AJ228">
        <v>0</v>
      </c>
      <c r="AK228">
        <v>0</v>
      </c>
      <c r="AL228" t="s">
        <v>4189</v>
      </c>
      <c r="AM228" t="s">
        <v>4190</v>
      </c>
      <c r="AN228" t="s">
        <v>4191</v>
      </c>
      <c r="AO228" t="s">
        <v>4192</v>
      </c>
      <c r="AP228" t="s">
        <v>4193</v>
      </c>
      <c r="AQ228" t="s">
        <v>74</v>
      </c>
      <c r="AR228" t="s">
        <v>4194</v>
      </c>
      <c r="AS228" t="s">
        <v>4195</v>
      </c>
      <c r="AT228" t="s">
        <v>2094</v>
      </c>
      <c r="AU228">
        <v>2024</v>
      </c>
      <c r="AV228">
        <v>74</v>
      </c>
      <c r="AW228">
        <v>1</v>
      </c>
      <c r="AX228" t="s">
        <v>74</v>
      </c>
      <c r="AY228" t="s">
        <v>74</v>
      </c>
      <c r="AZ228" t="s">
        <v>74</v>
      </c>
      <c r="BA228" t="s">
        <v>74</v>
      </c>
      <c r="BB228" t="s">
        <v>74</v>
      </c>
      <c r="BC228" t="s">
        <v>74</v>
      </c>
      <c r="BD228" t="s">
        <v>74</v>
      </c>
      <c r="BE228" t="s">
        <v>4196</v>
      </c>
      <c r="BF228" t="str">
        <f>HYPERLINK("http://dx.doi.org/10.1353/pew.2024.a918482","http://dx.doi.org/10.1353/pew.2024.a918482")</f>
        <v>http://dx.doi.org/10.1353/pew.2024.a918482</v>
      </c>
      <c r="BG228" t="s">
        <v>74</v>
      </c>
      <c r="BH228" t="s">
        <v>74</v>
      </c>
      <c r="BI228">
        <v>6</v>
      </c>
      <c r="BJ228" t="s">
        <v>4197</v>
      </c>
      <c r="BK228" t="s">
        <v>135</v>
      </c>
      <c r="BL228" t="s">
        <v>4197</v>
      </c>
      <c r="BM228" t="s">
        <v>4198</v>
      </c>
      <c r="BN228" t="s">
        <v>74</v>
      </c>
      <c r="BO228" t="s">
        <v>74</v>
      </c>
      <c r="BP228" t="s">
        <v>74</v>
      </c>
      <c r="BQ228" t="s">
        <v>74</v>
      </c>
      <c r="BR228" t="s">
        <v>97</v>
      </c>
      <c r="BS228" t="s">
        <v>4199</v>
      </c>
      <c r="BT228" t="str">
        <f>HYPERLINK("https%3A%2F%2Fwww.webofscience.com%2Fwos%2Fwoscc%2Ffull-record%2FWOS:001215305600006","View Full Record in Web of Science")</f>
        <v>View Full Record in Web of Science</v>
      </c>
    </row>
    <row r="229" spans="1:72" x14ac:dyDescent="0.25">
      <c r="A229" t="s">
        <v>72</v>
      </c>
      <c r="B229" t="s">
        <v>4200</v>
      </c>
      <c r="C229" t="s">
        <v>74</v>
      </c>
      <c r="D229" t="s">
        <v>74</v>
      </c>
      <c r="E229" t="s">
        <v>74</v>
      </c>
      <c r="F229" t="s">
        <v>4201</v>
      </c>
      <c r="G229" t="s">
        <v>74</v>
      </c>
      <c r="H229" t="s">
        <v>74</v>
      </c>
      <c r="I229" t="s">
        <v>4202</v>
      </c>
      <c r="J229" t="s">
        <v>4203</v>
      </c>
      <c r="K229" t="s">
        <v>74</v>
      </c>
      <c r="L229" t="s">
        <v>74</v>
      </c>
      <c r="M229" t="s">
        <v>78</v>
      </c>
      <c r="N229" t="s">
        <v>119</v>
      </c>
      <c r="O229" t="s">
        <v>74</v>
      </c>
      <c r="P229" t="s">
        <v>74</v>
      </c>
      <c r="Q229" t="s">
        <v>74</v>
      </c>
      <c r="R229" t="s">
        <v>74</v>
      </c>
      <c r="S229" t="s">
        <v>74</v>
      </c>
      <c r="T229" t="s">
        <v>4204</v>
      </c>
      <c r="U229" t="s">
        <v>74</v>
      </c>
      <c r="V229" t="s">
        <v>4205</v>
      </c>
      <c r="W229" t="s">
        <v>4206</v>
      </c>
      <c r="X229" t="s">
        <v>74</v>
      </c>
      <c r="Y229" t="s">
        <v>4207</v>
      </c>
      <c r="Z229" t="s">
        <v>4208</v>
      </c>
      <c r="AA229" t="s">
        <v>74</v>
      </c>
      <c r="AB229" t="s">
        <v>74</v>
      </c>
      <c r="AC229" t="s">
        <v>74</v>
      </c>
      <c r="AD229" t="s">
        <v>74</v>
      </c>
      <c r="AE229" t="s">
        <v>74</v>
      </c>
      <c r="AF229" t="s">
        <v>74</v>
      </c>
      <c r="AG229">
        <v>36</v>
      </c>
      <c r="AH229">
        <v>0</v>
      </c>
      <c r="AI229">
        <v>0</v>
      </c>
      <c r="AJ229">
        <v>1</v>
      </c>
      <c r="AK229">
        <v>1</v>
      </c>
      <c r="AL229" t="s">
        <v>4209</v>
      </c>
      <c r="AM229" t="s">
        <v>4210</v>
      </c>
      <c r="AN229" t="s">
        <v>4211</v>
      </c>
      <c r="AO229" t="s">
        <v>74</v>
      </c>
      <c r="AP229" t="s">
        <v>4212</v>
      </c>
      <c r="AQ229" t="s">
        <v>74</v>
      </c>
      <c r="AR229" t="s">
        <v>4213</v>
      </c>
      <c r="AS229" t="s">
        <v>4214</v>
      </c>
      <c r="AT229" t="s">
        <v>4215</v>
      </c>
      <c r="AU229">
        <v>2024</v>
      </c>
      <c r="AV229">
        <v>7</v>
      </c>
      <c r="AW229">
        <v>1</v>
      </c>
      <c r="AX229" t="s">
        <v>74</v>
      </c>
      <c r="AY229" t="s">
        <v>74</v>
      </c>
      <c r="AZ229" t="s">
        <v>74</v>
      </c>
      <c r="BA229" t="s">
        <v>74</v>
      </c>
      <c r="BB229">
        <v>35</v>
      </c>
      <c r="BC229">
        <v>44</v>
      </c>
      <c r="BD229" t="s">
        <v>74</v>
      </c>
      <c r="BE229" t="s">
        <v>4216</v>
      </c>
      <c r="BF229" t="str">
        <f>HYPERLINK("http://dx.doi.org/10.1515/iph-2024-2005","http://dx.doi.org/10.1515/iph-2024-2005")</f>
        <v>http://dx.doi.org/10.1515/iph-2024-2005</v>
      </c>
      <c r="BG229" t="s">
        <v>74</v>
      </c>
      <c r="BH229" t="s">
        <v>290</v>
      </c>
      <c r="BI229">
        <v>10</v>
      </c>
      <c r="BJ229" t="s">
        <v>1319</v>
      </c>
      <c r="BK229" t="s">
        <v>95</v>
      </c>
      <c r="BL229" t="s">
        <v>1319</v>
      </c>
      <c r="BM229" t="s">
        <v>4217</v>
      </c>
      <c r="BN229" t="s">
        <v>74</v>
      </c>
      <c r="BO229" t="s">
        <v>74</v>
      </c>
      <c r="BP229" t="s">
        <v>74</v>
      </c>
      <c r="BQ229" t="s">
        <v>74</v>
      </c>
      <c r="BR229" t="s">
        <v>97</v>
      </c>
      <c r="BS229" t="s">
        <v>4218</v>
      </c>
      <c r="BT229" t="str">
        <f>HYPERLINK("https%3A%2F%2Fwww.webofscience.com%2Fwos%2Fwoscc%2Ffull-record%2FWOS:001249190100001","View Full Record in Web of Science")</f>
        <v>View Full Record in Web of Science</v>
      </c>
    </row>
    <row r="230" spans="1:72" x14ac:dyDescent="0.25">
      <c r="A230" t="s">
        <v>72</v>
      </c>
      <c r="B230" t="s">
        <v>2801</v>
      </c>
      <c r="C230" t="s">
        <v>74</v>
      </c>
      <c r="D230" t="s">
        <v>74</v>
      </c>
      <c r="E230" t="s">
        <v>74</v>
      </c>
      <c r="F230" t="s">
        <v>2802</v>
      </c>
      <c r="G230" t="s">
        <v>74</v>
      </c>
      <c r="H230" t="s">
        <v>74</v>
      </c>
      <c r="I230" t="s">
        <v>4219</v>
      </c>
      <c r="J230" t="s">
        <v>4220</v>
      </c>
      <c r="K230" t="s">
        <v>74</v>
      </c>
      <c r="L230" t="s">
        <v>74</v>
      </c>
      <c r="M230" t="s">
        <v>78</v>
      </c>
      <c r="N230" t="s">
        <v>119</v>
      </c>
      <c r="O230" t="s">
        <v>74</v>
      </c>
      <c r="P230" t="s">
        <v>74</v>
      </c>
      <c r="Q230" t="s">
        <v>74</v>
      </c>
      <c r="R230" t="s">
        <v>74</v>
      </c>
      <c r="S230" t="s">
        <v>74</v>
      </c>
      <c r="T230" t="s">
        <v>4221</v>
      </c>
      <c r="U230" t="s">
        <v>4222</v>
      </c>
      <c r="V230" t="s">
        <v>4223</v>
      </c>
      <c r="W230" t="s">
        <v>4224</v>
      </c>
      <c r="X230" t="s">
        <v>2808</v>
      </c>
      <c r="Y230" t="s">
        <v>4225</v>
      </c>
      <c r="Z230" t="s">
        <v>2810</v>
      </c>
      <c r="AA230" t="s">
        <v>2811</v>
      </c>
      <c r="AB230" t="s">
        <v>2812</v>
      </c>
      <c r="AC230" t="s">
        <v>74</v>
      </c>
      <c r="AD230" t="s">
        <v>74</v>
      </c>
      <c r="AE230" t="s">
        <v>74</v>
      </c>
      <c r="AF230" t="s">
        <v>74</v>
      </c>
      <c r="AG230">
        <v>99</v>
      </c>
      <c r="AH230">
        <v>0</v>
      </c>
      <c r="AI230">
        <v>0</v>
      </c>
      <c r="AJ230">
        <v>0</v>
      </c>
      <c r="AK230">
        <v>0</v>
      </c>
      <c r="AL230" t="s">
        <v>173</v>
      </c>
      <c r="AM230" t="s">
        <v>174</v>
      </c>
      <c r="AN230" t="s">
        <v>175</v>
      </c>
      <c r="AO230" t="s">
        <v>4226</v>
      </c>
      <c r="AP230" t="s">
        <v>4227</v>
      </c>
      <c r="AQ230" t="s">
        <v>74</v>
      </c>
      <c r="AR230" t="s">
        <v>4220</v>
      </c>
      <c r="AS230" t="s">
        <v>4228</v>
      </c>
      <c r="AT230" t="s">
        <v>1117</v>
      </c>
      <c r="AU230">
        <v>2024</v>
      </c>
      <c r="AV230">
        <v>56</v>
      </c>
      <c r="AW230">
        <v>6</v>
      </c>
      <c r="AX230" t="s">
        <v>74</v>
      </c>
      <c r="AY230" t="s">
        <v>74</v>
      </c>
      <c r="AZ230" t="s">
        <v>74</v>
      </c>
      <c r="BA230" t="s">
        <v>74</v>
      </c>
      <c r="BB230">
        <v>2112</v>
      </c>
      <c r="BC230">
        <v>2135</v>
      </c>
      <c r="BD230" t="s">
        <v>74</v>
      </c>
      <c r="BE230" t="s">
        <v>4229</v>
      </c>
      <c r="BF230" t="str">
        <f>HYPERLINK("http://dx.doi.org/10.1111/anti.13068","http://dx.doi.org/10.1111/anti.13068")</f>
        <v>http://dx.doi.org/10.1111/anti.13068</v>
      </c>
      <c r="BG230" t="s">
        <v>74</v>
      </c>
      <c r="BH230" t="s">
        <v>290</v>
      </c>
      <c r="BI230">
        <v>24</v>
      </c>
      <c r="BJ230" t="s">
        <v>183</v>
      </c>
      <c r="BK230" t="s">
        <v>112</v>
      </c>
      <c r="BL230" t="s">
        <v>183</v>
      </c>
      <c r="BM230" t="s">
        <v>4230</v>
      </c>
      <c r="BN230" t="s">
        <v>74</v>
      </c>
      <c r="BO230" t="s">
        <v>2305</v>
      </c>
      <c r="BP230" t="s">
        <v>74</v>
      </c>
      <c r="BQ230" t="s">
        <v>74</v>
      </c>
      <c r="BR230" t="s">
        <v>97</v>
      </c>
      <c r="BS230" t="s">
        <v>4231</v>
      </c>
      <c r="BT230" t="str">
        <f>HYPERLINK("https%3A%2F%2Fwww.webofscience.com%2Fwos%2Fwoscc%2Ffull-record%2FWOS:001248786800001","View Full Record in Web of Science")</f>
        <v>View Full Record in Web of Science</v>
      </c>
    </row>
    <row r="231" spans="1:72" x14ac:dyDescent="0.25">
      <c r="A231" t="s">
        <v>72</v>
      </c>
      <c r="B231" t="s">
        <v>4232</v>
      </c>
      <c r="C231" t="s">
        <v>74</v>
      </c>
      <c r="D231" t="s">
        <v>74</v>
      </c>
      <c r="E231" t="s">
        <v>74</v>
      </c>
      <c r="F231" t="s">
        <v>4233</v>
      </c>
      <c r="G231" t="s">
        <v>74</v>
      </c>
      <c r="H231" t="s">
        <v>74</v>
      </c>
      <c r="I231" t="s">
        <v>4234</v>
      </c>
      <c r="J231" t="s">
        <v>4235</v>
      </c>
      <c r="K231" t="s">
        <v>74</v>
      </c>
      <c r="L231" t="s">
        <v>74</v>
      </c>
      <c r="M231" t="s">
        <v>78</v>
      </c>
      <c r="N231" t="s">
        <v>119</v>
      </c>
      <c r="O231" t="s">
        <v>74</v>
      </c>
      <c r="P231" t="s">
        <v>74</v>
      </c>
      <c r="Q231" t="s">
        <v>74</v>
      </c>
      <c r="R231" t="s">
        <v>74</v>
      </c>
      <c r="S231" t="s">
        <v>74</v>
      </c>
      <c r="T231" t="s">
        <v>4236</v>
      </c>
      <c r="U231" t="s">
        <v>74</v>
      </c>
      <c r="V231" t="s">
        <v>4237</v>
      </c>
      <c r="W231" t="s">
        <v>4238</v>
      </c>
      <c r="X231" t="s">
        <v>4239</v>
      </c>
      <c r="Y231" t="s">
        <v>4240</v>
      </c>
      <c r="Z231" t="s">
        <v>4241</v>
      </c>
      <c r="AA231" t="s">
        <v>4242</v>
      </c>
      <c r="AB231" t="s">
        <v>4243</v>
      </c>
      <c r="AC231" t="s">
        <v>4244</v>
      </c>
      <c r="AD231" t="s">
        <v>4244</v>
      </c>
      <c r="AE231" t="s">
        <v>4245</v>
      </c>
      <c r="AF231" t="s">
        <v>74</v>
      </c>
      <c r="AG231">
        <v>39</v>
      </c>
      <c r="AH231">
        <v>0</v>
      </c>
      <c r="AI231">
        <v>0</v>
      </c>
      <c r="AJ231">
        <v>3</v>
      </c>
      <c r="AK231">
        <v>3</v>
      </c>
      <c r="AL231" t="s">
        <v>912</v>
      </c>
      <c r="AM231" t="s">
        <v>913</v>
      </c>
      <c r="AN231" t="s">
        <v>914</v>
      </c>
      <c r="AO231" t="s">
        <v>4246</v>
      </c>
      <c r="AP231" t="s">
        <v>4247</v>
      </c>
      <c r="AQ231" t="s">
        <v>74</v>
      </c>
      <c r="AR231" t="s">
        <v>4248</v>
      </c>
      <c r="AS231" t="s">
        <v>4249</v>
      </c>
      <c r="AT231" t="s">
        <v>4250</v>
      </c>
      <c r="AU231">
        <v>2024</v>
      </c>
      <c r="AV231">
        <v>58</v>
      </c>
      <c r="AW231" t="s">
        <v>695</v>
      </c>
      <c r="AX231" t="s">
        <v>74</v>
      </c>
      <c r="AY231" t="s">
        <v>74</v>
      </c>
      <c r="AZ231" t="s">
        <v>109</v>
      </c>
      <c r="BA231" t="s">
        <v>74</v>
      </c>
      <c r="BB231">
        <v>242</v>
      </c>
      <c r="BC231">
        <v>262</v>
      </c>
      <c r="BD231" t="s">
        <v>74</v>
      </c>
      <c r="BE231" t="s">
        <v>4251</v>
      </c>
      <c r="BF231" t="str">
        <f>HYPERLINK("http://dx.doi.org/10.1093/jopedu/qhae028","http://dx.doi.org/10.1093/jopedu/qhae028")</f>
        <v>http://dx.doi.org/10.1093/jopedu/qhae028</v>
      </c>
      <c r="BG231" t="s">
        <v>74</v>
      </c>
      <c r="BH231" t="s">
        <v>1984</v>
      </c>
      <c r="BI231">
        <v>21</v>
      </c>
      <c r="BJ231" t="s">
        <v>4252</v>
      </c>
      <c r="BK231" t="s">
        <v>112</v>
      </c>
      <c r="BL231" t="s">
        <v>4253</v>
      </c>
      <c r="BM231" t="s">
        <v>4254</v>
      </c>
      <c r="BN231" t="s">
        <v>74</v>
      </c>
      <c r="BO231" t="s">
        <v>316</v>
      </c>
      <c r="BP231" t="s">
        <v>74</v>
      </c>
      <c r="BQ231" t="s">
        <v>74</v>
      </c>
      <c r="BR231" t="s">
        <v>97</v>
      </c>
      <c r="BS231" t="s">
        <v>4255</v>
      </c>
      <c r="BT231" t="str">
        <f>HYPERLINK("https%3A%2F%2Fwww.webofscience.com%2Fwos%2Fwoscc%2Ffull-record%2FWOS:001208433000001","View Full Record in Web of Science")</f>
        <v>View Full Record in Web of Science</v>
      </c>
    </row>
    <row r="232" spans="1:72" x14ac:dyDescent="0.25">
      <c r="A232" t="s">
        <v>72</v>
      </c>
      <c r="B232" t="s">
        <v>4256</v>
      </c>
      <c r="C232" t="s">
        <v>74</v>
      </c>
      <c r="D232" t="s">
        <v>74</v>
      </c>
      <c r="E232" t="s">
        <v>74</v>
      </c>
      <c r="F232" t="s">
        <v>4257</v>
      </c>
      <c r="G232" t="s">
        <v>74</v>
      </c>
      <c r="H232" t="s">
        <v>74</v>
      </c>
      <c r="I232" t="s">
        <v>4258</v>
      </c>
      <c r="J232" t="s">
        <v>3849</v>
      </c>
      <c r="K232" t="s">
        <v>74</v>
      </c>
      <c r="L232" t="s">
        <v>74</v>
      </c>
      <c r="M232" t="s">
        <v>78</v>
      </c>
      <c r="N232" t="s">
        <v>164</v>
      </c>
      <c r="O232" t="s">
        <v>74</v>
      </c>
      <c r="P232" t="s">
        <v>74</v>
      </c>
      <c r="Q232" t="s">
        <v>74</v>
      </c>
      <c r="R232" t="s">
        <v>74</v>
      </c>
      <c r="S232" t="s">
        <v>74</v>
      </c>
      <c r="T232" t="s">
        <v>4259</v>
      </c>
      <c r="U232" t="s">
        <v>4260</v>
      </c>
      <c r="V232" t="s">
        <v>4261</v>
      </c>
      <c r="W232" t="s">
        <v>4262</v>
      </c>
      <c r="X232" t="s">
        <v>4263</v>
      </c>
      <c r="Y232" t="s">
        <v>4264</v>
      </c>
      <c r="Z232" t="s">
        <v>4265</v>
      </c>
      <c r="AA232" t="s">
        <v>4266</v>
      </c>
      <c r="AB232" t="s">
        <v>4267</v>
      </c>
      <c r="AC232" t="s">
        <v>74</v>
      </c>
      <c r="AD232" t="s">
        <v>74</v>
      </c>
      <c r="AE232" t="s">
        <v>74</v>
      </c>
      <c r="AF232" t="s">
        <v>74</v>
      </c>
      <c r="AG232">
        <v>70</v>
      </c>
      <c r="AH232">
        <v>0</v>
      </c>
      <c r="AI232">
        <v>0</v>
      </c>
      <c r="AJ232">
        <v>3</v>
      </c>
      <c r="AK232">
        <v>3</v>
      </c>
      <c r="AL232" t="s">
        <v>173</v>
      </c>
      <c r="AM232" t="s">
        <v>174</v>
      </c>
      <c r="AN232" t="s">
        <v>175</v>
      </c>
      <c r="AO232" t="s">
        <v>3857</v>
      </c>
      <c r="AP232" t="s">
        <v>3858</v>
      </c>
      <c r="AQ232" t="s">
        <v>74</v>
      </c>
      <c r="AR232" t="s">
        <v>3859</v>
      </c>
      <c r="AS232" t="s">
        <v>3860</v>
      </c>
      <c r="AT232" t="s">
        <v>180</v>
      </c>
      <c r="AU232">
        <v>2024</v>
      </c>
      <c r="AV232">
        <v>34</v>
      </c>
      <c r="AW232">
        <v>2</v>
      </c>
      <c r="AX232" t="s">
        <v>74</v>
      </c>
      <c r="AY232" t="s">
        <v>74</v>
      </c>
      <c r="AZ232" t="s">
        <v>109</v>
      </c>
      <c r="BA232" t="s">
        <v>74</v>
      </c>
      <c r="BB232">
        <v>246</v>
      </c>
      <c r="BC232">
        <v>256</v>
      </c>
      <c r="BD232" t="s">
        <v>74</v>
      </c>
      <c r="BE232" t="s">
        <v>4268</v>
      </c>
      <c r="BF232" t="str">
        <f>HYPERLINK("http://dx.doi.org/10.1111/jora.12956","http://dx.doi.org/10.1111/jora.12956")</f>
        <v>http://dx.doi.org/10.1111/jora.12956</v>
      </c>
      <c r="BG232" t="s">
        <v>74</v>
      </c>
      <c r="BH232" t="s">
        <v>133</v>
      </c>
      <c r="BI232">
        <v>11</v>
      </c>
      <c r="BJ232" t="s">
        <v>3862</v>
      </c>
      <c r="BK232" t="s">
        <v>112</v>
      </c>
      <c r="BL232" t="s">
        <v>3863</v>
      </c>
      <c r="BM232" t="s">
        <v>3864</v>
      </c>
      <c r="BN232">
        <v>38773708</v>
      </c>
      <c r="BO232" t="s">
        <v>316</v>
      </c>
      <c r="BP232" t="s">
        <v>74</v>
      </c>
      <c r="BQ232" t="s">
        <v>74</v>
      </c>
      <c r="BR232" t="s">
        <v>97</v>
      </c>
      <c r="BS232" t="s">
        <v>4269</v>
      </c>
      <c r="BT232" t="str">
        <f>HYPERLINK("https%3A%2F%2Fwww.webofscience.com%2Fwos%2Fwoscc%2Ffull-record%2FWOS:001228410600001","View Full Record in Web of Science")</f>
        <v>View Full Record in Web of Science</v>
      </c>
    </row>
    <row r="233" spans="1:72" x14ac:dyDescent="0.25">
      <c r="A233" t="s">
        <v>72</v>
      </c>
      <c r="B233" t="s">
        <v>4270</v>
      </c>
      <c r="C233" t="s">
        <v>74</v>
      </c>
      <c r="D233" t="s">
        <v>74</v>
      </c>
      <c r="E233" t="s">
        <v>74</v>
      </c>
      <c r="F233" t="s">
        <v>4271</v>
      </c>
      <c r="G233" t="s">
        <v>74</v>
      </c>
      <c r="H233" t="s">
        <v>74</v>
      </c>
      <c r="I233" t="s">
        <v>4272</v>
      </c>
      <c r="J233" t="s">
        <v>4273</v>
      </c>
      <c r="K233" t="s">
        <v>74</v>
      </c>
      <c r="L233" t="s">
        <v>74</v>
      </c>
      <c r="M233" t="s">
        <v>78</v>
      </c>
      <c r="N233" t="s">
        <v>119</v>
      </c>
      <c r="O233" t="s">
        <v>74</v>
      </c>
      <c r="P233" t="s">
        <v>74</v>
      </c>
      <c r="Q233" t="s">
        <v>74</v>
      </c>
      <c r="R233" t="s">
        <v>74</v>
      </c>
      <c r="S233" t="s">
        <v>74</v>
      </c>
      <c r="T233" t="s">
        <v>4274</v>
      </c>
      <c r="U233" t="s">
        <v>4275</v>
      </c>
      <c r="V233" t="s">
        <v>4276</v>
      </c>
      <c r="W233" t="s">
        <v>4277</v>
      </c>
      <c r="X233" t="s">
        <v>4278</v>
      </c>
      <c r="Y233" t="s">
        <v>4279</v>
      </c>
      <c r="Z233" t="s">
        <v>4280</v>
      </c>
      <c r="AA233" t="s">
        <v>4281</v>
      </c>
      <c r="AB233" t="s">
        <v>4282</v>
      </c>
      <c r="AC233" t="s">
        <v>4283</v>
      </c>
      <c r="AD233" t="s">
        <v>4283</v>
      </c>
      <c r="AE233" t="s">
        <v>4284</v>
      </c>
      <c r="AF233" t="s">
        <v>74</v>
      </c>
      <c r="AG233">
        <v>84</v>
      </c>
      <c r="AH233">
        <v>0</v>
      </c>
      <c r="AI233">
        <v>0</v>
      </c>
      <c r="AJ233">
        <v>5</v>
      </c>
      <c r="AK233">
        <v>7</v>
      </c>
      <c r="AL233" t="s">
        <v>1617</v>
      </c>
      <c r="AM233" t="s">
        <v>1618</v>
      </c>
      <c r="AN233" t="s">
        <v>1619</v>
      </c>
      <c r="AO233" t="s">
        <v>4285</v>
      </c>
      <c r="AP233" t="s">
        <v>4286</v>
      </c>
      <c r="AQ233" t="s">
        <v>74</v>
      </c>
      <c r="AR233" t="s">
        <v>4287</v>
      </c>
      <c r="AS233" t="s">
        <v>4288</v>
      </c>
      <c r="AT233" t="s">
        <v>310</v>
      </c>
      <c r="AU233">
        <v>2024</v>
      </c>
      <c r="AV233">
        <v>41</v>
      </c>
      <c r="AW233">
        <v>4</v>
      </c>
      <c r="AX233" t="s">
        <v>74</v>
      </c>
      <c r="AY233" t="s">
        <v>74</v>
      </c>
      <c r="AZ233" t="s">
        <v>109</v>
      </c>
      <c r="BA233" t="s">
        <v>74</v>
      </c>
      <c r="BB233">
        <v>1725</v>
      </c>
      <c r="BC233">
        <v>1740</v>
      </c>
      <c r="BD233" t="s">
        <v>74</v>
      </c>
      <c r="BE233" t="s">
        <v>4289</v>
      </c>
      <c r="BF233" t="str">
        <f>HYPERLINK("http://dx.doi.org/10.1007/s10460-024-10578-z","http://dx.doi.org/10.1007/s10460-024-10578-z")</f>
        <v>http://dx.doi.org/10.1007/s10460-024-10578-z</v>
      </c>
      <c r="BG233" t="s">
        <v>74</v>
      </c>
      <c r="BH233" t="s">
        <v>133</v>
      </c>
      <c r="BI233">
        <v>16</v>
      </c>
      <c r="BJ233" t="s">
        <v>4290</v>
      </c>
      <c r="BK233" t="s">
        <v>1165</v>
      </c>
      <c r="BL233" t="s">
        <v>4291</v>
      </c>
      <c r="BM233" t="s">
        <v>4292</v>
      </c>
      <c r="BN233" t="s">
        <v>74</v>
      </c>
      <c r="BO233" t="s">
        <v>74</v>
      </c>
      <c r="BP233" t="s">
        <v>74</v>
      </c>
      <c r="BQ233" t="s">
        <v>74</v>
      </c>
      <c r="BR233" t="s">
        <v>97</v>
      </c>
      <c r="BS233" t="s">
        <v>4293</v>
      </c>
      <c r="BT233" t="str">
        <f>HYPERLINK("https%3A%2F%2Fwww.webofscience.com%2Fwos%2Fwoscc%2Ffull-record%2FWOS:001216026900002","View Full Record in Web of Science")</f>
        <v>View Full Record in Web of Science</v>
      </c>
    </row>
    <row r="234" spans="1:72" x14ac:dyDescent="0.25">
      <c r="A234" t="s">
        <v>72</v>
      </c>
      <c r="B234" t="s">
        <v>4294</v>
      </c>
      <c r="C234" t="s">
        <v>74</v>
      </c>
      <c r="D234" t="s">
        <v>74</v>
      </c>
      <c r="E234" t="s">
        <v>74</v>
      </c>
      <c r="F234" t="s">
        <v>4295</v>
      </c>
      <c r="G234" t="s">
        <v>74</v>
      </c>
      <c r="H234" t="s">
        <v>74</v>
      </c>
      <c r="I234" t="s">
        <v>4296</v>
      </c>
      <c r="J234" t="s">
        <v>4297</v>
      </c>
      <c r="K234" t="s">
        <v>74</v>
      </c>
      <c r="L234" t="s">
        <v>74</v>
      </c>
      <c r="M234" t="s">
        <v>78</v>
      </c>
      <c r="N234" t="s">
        <v>119</v>
      </c>
      <c r="O234" t="s">
        <v>74</v>
      </c>
      <c r="P234" t="s">
        <v>74</v>
      </c>
      <c r="Q234" t="s">
        <v>74</v>
      </c>
      <c r="R234" t="s">
        <v>74</v>
      </c>
      <c r="S234" t="s">
        <v>74</v>
      </c>
      <c r="T234" t="s">
        <v>4298</v>
      </c>
      <c r="U234" t="s">
        <v>4299</v>
      </c>
      <c r="V234" t="s">
        <v>4300</v>
      </c>
      <c r="W234" t="s">
        <v>4301</v>
      </c>
      <c r="X234" t="s">
        <v>4302</v>
      </c>
      <c r="Y234" t="s">
        <v>4303</v>
      </c>
      <c r="Z234" t="s">
        <v>74</v>
      </c>
      <c r="AA234" t="s">
        <v>74</v>
      </c>
      <c r="AB234" t="s">
        <v>74</v>
      </c>
      <c r="AC234" t="s">
        <v>74</v>
      </c>
      <c r="AD234" t="s">
        <v>74</v>
      </c>
      <c r="AE234" t="s">
        <v>74</v>
      </c>
      <c r="AF234" t="s">
        <v>74</v>
      </c>
      <c r="AG234">
        <v>63</v>
      </c>
      <c r="AH234">
        <v>0</v>
      </c>
      <c r="AI234">
        <v>0</v>
      </c>
      <c r="AJ234">
        <v>1</v>
      </c>
      <c r="AK234">
        <v>1</v>
      </c>
      <c r="AL234" t="s">
        <v>4304</v>
      </c>
      <c r="AM234" t="s">
        <v>4305</v>
      </c>
      <c r="AN234" t="s">
        <v>4306</v>
      </c>
      <c r="AO234" t="s">
        <v>4307</v>
      </c>
      <c r="AP234" t="s">
        <v>4308</v>
      </c>
      <c r="AQ234" t="s">
        <v>74</v>
      </c>
      <c r="AR234" t="s">
        <v>4309</v>
      </c>
      <c r="AS234" t="s">
        <v>4310</v>
      </c>
      <c r="AT234" t="s">
        <v>1183</v>
      </c>
      <c r="AU234">
        <v>2024</v>
      </c>
      <c r="AV234">
        <v>38</v>
      </c>
      <c r="AW234">
        <v>2</v>
      </c>
      <c r="AX234" t="s">
        <v>74</v>
      </c>
      <c r="AY234" t="s">
        <v>74</v>
      </c>
      <c r="AZ234" t="s">
        <v>74</v>
      </c>
      <c r="BA234" t="s">
        <v>74</v>
      </c>
      <c r="BB234">
        <v>196</v>
      </c>
      <c r="BC234">
        <v>216</v>
      </c>
      <c r="BD234" t="s">
        <v>74</v>
      </c>
      <c r="BE234" t="s">
        <v>4311</v>
      </c>
      <c r="BF234" t="str">
        <f>HYPERLINK("http://dx.doi.org/10.20853/38-2-5424","http://dx.doi.org/10.20853/38-2-5424")</f>
        <v>http://dx.doi.org/10.20853/38-2-5424</v>
      </c>
      <c r="BG234" t="s">
        <v>74</v>
      </c>
      <c r="BH234" t="s">
        <v>74</v>
      </c>
      <c r="BI234">
        <v>21</v>
      </c>
      <c r="BJ234" t="s">
        <v>462</v>
      </c>
      <c r="BK234" t="s">
        <v>95</v>
      </c>
      <c r="BL234" t="s">
        <v>462</v>
      </c>
      <c r="BM234" t="s">
        <v>4312</v>
      </c>
      <c r="BN234" t="s">
        <v>74</v>
      </c>
      <c r="BO234" t="s">
        <v>422</v>
      </c>
      <c r="BP234" t="s">
        <v>74</v>
      </c>
      <c r="BQ234" t="s">
        <v>74</v>
      </c>
      <c r="BR234" t="s">
        <v>97</v>
      </c>
      <c r="BS234" t="s">
        <v>4313</v>
      </c>
      <c r="BT234" t="str">
        <f>HYPERLINK("https%3A%2F%2Fwww.webofscience.com%2Fwos%2Fwoscc%2Ffull-record%2FWOS:001206388500016","View Full Record in Web of Science")</f>
        <v>View Full Record in Web of Science</v>
      </c>
    </row>
    <row r="235" spans="1:72" x14ac:dyDescent="0.25">
      <c r="A235" t="s">
        <v>72</v>
      </c>
      <c r="B235" t="s">
        <v>4314</v>
      </c>
      <c r="C235" t="s">
        <v>74</v>
      </c>
      <c r="D235" t="s">
        <v>74</v>
      </c>
      <c r="E235" t="s">
        <v>74</v>
      </c>
      <c r="F235" t="s">
        <v>4315</v>
      </c>
      <c r="G235" t="s">
        <v>74</v>
      </c>
      <c r="H235" t="s">
        <v>74</v>
      </c>
      <c r="I235" t="s">
        <v>4316</v>
      </c>
      <c r="J235" t="s">
        <v>4317</v>
      </c>
      <c r="K235" t="s">
        <v>74</v>
      </c>
      <c r="L235" t="s">
        <v>74</v>
      </c>
      <c r="M235" t="s">
        <v>78</v>
      </c>
      <c r="N235" t="s">
        <v>271</v>
      </c>
      <c r="O235" t="s">
        <v>74</v>
      </c>
      <c r="P235" t="s">
        <v>74</v>
      </c>
      <c r="Q235" t="s">
        <v>74</v>
      </c>
      <c r="R235" t="s">
        <v>74</v>
      </c>
      <c r="S235" t="s">
        <v>74</v>
      </c>
      <c r="T235" t="s">
        <v>4318</v>
      </c>
      <c r="U235" t="s">
        <v>74</v>
      </c>
      <c r="V235" t="s">
        <v>4319</v>
      </c>
      <c r="W235" t="s">
        <v>4320</v>
      </c>
      <c r="X235" t="s">
        <v>4321</v>
      </c>
      <c r="Y235" t="s">
        <v>4322</v>
      </c>
      <c r="Z235" t="s">
        <v>4323</v>
      </c>
      <c r="AA235" t="s">
        <v>74</v>
      </c>
      <c r="AB235" t="s">
        <v>74</v>
      </c>
      <c r="AC235" t="s">
        <v>4324</v>
      </c>
      <c r="AD235" t="s">
        <v>4324</v>
      </c>
      <c r="AE235" t="s">
        <v>4325</v>
      </c>
      <c r="AF235" t="s">
        <v>74</v>
      </c>
      <c r="AG235">
        <v>29</v>
      </c>
      <c r="AH235">
        <v>0</v>
      </c>
      <c r="AI235">
        <v>0</v>
      </c>
      <c r="AJ235">
        <v>0</v>
      </c>
      <c r="AK235">
        <v>0</v>
      </c>
      <c r="AL235" t="s">
        <v>84</v>
      </c>
      <c r="AM235" t="s">
        <v>85</v>
      </c>
      <c r="AN235" t="s">
        <v>86</v>
      </c>
      <c r="AO235" t="s">
        <v>4326</v>
      </c>
      <c r="AP235" t="s">
        <v>4327</v>
      </c>
      <c r="AQ235" t="s">
        <v>74</v>
      </c>
      <c r="AR235" t="s">
        <v>4328</v>
      </c>
      <c r="AS235" t="s">
        <v>4329</v>
      </c>
      <c r="AT235" t="s">
        <v>4330</v>
      </c>
      <c r="AU235">
        <v>2024</v>
      </c>
      <c r="AV235" t="s">
        <v>74</v>
      </c>
      <c r="AW235" t="s">
        <v>74</v>
      </c>
      <c r="AX235" t="s">
        <v>74</v>
      </c>
      <c r="AY235" t="s">
        <v>74</v>
      </c>
      <c r="AZ235" t="s">
        <v>74</v>
      </c>
      <c r="BA235" t="s">
        <v>74</v>
      </c>
      <c r="BB235" t="s">
        <v>74</v>
      </c>
      <c r="BC235" t="s">
        <v>74</v>
      </c>
      <c r="BD235" t="s">
        <v>74</v>
      </c>
      <c r="BE235" t="s">
        <v>4331</v>
      </c>
      <c r="BF235" t="str">
        <f>HYPERLINK("http://dx.doi.org/10.1080/09584935.2024.2439902","http://dx.doi.org/10.1080/09584935.2024.2439902")</f>
        <v>http://dx.doi.org/10.1080/09584935.2024.2439902</v>
      </c>
      <c r="BG235" t="s">
        <v>74</v>
      </c>
      <c r="BH235" t="s">
        <v>1625</v>
      </c>
      <c r="BI235">
        <v>16</v>
      </c>
      <c r="BJ235" t="s">
        <v>4332</v>
      </c>
      <c r="BK235" t="s">
        <v>292</v>
      </c>
      <c r="BL235" t="s">
        <v>4332</v>
      </c>
      <c r="BM235" t="s">
        <v>4333</v>
      </c>
      <c r="BN235" t="s">
        <v>74</v>
      </c>
      <c r="BO235" t="s">
        <v>74</v>
      </c>
      <c r="BP235" t="s">
        <v>74</v>
      </c>
      <c r="BQ235" t="s">
        <v>74</v>
      </c>
      <c r="BR235" t="s">
        <v>97</v>
      </c>
      <c r="BS235" t="s">
        <v>4334</v>
      </c>
      <c r="BT235" t="str">
        <f>HYPERLINK("https%3A%2F%2Fwww.webofscience.com%2Fwos%2Fwoscc%2Ffull-record%2FWOS:001383621900001","View Full Record in Web of Science")</f>
        <v>View Full Record in Web of Science</v>
      </c>
    </row>
    <row r="236" spans="1:72" x14ac:dyDescent="0.25">
      <c r="A236" t="s">
        <v>72</v>
      </c>
      <c r="B236" t="s">
        <v>4335</v>
      </c>
      <c r="C236" t="s">
        <v>74</v>
      </c>
      <c r="D236" t="s">
        <v>74</v>
      </c>
      <c r="E236" t="s">
        <v>74</v>
      </c>
      <c r="F236" t="s">
        <v>4336</v>
      </c>
      <c r="G236" t="s">
        <v>74</v>
      </c>
      <c r="H236" t="s">
        <v>74</v>
      </c>
      <c r="I236" t="s">
        <v>4337</v>
      </c>
      <c r="J236" t="s">
        <v>1536</v>
      </c>
      <c r="K236" t="s">
        <v>74</v>
      </c>
      <c r="L236" t="s">
        <v>74</v>
      </c>
      <c r="M236" t="s">
        <v>78</v>
      </c>
      <c r="N236" t="s">
        <v>119</v>
      </c>
      <c r="O236" t="s">
        <v>74</v>
      </c>
      <c r="P236" t="s">
        <v>74</v>
      </c>
      <c r="Q236" t="s">
        <v>74</v>
      </c>
      <c r="R236" t="s">
        <v>74</v>
      </c>
      <c r="S236" t="s">
        <v>74</v>
      </c>
      <c r="T236" t="s">
        <v>4338</v>
      </c>
      <c r="U236" t="s">
        <v>74</v>
      </c>
      <c r="V236" t="s">
        <v>4339</v>
      </c>
      <c r="W236" t="s">
        <v>4340</v>
      </c>
      <c r="X236" t="s">
        <v>4341</v>
      </c>
      <c r="Y236" t="s">
        <v>4342</v>
      </c>
      <c r="Z236" t="s">
        <v>4343</v>
      </c>
      <c r="AA236" t="s">
        <v>74</v>
      </c>
      <c r="AB236" t="s">
        <v>4344</v>
      </c>
      <c r="AC236" t="s">
        <v>4345</v>
      </c>
      <c r="AD236" t="s">
        <v>4346</v>
      </c>
      <c r="AE236" t="s">
        <v>4347</v>
      </c>
      <c r="AF236" t="s">
        <v>74</v>
      </c>
      <c r="AG236">
        <v>36</v>
      </c>
      <c r="AH236">
        <v>0</v>
      </c>
      <c r="AI236">
        <v>0</v>
      </c>
      <c r="AJ236">
        <v>0</v>
      </c>
      <c r="AK236">
        <v>0</v>
      </c>
      <c r="AL236" t="s">
        <v>226</v>
      </c>
      <c r="AM236" t="s">
        <v>227</v>
      </c>
      <c r="AN236" t="s">
        <v>228</v>
      </c>
      <c r="AO236" t="s">
        <v>1541</v>
      </c>
      <c r="AP236" t="s">
        <v>1542</v>
      </c>
      <c r="AQ236" t="s">
        <v>74</v>
      </c>
      <c r="AR236" t="s">
        <v>1543</v>
      </c>
      <c r="AS236" t="s">
        <v>1544</v>
      </c>
      <c r="AT236" t="s">
        <v>674</v>
      </c>
      <c r="AU236">
        <v>2024</v>
      </c>
      <c r="AV236">
        <v>67</v>
      </c>
      <c r="AW236">
        <v>3</v>
      </c>
      <c r="AX236" t="s">
        <v>74</v>
      </c>
      <c r="AY236" t="s">
        <v>74</v>
      </c>
      <c r="AZ236" t="s">
        <v>74</v>
      </c>
      <c r="BA236" t="s">
        <v>74</v>
      </c>
      <c r="BB236">
        <v>568</v>
      </c>
      <c r="BC236">
        <v>589</v>
      </c>
      <c r="BD236" t="s">
        <v>74</v>
      </c>
      <c r="BE236" t="s">
        <v>4348</v>
      </c>
      <c r="BF236" t="str">
        <f>HYPERLINK("http://dx.doi.org/10.1017/asr.2024.69","http://dx.doi.org/10.1017/asr.2024.69")</f>
        <v>http://dx.doi.org/10.1017/asr.2024.69</v>
      </c>
      <c r="BG236" t="s">
        <v>74</v>
      </c>
      <c r="BH236" t="s">
        <v>857</v>
      </c>
      <c r="BI236">
        <v>22</v>
      </c>
      <c r="BJ236" t="s">
        <v>1141</v>
      </c>
      <c r="BK236" t="s">
        <v>112</v>
      </c>
      <c r="BL236" t="s">
        <v>1141</v>
      </c>
      <c r="BM236" t="s">
        <v>4349</v>
      </c>
      <c r="BN236" t="s">
        <v>74</v>
      </c>
      <c r="BO236" t="s">
        <v>1547</v>
      </c>
      <c r="BP236" t="s">
        <v>74</v>
      </c>
      <c r="BQ236" t="s">
        <v>74</v>
      </c>
      <c r="BR236" t="s">
        <v>97</v>
      </c>
      <c r="BS236" t="s">
        <v>4350</v>
      </c>
      <c r="BT236" t="str">
        <f>HYPERLINK("https%3A%2F%2Fwww.webofscience.com%2Fwos%2Fwoscc%2Ffull-record%2FWOS:001363383900001","View Full Record in Web of Science")</f>
        <v>View Full Record in Web of Science</v>
      </c>
    </row>
    <row r="237" spans="1:72" x14ac:dyDescent="0.25">
      <c r="A237" t="s">
        <v>72</v>
      </c>
      <c r="B237" t="s">
        <v>4351</v>
      </c>
      <c r="C237" t="s">
        <v>74</v>
      </c>
      <c r="D237" t="s">
        <v>74</v>
      </c>
      <c r="E237" t="s">
        <v>74</v>
      </c>
      <c r="F237" t="s">
        <v>4352</v>
      </c>
      <c r="G237" t="s">
        <v>74</v>
      </c>
      <c r="H237" t="s">
        <v>74</v>
      </c>
      <c r="I237" t="s">
        <v>4353</v>
      </c>
      <c r="J237" t="s">
        <v>4354</v>
      </c>
      <c r="K237" t="s">
        <v>74</v>
      </c>
      <c r="L237" t="s">
        <v>74</v>
      </c>
      <c r="M237" t="s">
        <v>78</v>
      </c>
      <c r="N237" t="s">
        <v>271</v>
      </c>
      <c r="O237" t="s">
        <v>74</v>
      </c>
      <c r="P237" t="s">
        <v>74</v>
      </c>
      <c r="Q237" t="s">
        <v>74</v>
      </c>
      <c r="R237" t="s">
        <v>74</v>
      </c>
      <c r="S237" t="s">
        <v>74</v>
      </c>
      <c r="T237" t="s">
        <v>4355</v>
      </c>
      <c r="U237" t="s">
        <v>74</v>
      </c>
      <c r="V237" t="s">
        <v>4356</v>
      </c>
      <c r="W237" t="s">
        <v>4357</v>
      </c>
      <c r="X237" t="s">
        <v>2934</v>
      </c>
      <c r="Y237" t="s">
        <v>4358</v>
      </c>
      <c r="Z237" t="s">
        <v>4359</v>
      </c>
      <c r="AA237" t="s">
        <v>4360</v>
      </c>
      <c r="AB237" t="s">
        <v>4361</v>
      </c>
      <c r="AC237" t="s">
        <v>74</v>
      </c>
      <c r="AD237" t="s">
        <v>74</v>
      </c>
      <c r="AE237" t="s">
        <v>74</v>
      </c>
      <c r="AF237" t="s">
        <v>74</v>
      </c>
      <c r="AG237">
        <v>36</v>
      </c>
      <c r="AH237">
        <v>0</v>
      </c>
      <c r="AI237">
        <v>0</v>
      </c>
      <c r="AJ237">
        <v>1</v>
      </c>
      <c r="AK237">
        <v>1</v>
      </c>
      <c r="AL237" t="s">
        <v>84</v>
      </c>
      <c r="AM237" t="s">
        <v>85</v>
      </c>
      <c r="AN237" t="s">
        <v>86</v>
      </c>
      <c r="AO237" t="s">
        <v>4362</v>
      </c>
      <c r="AP237" t="s">
        <v>4363</v>
      </c>
      <c r="AQ237" t="s">
        <v>74</v>
      </c>
      <c r="AR237" t="s">
        <v>4364</v>
      </c>
      <c r="AS237" t="s">
        <v>4365</v>
      </c>
      <c r="AT237" t="s">
        <v>4366</v>
      </c>
      <c r="AU237">
        <v>2024</v>
      </c>
      <c r="AV237" t="s">
        <v>74</v>
      </c>
      <c r="AW237" t="s">
        <v>74</v>
      </c>
      <c r="AX237" t="s">
        <v>74</v>
      </c>
      <c r="AY237" t="s">
        <v>74</v>
      </c>
      <c r="AZ237" t="s">
        <v>74</v>
      </c>
      <c r="BA237" t="s">
        <v>74</v>
      </c>
      <c r="BB237" t="s">
        <v>74</v>
      </c>
      <c r="BC237" t="s">
        <v>74</v>
      </c>
      <c r="BD237" t="s">
        <v>74</v>
      </c>
      <c r="BE237" t="s">
        <v>4367</v>
      </c>
      <c r="BF237" t="str">
        <f>HYPERLINK("http://dx.doi.org/10.1080/18125441.2024.2371866","http://dx.doi.org/10.1080/18125441.2024.2371866")</f>
        <v>http://dx.doi.org/10.1080/18125441.2024.2371866</v>
      </c>
      <c r="BG237" t="s">
        <v>74</v>
      </c>
      <c r="BH237" t="s">
        <v>312</v>
      </c>
      <c r="BI237">
        <v>22</v>
      </c>
      <c r="BJ237" t="s">
        <v>197</v>
      </c>
      <c r="BK237" t="s">
        <v>95</v>
      </c>
      <c r="BL237" t="s">
        <v>197</v>
      </c>
      <c r="BM237" t="s">
        <v>4368</v>
      </c>
      <c r="BN237" t="s">
        <v>74</v>
      </c>
      <c r="BO237" t="s">
        <v>316</v>
      </c>
      <c r="BP237" t="s">
        <v>74</v>
      </c>
      <c r="BQ237" t="s">
        <v>74</v>
      </c>
      <c r="BR237" t="s">
        <v>97</v>
      </c>
      <c r="BS237" t="s">
        <v>4369</v>
      </c>
      <c r="BT237" t="str">
        <f>HYPERLINK("https%3A%2F%2Fwww.webofscience.com%2Fwos%2Fwoscc%2Ffull-record%2FWOS:001328456100001","View Full Record in Web of Science")</f>
        <v>View Full Record in Web of Science</v>
      </c>
    </row>
    <row r="238" spans="1:72" x14ac:dyDescent="0.25">
      <c r="A238" t="s">
        <v>72</v>
      </c>
      <c r="B238" t="s">
        <v>4370</v>
      </c>
      <c r="C238" t="s">
        <v>74</v>
      </c>
      <c r="D238" t="s">
        <v>74</v>
      </c>
      <c r="E238" t="s">
        <v>74</v>
      </c>
      <c r="F238" t="s">
        <v>4371</v>
      </c>
      <c r="G238" t="s">
        <v>74</v>
      </c>
      <c r="H238" t="s">
        <v>74</v>
      </c>
      <c r="I238" t="s">
        <v>4372</v>
      </c>
      <c r="J238" t="s">
        <v>4373</v>
      </c>
      <c r="K238" t="s">
        <v>74</v>
      </c>
      <c r="L238" t="s">
        <v>74</v>
      </c>
      <c r="M238" t="s">
        <v>78</v>
      </c>
      <c r="N238" t="s">
        <v>119</v>
      </c>
      <c r="O238" t="s">
        <v>74</v>
      </c>
      <c r="P238" t="s">
        <v>74</v>
      </c>
      <c r="Q238" t="s">
        <v>74</v>
      </c>
      <c r="R238" t="s">
        <v>74</v>
      </c>
      <c r="S238" t="s">
        <v>74</v>
      </c>
      <c r="T238" t="s">
        <v>4374</v>
      </c>
      <c r="U238" t="s">
        <v>4375</v>
      </c>
      <c r="V238" t="s">
        <v>4376</v>
      </c>
      <c r="W238" t="s">
        <v>4377</v>
      </c>
      <c r="X238" t="s">
        <v>4378</v>
      </c>
      <c r="Y238" t="s">
        <v>4379</v>
      </c>
      <c r="Z238" t="s">
        <v>4380</v>
      </c>
      <c r="AA238" t="s">
        <v>4381</v>
      </c>
      <c r="AB238" t="s">
        <v>74</v>
      </c>
      <c r="AC238" t="s">
        <v>74</v>
      </c>
      <c r="AD238" t="s">
        <v>74</v>
      </c>
      <c r="AE238" t="s">
        <v>74</v>
      </c>
      <c r="AF238" t="s">
        <v>74</v>
      </c>
      <c r="AG238">
        <v>93</v>
      </c>
      <c r="AH238">
        <v>0</v>
      </c>
      <c r="AI238">
        <v>0</v>
      </c>
      <c r="AJ238">
        <v>0</v>
      </c>
      <c r="AK238">
        <v>0</v>
      </c>
      <c r="AL238" t="s">
        <v>173</v>
      </c>
      <c r="AM238" t="s">
        <v>174</v>
      </c>
      <c r="AN238" t="s">
        <v>175</v>
      </c>
      <c r="AO238" t="s">
        <v>4382</v>
      </c>
      <c r="AP238" t="s">
        <v>4383</v>
      </c>
      <c r="AQ238" t="s">
        <v>74</v>
      </c>
      <c r="AR238" t="s">
        <v>4373</v>
      </c>
      <c r="AS238" t="s">
        <v>4384</v>
      </c>
      <c r="AT238" t="s">
        <v>1162</v>
      </c>
      <c r="AU238">
        <v>2024</v>
      </c>
      <c r="AV238">
        <v>94</v>
      </c>
      <c r="AW238">
        <v>2</v>
      </c>
      <c r="AX238" t="s">
        <v>74</v>
      </c>
      <c r="AY238" t="s">
        <v>74</v>
      </c>
      <c r="AZ238" t="s">
        <v>74</v>
      </c>
      <c r="BA238" t="s">
        <v>74</v>
      </c>
      <c r="BB238">
        <v>88</v>
      </c>
      <c r="BC238">
        <v>102</v>
      </c>
      <c r="BD238" t="s">
        <v>74</v>
      </c>
      <c r="BE238" t="s">
        <v>4385</v>
      </c>
      <c r="BF238" t="str">
        <f>HYPERLINK("http://dx.doi.org/10.1002/ocea.5403","http://dx.doi.org/10.1002/ocea.5403")</f>
        <v>http://dx.doi.org/10.1002/ocea.5403</v>
      </c>
      <c r="BG238" t="s">
        <v>74</v>
      </c>
      <c r="BH238" t="s">
        <v>111</v>
      </c>
      <c r="BI238">
        <v>15</v>
      </c>
      <c r="BJ238" t="s">
        <v>1527</v>
      </c>
      <c r="BK238" t="s">
        <v>112</v>
      </c>
      <c r="BL238" t="s">
        <v>1527</v>
      </c>
      <c r="BM238" t="s">
        <v>4386</v>
      </c>
      <c r="BN238" t="s">
        <v>74</v>
      </c>
      <c r="BO238" t="s">
        <v>74</v>
      </c>
      <c r="BP238" t="s">
        <v>74</v>
      </c>
      <c r="BQ238" t="s">
        <v>74</v>
      </c>
      <c r="BR238" t="s">
        <v>97</v>
      </c>
      <c r="BS238" t="s">
        <v>4387</v>
      </c>
      <c r="BT238" t="str">
        <f>HYPERLINK("https%3A%2F%2Fwww.webofscience.com%2Fwos%2Fwoscc%2Ffull-record%2FWOS:001270771600001","View Full Record in Web of Science")</f>
        <v>View Full Record in Web of Science</v>
      </c>
    </row>
    <row r="239" spans="1:72" x14ac:dyDescent="0.25">
      <c r="A239" t="s">
        <v>72</v>
      </c>
      <c r="B239" t="s">
        <v>4388</v>
      </c>
      <c r="C239" t="s">
        <v>74</v>
      </c>
      <c r="D239" t="s">
        <v>74</v>
      </c>
      <c r="E239" t="s">
        <v>74</v>
      </c>
      <c r="F239" t="s">
        <v>4389</v>
      </c>
      <c r="G239" t="s">
        <v>74</v>
      </c>
      <c r="H239" t="s">
        <v>74</v>
      </c>
      <c r="I239" t="s">
        <v>4390</v>
      </c>
      <c r="J239" t="s">
        <v>4391</v>
      </c>
      <c r="K239" t="s">
        <v>74</v>
      </c>
      <c r="L239" t="s">
        <v>74</v>
      </c>
      <c r="M239" t="s">
        <v>78</v>
      </c>
      <c r="N239" t="s">
        <v>119</v>
      </c>
      <c r="O239" t="s">
        <v>74</v>
      </c>
      <c r="P239" t="s">
        <v>74</v>
      </c>
      <c r="Q239" t="s">
        <v>74</v>
      </c>
      <c r="R239" t="s">
        <v>74</v>
      </c>
      <c r="S239" t="s">
        <v>74</v>
      </c>
      <c r="T239" t="s">
        <v>4392</v>
      </c>
      <c r="U239" t="s">
        <v>74</v>
      </c>
      <c r="V239" t="s">
        <v>4393</v>
      </c>
      <c r="W239" t="s">
        <v>4394</v>
      </c>
      <c r="X239" t="s">
        <v>4395</v>
      </c>
      <c r="Y239" t="s">
        <v>4396</v>
      </c>
      <c r="Z239" t="s">
        <v>4397</v>
      </c>
      <c r="AA239" t="s">
        <v>74</v>
      </c>
      <c r="AB239" t="s">
        <v>74</v>
      </c>
      <c r="AC239" t="s">
        <v>4398</v>
      </c>
      <c r="AD239" t="s">
        <v>4398</v>
      </c>
      <c r="AE239" t="s">
        <v>4399</v>
      </c>
      <c r="AF239" t="s">
        <v>74</v>
      </c>
      <c r="AG239">
        <v>32</v>
      </c>
      <c r="AH239">
        <v>0</v>
      </c>
      <c r="AI239">
        <v>0</v>
      </c>
      <c r="AJ239">
        <v>0</v>
      </c>
      <c r="AK239">
        <v>0</v>
      </c>
      <c r="AL239" t="s">
        <v>434</v>
      </c>
      <c r="AM239" t="s">
        <v>435</v>
      </c>
      <c r="AN239" t="s">
        <v>436</v>
      </c>
      <c r="AO239" t="s">
        <v>4400</v>
      </c>
      <c r="AP239" t="s">
        <v>4401</v>
      </c>
      <c r="AQ239" t="s">
        <v>74</v>
      </c>
      <c r="AR239" t="s">
        <v>4402</v>
      </c>
      <c r="AS239" t="s">
        <v>4403</v>
      </c>
      <c r="AT239" t="s">
        <v>74</v>
      </c>
      <c r="AU239">
        <v>2024</v>
      </c>
      <c r="AV239">
        <v>15</v>
      </c>
      <c r="AW239">
        <v>3</v>
      </c>
      <c r="AX239" t="s">
        <v>74</v>
      </c>
      <c r="AY239" t="s">
        <v>74</v>
      </c>
      <c r="AZ239" t="s">
        <v>74</v>
      </c>
      <c r="BA239" t="s">
        <v>74</v>
      </c>
      <c r="BB239">
        <v>369</v>
      </c>
      <c r="BC239">
        <v>386</v>
      </c>
      <c r="BD239" t="s">
        <v>74</v>
      </c>
      <c r="BE239" t="s">
        <v>74</v>
      </c>
      <c r="BF239" t="s">
        <v>74</v>
      </c>
      <c r="BG239" t="s">
        <v>74</v>
      </c>
      <c r="BH239" t="s">
        <v>74</v>
      </c>
      <c r="BI239">
        <v>18</v>
      </c>
      <c r="BJ239" t="s">
        <v>837</v>
      </c>
      <c r="BK239" t="s">
        <v>95</v>
      </c>
      <c r="BL239" t="s">
        <v>837</v>
      </c>
      <c r="BM239" t="s">
        <v>4404</v>
      </c>
      <c r="BN239" t="s">
        <v>74</v>
      </c>
      <c r="BO239" t="s">
        <v>74</v>
      </c>
      <c r="BP239" t="s">
        <v>74</v>
      </c>
      <c r="BQ239" t="s">
        <v>74</v>
      </c>
      <c r="BR239" t="s">
        <v>97</v>
      </c>
      <c r="BS239" t="s">
        <v>4405</v>
      </c>
      <c r="BT239" t="str">
        <f>HYPERLINK("https%3A%2F%2Fwww.webofscience.com%2Fwos%2Fwoscc%2Ffull-record%2FWOS:001356585900005","View Full Record in Web of Science")</f>
        <v>View Full Record in Web of Science</v>
      </c>
    </row>
    <row r="240" spans="1:72" x14ac:dyDescent="0.25">
      <c r="A240" t="s">
        <v>72</v>
      </c>
      <c r="B240" t="s">
        <v>4406</v>
      </c>
      <c r="C240" t="s">
        <v>74</v>
      </c>
      <c r="D240" t="s">
        <v>74</v>
      </c>
      <c r="E240" t="s">
        <v>74</v>
      </c>
      <c r="F240" t="s">
        <v>4407</v>
      </c>
      <c r="G240" t="s">
        <v>74</v>
      </c>
      <c r="H240" t="s">
        <v>74</v>
      </c>
      <c r="I240" t="s">
        <v>4408</v>
      </c>
      <c r="J240" t="s">
        <v>4409</v>
      </c>
      <c r="K240" t="s">
        <v>74</v>
      </c>
      <c r="L240" t="s">
        <v>74</v>
      </c>
      <c r="M240" t="s">
        <v>628</v>
      </c>
      <c r="N240" t="s">
        <v>271</v>
      </c>
      <c r="O240" t="s">
        <v>74</v>
      </c>
      <c r="P240" t="s">
        <v>74</v>
      </c>
      <c r="Q240" t="s">
        <v>74</v>
      </c>
      <c r="R240" t="s">
        <v>74</v>
      </c>
      <c r="S240" t="s">
        <v>74</v>
      </c>
      <c r="T240" t="s">
        <v>4410</v>
      </c>
      <c r="U240" t="s">
        <v>4411</v>
      </c>
      <c r="V240" t="s">
        <v>4412</v>
      </c>
      <c r="W240" t="s">
        <v>4413</v>
      </c>
      <c r="X240" t="s">
        <v>4414</v>
      </c>
      <c r="Y240" t="s">
        <v>4415</v>
      </c>
      <c r="Z240" t="s">
        <v>4416</v>
      </c>
      <c r="AA240" t="s">
        <v>4417</v>
      </c>
      <c r="AB240" t="s">
        <v>74</v>
      </c>
      <c r="AC240" t="s">
        <v>74</v>
      </c>
      <c r="AD240" t="s">
        <v>74</v>
      </c>
      <c r="AE240" t="s">
        <v>4418</v>
      </c>
      <c r="AF240" t="s">
        <v>74</v>
      </c>
      <c r="AG240">
        <v>65</v>
      </c>
      <c r="AH240">
        <v>0</v>
      </c>
      <c r="AI240">
        <v>0</v>
      </c>
      <c r="AJ240">
        <v>2</v>
      </c>
      <c r="AK240">
        <v>2</v>
      </c>
      <c r="AL240" t="s">
        <v>4419</v>
      </c>
      <c r="AM240" t="s">
        <v>3924</v>
      </c>
      <c r="AN240" t="s">
        <v>4420</v>
      </c>
      <c r="AO240" t="s">
        <v>4421</v>
      </c>
      <c r="AP240" t="s">
        <v>4422</v>
      </c>
      <c r="AQ240" t="s">
        <v>74</v>
      </c>
      <c r="AR240" t="s">
        <v>4423</v>
      </c>
      <c r="AS240" t="s">
        <v>4424</v>
      </c>
      <c r="AT240" t="s">
        <v>2248</v>
      </c>
      <c r="AU240">
        <v>2024</v>
      </c>
      <c r="AV240" t="s">
        <v>74</v>
      </c>
      <c r="AW240" t="s">
        <v>74</v>
      </c>
      <c r="AX240" t="s">
        <v>74</v>
      </c>
      <c r="AY240" t="s">
        <v>74</v>
      </c>
      <c r="AZ240" t="s">
        <v>74</v>
      </c>
      <c r="BA240" t="s">
        <v>74</v>
      </c>
      <c r="BB240" t="s">
        <v>74</v>
      </c>
      <c r="BC240" t="s">
        <v>74</v>
      </c>
      <c r="BD240" t="s">
        <v>74</v>
      </c>
      <c r="BE240" t="s">
        <v>4425</v>
      </c>
      <c r="BF240" t="str">
        <f>HYPERLINK("http://dx.doi.org/10.1123/jtpe.2024-0081","http://dx.doi.org/10.1123/jtpe.2024-0081")</f>
        <v>http://dx.doi.org/10.1123/jtpe.2024-0081</v>
      </c>
      <c r="BG240" t="s">
        <v>74</v>
      </c>
      <c r="BH240" t="s">
        <v>1625</v>
      </c>
      <c r="BI240">
        <v>10</v>
      </c>
      <c r="BJ240" t="s">
        <v>4426</v>
      </c>
      <c r="BK240" t="s">
        <v>1165</v>
      </c>
      <c r="BL240" t="s">
        <v>4426</v>
      </c>
      <c r="BM240" t="s">
        <v>4427</v>
      </c>
      <c r="BN240" t="s">
        <v>74</v>
      </c>
      <c r="BO240" t="s">
        <v>74</v>
      </c>
      <c r="BP240" t="s">
        <v>74</v>
      </c>
      <c r="BQ240" t="s">
        <v>74</v>
      </c>
      <c r="BR240" t="s">
        <v>97</v>
      </c>
      <c r="BS240" t="s">
        <v>4428</v>
      </c>
      <c r="BT240" t="str">
        <f>HYPERLINK("https%3A%2F%2Fwww.webofscience.com%2Fwos%2Fwoscc%2Ffull-record%2FWOS:001378587900001","View Full Record in Web of Science")</f>
        <v>View Full Record in Web of Science</v>
      </c>
    </row>
    <row r="241" spans="1:72" x14ac:dyDescent="0.25">
      <c r="A241" t="s">
        <v>72</v>
      </c>
      <c r="B241" t="s">
        <v>4429</v>
      </c>
      <c r="C241" t="s">
        <v>74</v>
      </c>
      <c r="D241" t="s">
        <v>74</v>
      </c>
      <c r="E241" t="s">
        <v>74</v>
      </c>
      <c r="F241" t="s">
        <v>4430</v>
      </c>
      <c r="G241" t="s">
        <v>74</v>
      </c>
      <c r="H241" t="s">
        <v>74</v>
      </c>
      <c r="I241" t="s">
        <v>4431</v>
      </c>
      <c r="J241" t="s">
        <v>2982</v>
      </c>
      <c r="K241" t="s">
        <v>74</v>
      </c>
      <c r="L241" t="s">
        <v>74</v>
      </c>
      <c r="M241" t="s">
        <v>78</v>
      </c>
      <c r="N241" t="s">
        <v>119</v>
      </c>
      <c r="O241" t="s">
        <v>74</v>
      </c>
      <c r="P241" t="s">
        <v>74</v>
      </c>
      <c r="Q241" t="s">
        <v>74</v>
      </c>
      <c r="R241" t="s">
        <v>74</v>
      </c>
      <c r="S241" t="s">
        <v>74</v>
      </c>
      <c r="T241" t="s">
        <v>4432</v>
      </c>
      <c r="U241" t="s">
        <v>74</v>
      </c>
      <c r="V241" t="s">
        <v>4433</v>
      </c>
      <c r="W241" t="s">
        <v>4434</v>
      </c>
      <c r="X241" t="s">
        <v>4435</v>
      </c>
      <c r="Y241" t="s">
        <v>4436</v>
      </c>
      <c r="Z241" t="s">
        <v>74</v>
      </c>
      <c r="AA241" t="s">
        <v>74</v>
      </c>
      <c r="AB241" t="s">
        <v>4437</v>
      </c>
      <c r="AC241" t="s">
        <v>4438</v>
      </c>
      <c r="AD241" t="s">
        <v>4438</v>
      </c>
      <c r="AE241" t="s">
        <v>4439</v>
      </c>
      <c r="AF241" t="s">
        <v>74</v>
      </c>
      <c r="AG241">
        <v>44</v>
      </c>
      <c r="AH241">
        <v>0</v>
      </c>
      <c r="AI241">
        <v>0</v>
      </c>
      <c r="AJ241">
        <v>1</v>
      </c>
      <c r="AK241">
        <v>1</v>
      </c>
      <c r="AL241" t="s">
        <v>248</v>
      </c>
      <c r="AM241" t="s">
        <v>249</v>
      </c>
      <c r="AN241" t="s">
        <v>250</v>
      </c>
      <c r="AO241" t="s">
        <v>2985</v>
      </c>
      <c r="AP241" t="s">
        <v>2986</v>
      </c>
      <c r="AQ241" t="s">
        <v>74</v>
      </c>
      <c r="AR241" t="s">
        <v>2987</v>
      </c>
      <c r="AS241" t="s">
        <v>2988</v>
      </c>
      <c r="AT241" t="s">
        <v>1117</v>
      </c>
      <c r="AU241">
        <v>2024</v>
      </c>
      <c r="AV241">
        <v>138</v>
      </c>
      <c r="AW241">
        <v>1</v>
      </c>
      <c r="AX241" t="s">
        <v>74</v>
      </c>
      <c r="AY241" t="s">
        <v>74</v>
      </c>
      <c r="AZ241" t="s">
        <v>109</v>
      </c>
      <c r="BA241" t="s">
        <v>74</v>
      </c>
      <c r="BB241">
        <v>1</v>
      </c>
      <c r="BC241">
        <v>19</v>
      </c>
      <c r="BD241" t="s">
        <v>74</v>
      </c>
      <c r="BE241" t="s">
        <v>4440</v>
      </c>
      <c r="BF241" t="str">
        <f>HYPERLINK("http://dx.doi.org/10.1177/01417789241279155","http://dx.doi.org/10.1177/01417789241279155")</f>
        <v>http://dx.doi.org/10.1177/01417789241279155</v>
      </c>
      <c r="BG241" t="s">
        <v>74</v>
      </c>
      <c r="BH241" t="s">
        <v>74</v>
      </c>
      <c r="BI241">
        <v>19</v>
      </c>
      <c r="BJ241" t="s">
        <v>336</v>
      </c>
      <c r="BK241" t="s">
        <v>112</v>
      </c>
      <c r="BL241" t="s">
        <v>336</v>
      </c>
      <c r="BM241" t="s">
        <v>2990</v>
      </c>
      <c r="BN241" t="s">
        <v>74</v>
      </c>
      <c r="BO241" t="s">
        <v>74</v>
      </c>
      <c r="BP241" t="s">
        <v>74</v>
      </c>
      <c r="BQ241" t="s">
        <v>74</v>
      </c>
      <c r="BR241" t="s">
        <v>97</v>
      </c>
      <c r="BS241" t="s">
        <v>4441</v>
      </c>
      <c r="BT241" t="str">
        <f>HYPERLINK("https%3A%2F%2Fwww.webofscience.com%2Fwos%2Fwoscc%2Ffull-record%2FWOS:001380772200004","View Full Record in Web of Science")</f>
        <v>View Full Record in Web of Science</v>
      </c>
    </row>
    <row r="242" spans="1:72" x14ac:dyDescent="0.25">
      <c r="A242" t="s">
        <v>72</v>
      </c>
      <c r="B242" t="s">
        <v>4442</v>
      </c>
      <c r="C242" t="s">
        <v>74</v>
      </c>
      <c r="D242" t="s">
        <v>74</v>
      </c>
      <c r="E242" t="s">
        <v>74</v>
      </c>
      <c r="F242" t="s">
        <v>4443</v>
      </c>
      <c r="G242" t="s">
        <v>74</v>
      </c>
      <c r="H242" t="s">
        <v>74</v>
      </c>
      <c r="I242" t="s">
        <v>4444</v>
      </c>
      <c r="J242" t="s">
        <v>4445</v>
      </c>
      <c r="K242" t="s">
        <v>74</v>
      </c>
      <c r="L242" t="s">
        <v>74</v>
      </c>
      <c r="M242" t="s">
        <v>78</v>
      </c>
      <c r="N242" t="s">
        <v>119</v>
      </c>
      <c r="O242" t="s">
        <v>74</v>
      </c>
      <c r="P242" t="s">
        <v>74</v>
      </c>
      <c r="Q242" t="s">
        <v>74</v>
      </c>
      <c r="R242" t="s">
        <v>74</v>
      </c>
      <c r="S242" t="s">
        <v>74</v>
      </c>
      <c r="T242" t="s">
        <v>4446</v>
      </c>
      <c r="U242" t="s">
        <v>4447</v>
      </c>
      <c r="V242" t="s">
        <v>4448</v>
      </c>
      <c r="W242" t="s">
        <v>4449</v>
      </c>
      <c r="X242" t="s">
        <v>4450</v>
      </c>
      <c r="Y242" t="s">
        <v>4451</v>
      </c>
      <c r="Z242" t="s">
        <v>4452</v>
      </c>
      <c r="AA242" t="s">
        <v>74</v>
      </c>
      <c r="AB242" t="s">
        <v>4453</v>
      </c>
      <c r="AC242" t="s">
        <v>4454</v>
      </c>
      <c r="AD242" t="s">
        <v>4454</v>
      </c>
      <c r="AE242" t="s">
        <v>4455</v>
      </c>
      <c r="AF242" t="s">
        <v>74</v>
      </c>
      <c r="AG242">
        <v>47</v>
      </c>
      <c r="AH242">
        <v>1</v>
      </c>
      <c r="AI242">
        <v>1</v>
      </c>
      <c r="AJ242">
        <v>4</v>
      </c>
      <c r="AK242">
        <v>4</v>
      </c>
      <c r="AL242" t="s">
        <v>281</v>
      </c>
      <c r="AM242" t="s">
        <v>282</v>
      </c>
      <c r="AN242" t="s">
        <v>283</v>
      </c>
      <c r="AO242" t="s">
        <v>4456</v>
      </c>
      <c r="AP242" t="s">
        <v>4457</v>
      </c>
      <c r="AQ242" t="s">
        <v>74</v>
      </c>
      <c r="AR242" t="s">
        <v>4458</v>
      </c>
      <c r="AS242" t="s">
        <v>4459</v>
      </c>
      <c r="AT242" t="s">
        <v>233</v>
      </c>
      <c r="AU242">
        <v>2024</v>
      </c>
      <c r="AV242">
        <v>48</v>
      </c>
      <c r="AW242" t="s">
        <v>675</v>
      </c>
      <c r="AX242" t="s">
        <v>74</v>
      </c>
      <c r="AY242" t="s">
        <v>74</v>
      </c>
      <c r="AZ242" t="s">
        <v>109</v>
      </c>
      <c r="BA242" t="s">
        <v>74</v>
      </c>
      <c r="BB242">
        <v>51</v>
      </c>
      <c r="BC242">
        <v>69</v>
      </c>
      <c r="BD242" t="s">
        <v>74</v>
      </c>
      <c r="BE242" t="s">
        <v>4460</v>
      </c>
      <c r="BF242" t="str">
        <f>HYPERLINK("http://dx.doi.org/10.1177/01937235241254116","http://dx.doi.org/10.1177/01937235241254116")</f>
        <v>http://dx.doi.org/10.1177/01937235241254116</v>
      </c>
      <c r="BG242" t="s">
        <v>74</v>
      </c>
      <c r="BH242" t="s">
        <v>290</v>
      </c>
      <c r="BI242">
        <v>19</v>
      </c>
      <c r="BJ242" t="s">
        <v>4461</v>
      </c>
      <c r="BK242" t="s">
        <v>112</v>
      </c>
      <c r="BL242" t="s">
        <v>4462</v>
      </c>
      <c r="BM242" t="s">
        <v>4463</v>
      </c>
      <c r="BN242" t="s">
        <v>74</v>
      </c>
      <c r="BO242" t="s">
        <v>74</v>
      </c>
      <c r="BP242" t="s">
        <v>74</v>
      </c>
      <c r="BQ242" t="s">
        <v>74</v>
      </c>
      <c r="BR242" t="s">
        <v>97</v>
      </c>
      <c r="BS242" t="s">
        <v>4464</v>
      </c>
      <c r="BT242" t="str">
        <f>HYPERLINK("https%3A%2F%2Fwww.webofscience.com%2Fwos%2Fwoscc%2Ffull-record%2FWOS:001243498100001","View Full Record in Web of Science")</f>
        <v>View Full Record in Web of Science</v>
      </c>
    </row>
    <row r="243" spans="1:72" x14ac:dyDescent="0.25">
      <c r="A243" t="s">
        <v>72</v>
      </c>
      <c r="B243" t="s">
        <v>4465</v>
      </c>
      <c r="C243" t="s">
        <v>74</v>
      </c>
      <c r="D243" t="s">
        <v>74</v>
      </c>
      <c r="E243" t="s">
        <v>74</v>
      </c>
      <c r="F243" t="s">
        <v>4466</v>
      </c>
      <c r="G243" t="s">
        <v>74</v>
      </c>
      <c r="H243" t="s">
        <v>74</v>
      </c>
      <c r="I243" t="s">
        <v>4467</v>
      </c>
      <c r="J243" t="s">
        <v>4468</v>
      </c>
      <c r="K243" t="s">
        <v>74</v>
      </c>
      <c r="L243" t="s">
        <v>74</v>
      </c>
      <c r="M243" t="s">
        <v>78</v>
      </c>
      <c r="N243" t="s">
        <v>119</v>
      </c>
      <c r="O243" t="s">
        <v>74</v>
      </c>
      <c r="P243" t="s">
        <v>74</v>
      </c>
      <c r="Q243" t="s">
        <v>74</v>
      </c>
      <c r="R243" t="s">
        <v>74</v>
      </c>
      <c r="S243" t="s">
        <v>74</v>
      </c>
      <c r="T243" t="s">
        <v>4469</v>
      </c>
      <c r="U243" t="s">
        <v>74</v>
      </c>
      <c r="V243" t="s">
        <v>4470</v>
      </c>
      <c r="W243" t="s">
        <v>4471</v>
      </c>
      <c r="X243" t="s">
        <v>4472</v>
      </c>
      <c r="Y243" t="s">
        <v>4473</v>
      </c>
      <c r="Z243" t="s">
        <v>4474</v>
      </c>
      <c r="AA243" t="s">
        <v>74</v>
      </c>
      <c r="AB243" t="s">
        <v>74</v>
      </c>
      <c r="AC243" t="s">
        <v>74</v>
      </c>
      <c r="AD243" t="s">
        <v>74</v>
      </c>
      <c r="AE243" t="s">
        <v>74</v>
      </c>
      <c r="AF243" t="s">
        <v>74</v>
      </c>
      <c r="AG243">
        <v>13</v>
      </c>
      <c r="AH243">
        <v>0</v>
      </c>
      <c r="AI243">
        <v>0</v>
      </c>
      <c r="AJ243">
        <v>1</v>
      </c>
      <c r="AK243">
        <v>1</v>
      </c>
      <c r="AL243" t="s">
        <v>84</v>
      </c>
      <c r="AM243" t="s">
        <v>85</v>
      </c>
      <c r="AN243" t="s">
        <v>86</v>
      </c>
      <c r="AO243" t="s">
        <v>4475</v>
      </c>
      <c r="AP243" t="s">
        <v>4476</v>
      </c>
      <c r="AQ243" t="s">
        <v>74</v>
      </c>
      <c r="AR243" t="s">
        <v>4477</v>
      </c>
      <c r="AS243" t="s">
        <v>4478</v>
      </c>
      <c r="AT243" t="s">
        <v>3233</v>
      </c>
      <c r="AU243">
        <v>2024</v>
      </c>
      <c r="AV243">
        <v>44</v>
      </c>
      <c r="AW243">
        <v>1</v>
      </c>
      <c r="AX243" t="s">
        <v>74</v>
      </c>
      <c r="AY243" t="s">
        <v>74</v>
      </c>
      <c r="AZ243" t="s">
        <v>109</v>
      </c>
      <c r="BA243" t="s">
        <v>74</v>
      </c>
      <c r="BB243">
        <v>136</v>
      </c>
      <c r="BC243">
        <v>141</v>
      </c>
      <c r="BD243" t="s">
        <v>74</v>
      </c>
      <c r="BE243" t="s">
        <v>4479</v>
      </c>
      <c r="BF243" t="str">
        <f>HYPERLINK("http://dx.doi.org/10.1080/14682761.2024.2338976","http://dx.doi.org/10.1080/14682761.2024.2338976")</f>
        <v>http://dx.doi.org/10.1080/14682761.2024.2338976</v>
      </c>
      <c r="BG243" t="s">
        <v>74</v>
      </c>
      <c r="BH243" t="s">
        <v>74</v>
      </c>
      <c r="BI243">
        <v>6</v>
      </c>
      <c r="BJ243" t="s">
        <v>785</v>
      </c>
      <c r="BK243" t="s">
        <v>135</v>
      </c>
      <c r="BL243" t="s">
        <v>785</v>
      </c>
      <c r="BM243" t="s">
        <v>4480</v>
      </c>
      <c r="BN243" t="s">
        <v>74</v>
      </c>
      <c r="BO243" t="s">
        <v>316</v>
      </c>
      <c r="BP243" t="s">
        <v>74</v>
      </c>
      <c r="BQ243" t="s">
        <v>74</v>
      </c>
      <c r="BR243" t="s">
        <v>97</v>
      </c>
      <c r="BS243" t="s">
        <v>4481</v>
      </c>
      <c r="BT243" t="str">
        <f>HYPERLINK("https%3A%2F%2Fwww.webofscience.com%2Fwos%2Fwoscc%2Ffull-record%2FWOS:001248536800001","View Full Record in Web of Science")</f>
        <v>View Full Record in Web of Science</v>
      </c>
    </row>
    <row r="244" spans="1:72" x14ac:dyDescent="0.25">
      <c r="A244" t="s">
        <v>72</v>
      </c>
      <c r="B244" t="s">
        <v>1628</v>
      </c>
      <c r="C244" t="s">
        <v>74</v>
      </c>
      <c r="D244" t="s">
        <v>74</v>
      </c>
      <c r="E244" t="s">
        <v>74</v>
      </c>
      <c r="F244" t="s">
        <v>1629</v>
      </c>
      <c r="G244" t="s">
        <v>74</v>
      </c>
      <c r="H244" t="s">
        <v>74</v>
      </c>
      <c r="I244" t="s">
        <v>4482</v>
      </c>
      <c r="J244" t="s">
        <v>1631</v>
      </c>
      <c r="K244" t="s">
        <v>74</v>
      </c>
      <c r="L244" t="s">
        <v>74</v>
      </c>
      <c r="M244" t="s">
        <v>78</v>
      </c>
      <c r="N244" t="s">
        <v>4483</v>
      </c>
      <c r="O244" t="s">
        <v>74</v>
      </c>
      <c r="P244" t="s">
        <v>74</v>
      </c>
      <c r="Q244" t="s">
        <v>74</v>
      </c>
      <c r="R244" t="s">
        <v>74</v>
      </c>
      <c r="S244" t="s">
        <v>74</v>
      </c>
      <c r="T244" t="s">
        <v>74</v>
      </c>
      <c r="U244" t="s">
        <v>74</v>
      </c>
      <c r="V244" t="s">
        <v>74</v>
      </c>
      <c r="W244" t="s">
        <v>74</v>
      </c>
      <c r="X244" t="s">
        <v>74</v>
      </c>
      <c r="Y244" t="s">
        <v>74</v>
      </c>
      <c r="Z244" t="s">
        <v>74</v>
      </c>
      <c r="AA244" t="s">
        <v>1639</v>
      </c>
      <c r="AB244" t="s">
        <v>74</v>
      </c>
      <c r="AC244" t="s">
        <v>74</v>
      </c>
      <c r="AD244" t="s">
        <v>74</v>
      </c>
      <c r="AE244" t="s">
        <v>74</v>
      </c>
      <c r="AF244" t="s">
        <v>74</v>
      </c>
      <c r="AG244">
        <v>1</v>
      </c>
      <c r="AH244">
        <v>0</v>
      </c>
      <c r="AI244">
        <v>0</v>
      </c>
      <c r="AJ244">
        <v>0</v>
      </c>
      <c r="AK244">
        <v>0</v>
      </c>
      <c r="AL244" t="s">
        <v>874</v>
      </c>
      <c r="AM244" t="s">
        <v>85</v>
      </c>
      <c r="AN244" t="s">
        <v>875</v>
      </c>
      <c r="AO244" t="s">
        <v>1641</v>
      </c>
      <c r="AP244" t="s">
        <v>1642</v>
      </c>
      <c r="AQ244" t="s">
        <v>74</v>
      </c>
      <c r="AR244" t="s">
        <v>1631</v>
      </c>
      <c r="AS244" t="s">
        <v>183</v>
      </c>
      <c r="AT244" t="s">
        <v>131</v>
      </c>
      <c r="AU244">
        <v>2024</v>
      </c>
      <c r="AV244">
        <v>109</v>
      </c>
      <c r="AW244">
        <v>3</v>
      </c>
      <c r="AX244" t="s">
        <v>74</v>
      </c>
      <c r="AY244" t="s">
        <v>74</v>
      </c>
      <c r="AZ244" t="s">
        <v>74</v>
      </c>
      <c r="BA244" t="s">
        <v>74</v>
      </c>
      <c r="BB244">
        <v>169</v>
      </c>
      <c r="BC244">
        <v>169</v>
      </c>
      <c r="BD244" t="s">
        <v>74</v>
      </c>
      <c r="BE244" t="s">
        <v>4484</v>
      </c>
      <c r="BF244" t="str">
        <f>HYPERLINK("http://dx.doi.org/10.1080/00167487.2024.2386894","http://dx.doi.org/10.1080/00167487.2024.2386894")</f>
        <v>http://dx.doi.org/10.1080/00167487.2024.2386894</v>
      </c>
      <c r="BG244" t="s">
        <v>74</v>
      </c>
      <c r="BH244" t="s">
        <v>74</v>
      </c>
      <c r="BI244">
        <v>1</v>
      </c>
      <c r="BJ244" t="s">
        <v>183</v>
      </c>
      <c r="BK244" t="s">
        <v>112</v>
      </c>
      <c r="BL244" t="s">
        <v>183</v>
      </c>
      <c r="BM244" t="s">
        <v>4485</v>
      </c>
      <c r="BN244" t="s">
        <v>74</v>
      </c>
      <c r="BO244" t="s">
        <v>74</v>
      </c>
      <c r="BP244" t="s">
        <v>74</v>
      </c>
      <c r="BQ244" t="s">
        <v>74</v>
      </c>
      <c r="BR244" t="s">
        <v>97</v>
      </c>
      <c r="BS244" t="s">
        <v>4486</v>
      </c>
      <c r="BT244" t="str">
        <f>HYPERLINK("https%3A%2F%2Fwww.webofscience.com%2Fwos%2Fwoscc%2Ffull-record%2FWOS:001326688200006","View Full Record in Web of Science")</f>
        <v>View Full Record in Web of Science</v>
      </c>
    </row>
    <row r="245" spans="1:72" x14ac:dyDescent="0.25">
      <c r="A245" t="s">
        <v>72</v>
      </c>
      <c r="B245" t="s">
        <v>4487</v>
      </c>
      <c r="C245" t="s">
        <v>74</v>
      </c>
      <c r="D245" t="s">
        <v>74</v>
      </c>
      <c r="E245" t="s">
        <v>74</v>
      </c>
      <c r="F245" t="s">
        <v>4488</v>
      </c>
      <c r="G245" t="s">
        <v>74</v>
      </c>
      <c r="H245" t="s">
        <v>74</v>
      </c>
      <c r="I245" t="s">
        <v>4489</v>
      </c>
      <c r="J245" t="s">
        <v>4490</v>
      </c>
      <c r="K245" t="s">
        <v>74</v>
      </c>
      <c r="L245" t="s">
        <v>74</v>
      </c>
      <c r="M245" t="s">
        <v>450</v>
      </c>
      <c r="N245" t="s">
        <v>119</v>
      </c>
      <c r="O245" t="s">
        <v>74</v>
      </c>
      <c r="P245" t="s">
        <v>74</v>
      </c>
      <c r="Q245" t="s">
        <v>74</v>
      </c>
      <c r="R245" t="s">
        <v>74</v>
      </c>
      <c r="S245" t="s">
        <v>74</v>
      </c>
      <c r="T245" t="s">
        <v>74</v>
      </c>
      <c r="U245" t="s">
        <v>74</v>
      </c>
      <c r="V245" t="s">
        <v>74</v>
      </c>
      <c r="W245" t="s">
        <v>4491</v>
      </c>
      <c r="X245" t="s">
        <v>1506</v>
      </c>
      <c r="Y245" t="s">
        <v>4492</v>
      </c>
      <c r="Z245" t="s">
        <v>4493</v>
      </c>
      <c r="AA245" t="s">
        <v>4494</v>
      </c>
      <c r="AB245" t="s">
        <v>74</v>
      </c>
      <c r="AC245" t="s">
        <v>74</v>
      </c>
      <c r="AD245" t="s">
        <v>74</v>
      </c>
      <c r="AE245" t="s">
        <v>74</v>
      </c>
      <c r="AF245" t="s">
        <v>74</v>
      </c>
      <c r="AG245">
        <v>14</v>
      </c>
      <c r="AH245">
        <v>0</v>
      </c>
      <c r="AI245">
        <v>0</v>
      </c>
      <c r="AJ245">
        <v>0</v>
      </c>
      <c r="AK245">
        <v>0</v>
      </c>
      <c r="AL245" t="s">
        <v>4495</v>
      </c>
      <c r="AM245" t="s">
        <v>4496</v>
      </c>
      <c r="AN245" t="s">
        <v>4497</v>
      </c>
      <c r="AO245" t="s">
        <v>4498</v>
      </c>
      <c r="AP245" t="s">
        <v>4499</v>
      </c>
      <c r="AQ245" t="s">
        <v>74</v>
      </c>
      <c r="AR245" t="s">
        <v>4500</v>
      </c>
      <c r="AS245" t="s">
        <v>4501</v>
      </c>
      <c r="AT245" t="s">
        <v>638</v>
      </c>
      <c r="AU245">
        <v>2024</v>
      </c>
      <c r="AV245">
        <v>37</v>
      </c>
      <c r="AW245">
        <v>1</v>
      </c>
      <c r="AX245" t="s">
        <v>74</v>
      </c>
      <c r="AY245" t="s">
        <v>74</v>
      </c>
      <c r="AZ245" t="s">
        <v>74</v>
      </c>
      <c r="BA245" t="s">
        <v>74</v>
      </c>
      <c r="BB245">
        <v>11</v>
      </c>
      <c r="BC245">
        <v>20</v>
      </c>
      <c r="BD245" t="s">
        <v>74</v>
      </c>
      <c r="BE245" t="s">
        <v>74</v>
      </c>
      <c r="BF245" t="s">
        <v>74</v>
      </c>
      <c r="BG245" t="s">
        <v>74</v>
      </c>
      <c r="BH245" t="s">
        <v>74</v>
      </c>
      <c r="BI245">
        <v>10</v>
      </c>
      <c r="BJ245" t="s">
        <v>336</v>
      </c>
      <c r="BK245" t="s">
        <v>95</v>
      </c>
      <c r="BL245" t="s">
        <v>336</v>
      </c>
      <c r="BM245" t="s">
        <v>4502</v>
      </c>
      <c r="BN245" t="s">
        <v>74</v>
      </c>
      <c r="BO245" t="s">
        <v>74</v>
      </c>
      <c r="BP245" t="s">
        <v>74</v>
      </c>
      <c r="BQ245" t="s">
        <v>74</v>
      </c>
      <c r="BR245" t="s">
        <v>97</v>
      </c>
      <c r="BS245" t="s">
        <v>4503</v>
      </c>
      <c r="BT245" t="str">
        <f>HYPERLINK("https%3A%2F%2Fwww.webofscience.com%2Fwos%2Fwoscc%2Ffull-record%2FWOS:001291168200002","View Full Record in Web of Science")</f>
        <v>View Full Record in Web of Science</v>
      </c>
    </row>
    <row r="246" spans="1:72" x14ac:dyDescent="0.25">
      <c r="A246" t="s">
        <v>72</v>
      </c>
      <c r="B246" t="s">
        <v>4504</v>
      </c>
      <c r="C246" t="s">
        <v>74</v>
      </c>
      <c r="D246" t="s">
        <v>74</v>
      </c>
      <c r="E246" t="s">
        <v>74</v>
      </c>
      <c r="F246" t="s">
        <v>4505</v>
      </c>
      <c r="G246" t="s">
        <v>74</v>
      </c>
      <c r="H246" t="s">
        <v>74</v>
      </c>
      <c r="I246" t="s">
        <v>4506</v>
      </c>
      <c r="J246" t="s">
        <v>4507</v>
      </c>
      <c r="K246" t="s">
        <v>74</v>
      </c>
      <c r="L246" t="s">
        <v>74</v>
      </c>
      <c r="M246" t="s">
        <v>78</v>
      </c>
      <c r="N246" t="s">
        <v>119</v>
      </c>
      <c r="O246" t="s">
        <v>74</v>
      </c>
      <c r="P246" t="s">
        <v>74</v>
      </c>
      <c r="Q246" t="s">
        <v>74</v>
      </c>
      <c r="R246" t="s">
        <v>74</v>
      </c>
      <c r="S246" t="s">
        <v>74</v>
      </c>
      <c r="T246" t="s">
        <v>4508</v>
      </c>
      <c r="U246" t="s">
        <v>4509</v>
      </c>
      <c r="V246" t="s">
        <v>4510</v>
      </c>
      <c r="W246" t="s">
        <v>4511</v>
      </c>
      <c r="X246" t="s">
        <v>4512</v>
      </c>
      <c r="Y246" t="s">
        <v>4513</v>
      </c>
      <c r="Z246" t="s">
        <v>4514</v>
      </c>
      <c r="AA246" t="s">
        <v>4515</v>
      </c>
      <c r="AB246" t="s">
        <v>4516</v>
      </c>
      <c r="AC246" t="s">
        <v>74</v>
      </c>
      <c r="AD246" t="s">
        <v>74</v>
      </c>
      <c r="AE246" t="s">
        <v>74</v>
      </c>
      <c r="AF246" t="s">
        <v>74</v>
      </c>
      <c r="AG246">
        <v>77</v>
      </c>
      <c r="AH246">
        <v>0</v>
      </c>
      <c r="AI246">
        <v>0</v>
      </c>
      <c r="AJ246">
        <v>9</v>
      </c>
      <c r="AK246">
        <v>9</v>
      </c>
      <c r="AL246" t="s">
        <v>173</v>
      </c>
      <c r="AM246" t="s">
        <v>174</v>
      </c>
      <c r="AN246" t="s">
        <v>175</v>
      </c>
      <c r="AO246" t="s">
        <v>4517</v>
      </c>
      <c r="AP246" t="s">
        <v>4518</v>
      </c>
      <c r="AQ246" t="s">
        <v>74</v>
      </c>
      <c r="AR246" t="s">
        <v>4519</v>
      </c>
      <c r="AS246" t="s">
        <v>4520</v>
      </c>
      <c r="AT246" t="s">
        <v>255</v>
      </c>
      <c r="AU246">
        <v>2024</v>
      </c>
      <c r="AV246">
        <v>43</v>
      </c>
      <c r="AW246">
        <v>3</v>
      </c>
      <c r="AX246" t="s">
        <v>74</v>
      </c>
      <c r="AY246" t="s">
        <v>74</v>
      </c>
      <c r="AZ246" t="s">
        <v>109</v>
      </c>
      <c r="BA246" t="s">
        <v>74</v>
      </c>
      <c r="BB246">
        <v>343</v>
      </c>
      <c r="BC246">
        <v>362</v>
      </c>
      <c r="BD246" t="s">
        <v>74</v>
      </c>
      <c r="BE246" t="s">
        <v>4521</v>
      </c>
      <c r="BF246" t="str">
        <f>HYPERLINK("http://dx.doi.org/10.1111/jade.12517","http://dx.doi.org/10.1111/jade.12517")</f>
        <v>http://dx.doi.org/10.1111/jade.12517</v>
      </c>
      <c r="BG246" t="s">
        <v>74</v>
      </c>
      <c r="BH246" t="s">
        <v>290</v>
      </c>
      <c r="BI246">
        <v>20</v>
      </c>
      <c r="BJ246" t="s">
        <v>4522</v>
      </c>
      <c r="BK246" t="s">
        <v>292</v>
      </c>
      <c r="BL246" t="s">
        <v>4522</v>
      </c>
      <c r="BM246" t="s">
        <v>4523</v>
      </c>
      <c r="BN246" t="s">
        <v>74</v>
      </c>
      <c r="BO246" t="s">
        <v>316</v>
      </c>
      <c r="BP246" t="s">
        <v>74</v>
      </c>
      <c r="BQ246" t="s">
        <v>74</v>
      </c>
      <c r="BR246" t="s">
        <v>97</v>
      </c>
      <c r="BS246" t="s">
        <v>4524</v>
      </c>
      <c r="BT246" t="str">
        <f>HYPERLINK("https%3A%2F%2Fwww.webofscience.com%2Fwos%2Fwoscc%2Ffull-record%2FWOS:001247893800001","View Full Record in Web of Science")</f>
        <v>View Full Record in Web of Science</v>
      </c>
    </row>
    <row r="247" spans="1:72" x14ac:dyDescent="0.25">
      <c r="A247" t="s">
        <v>72</v>
      </c>
      <c r="B247" t="s">
        <v>4525</v>
      </c>
      <c r="C247" t="s">
        <v>74</v>
      </c>
      <c r="D247" t="s">
        <v>74</v>
      </c>
      <c r="E247" t="s">
        <v>74</v>
      </c>
      <c r="F247" t="s">
        <v>4526</v>
      </c>
      <c r="G247" t="s">
        <v>74</v>
      </c>
      <c r="H247" t="s">
        <v>74</v>
      </c>
      <c r="I247" t="s">
        <v>4527</v>
      </c>
      <c r="J247" t="s">
        <v>4528</v>
      </c>
      <c r="K247" t="s">
        <v>74</v>
      </c>
      <c r="L247" t="s">
        <v>74</v>
      </c>
      <c r="M247" t="s">
        <v>78</v>
      </c>
      <c r="N247" t="s">
        <v>119</v>
      </c>
      <c r="O247" t="s">
        <v>74</v>
      </c>
      <c r="P247" t="s">
        <v>74</v>
      </c>
      <c r="Q247" t="s">
        <v>74</v>
      </c>
      <c r="R247" t="s">
        <v>74</v>
      </c>
      <c r="S247" t="s">
        <v>74</v>
      </c>
      <c r="T247" t="s">
        <v>4529</v>
      </c>
      <c r="U247" t="s">
        <v>74</v>
      </c>
      <c r="V247" t="s">
        <v>4530</v>
      </c>
      <c r="W247" t="s">
        <v>4531</v>
      </c>
      <c r="X247" t="s">
        <v>4532</v>
      </c>
      <c r="Y247" t="s">
        <v>4533</v>
      </c>
      <c r="Z247" t="s">
        <v>4534</v>
      </c>
      <c r="AA247" t="s">
        <v>74</v>
      </c>
      <c r="AB247" t="s">
        <v>4535</v>
      </c>
      <c r="AC247" t="s">
        <v>74</v>
      </c>
      <c r="AD247" t="s">
        <v>74</v>
      </c>
      <c r="AE247" t="s">
        <v>74</v>
      </c>
      <c r="AF247" t="s">
        <v>74</v>
      </c>
      <c r="AG247">
        <v>72</v>
      </c>
      <c r="AH247">
        <v>0</v>
      </c>
      <c r="AI247">
        <v>0</v>
      </c>
      <c r="AJ247">
        <v>2</v>
      </c>
      <c r="AK247">
        <v>3</v>
      </c>
      <c r="AL247" t="s">
        <v>281</v>
      </c>
      <c r="AM247" t="s">
        <v>282</v>
      </c>
      <c r="AN247" t="s">
        <v>283</v>
      </c>
      <c r="AO247" t="s">
        <v>4536</v>
      </c>
      <c r="AP247" t="s">
        <v>4537</v>
      </c>
      <c r="AQ247" t="s">
        <v>74</v>
      </c>
      <c r="AR247" t="s">
        <v>4538</v>
      </c>
      <c r="AS247" t="s">
        <v>4539</v>
      </c>
      <c r="AT247" t="s">
        <v>1183</v>
      </c>
      <c r="AU247">
        <v>2024</v>
      </c>
      <c r="AV247">
        <v>52</v>
      </c>
      <c r="AW247">
        <v>2</v>
      </c>
      <c r="AX247" t="s">
        <v>74</v>
      </c>
      <c r="AY247" t="s">
        <v>74</v>
      </c>
      <c r="AZ247" t="s">
        <v>109</v>
      </c>
      <c r="BA247" t="s">
        <v>74</v>
      </c>
      <c r="BB247">
        <v>148</v>
      </c>
      <c r="BC247">
        <v>159</v>
      </c>
      <c r="BD247" t="s">
        <v>74</v>
      </c>
      <c r="BE247" t="s">
        <v>4540</v>
      </c>
      <c r="BF247" t="str">
        <f>HYPERLINK("http://dx.doi.org/10.1177/0092055X241233892","http://dx.doi.org/10.1177/0092055X241233892")</f>
        <v>http://dx.doi.org/10.1177/0092055X241233892</v>
      </c>
      <c r="BG247" t="s">
        <v>74</v>
      </c>
      <c r="BH247" t="s">
        <v>677</v>
      </c>
      <c r="BI247">
        <v>12</v>
      </c>
      <c r="BJ247" t="s">
        <v>4541</v>
      </c>
      <c r="BK247" t="s">
        <v>112</v>
      </c>
      <c r="BL247" t="s">
        <v>4541</v>
      </c>
      <c r="BM247" t="s">
        <v>4542</v>
      </c>
      <c r="BN247" t="s">
        <v>74</v>
      </c>
      <c r="BO247" t="s">
        <v>74</v>
      </c>
      <c r="BP247" t="s">
        <v>74</v>
      </c>
      <c r="BQ247" t="s">
        <v>74</v>
      </c>
      <c r="BR247" t="s">
        <v>97</v>
      </c>
      <c r="BS247" t="s">
        <v>4543</v>
      </c>
      <c r="BT247" t="str">
        <f>HYPERLINK("https%3A%2F%2Fwww.webofscience.com%2Fwos%2Fwoscc%2Ffull-record%2FWOS:001183307600001","View Full Record in Web of Science")</f>
        <v>View Full Record in Web of Science</v>
      </c>
    </row>
    <row r="248" spans="1:72" x14ac:dyDescent="0.25">
      <c r="A248" t="s">
        <v>72</v>
      </c>
      <c r="B248" t="s">
        <v>4544</v>
      </c>
      <c r="C248" t="s">
        <v>74</v>
      </c>
      <c r="D248" t="s">
        <v>74</v>
      </c>
      <c r="E248" t="s">
        <v>74</v>
      </c>
      <c r="F248" t="s">
        <v>4545</v>
      </c>
      <c r="G248" t="s">
        <v>74</v>
      </c>
      <c r="H248" t="s">
        <v>74</v>
      </c>
      <c r="I248" t="s">
        <v>4546</v>
      </c>
      <c r="J248" t="s">
        <v>3353</v>
      </c>
      <c r="K248" t="s">
        <v>74</v>
      </c>
      <c r="L248" t="s">
        <v>74</v>
      </c>
      <c r="M248" t="s">
        <v>78</v>
      </c>
      <c r="N248" t="s">
        <v>119</v>
      </c>
      <c r="O248" t="s">
        <v>74</v>
      </c>
      <c r="P248" t="s">
        <v>74</v>
      </c>
      <c r="Q248" t="s">
        <v>74</v>
      </c>
      <c r="R248" t="s">
        <v>74</v>
      </c>
      <c r="S248" t="s">
        <v>74</v>
      </c>
      <c r="T248" t="s">
        <v>4547</v>
      </c>
      <c r="U248" t="s">
        <v>4548</v>
      </c>
      <c r="V248" t="s">
        <v>4549</v>
      </c>
      <c r="W248" t="s">
        <v>4550</v>
      </c>
      <c r="X248" t="s">
        <v>4551</v>
      </c>
      <c r="Y248" t="s">
        <v>4552</v>
      </c>
      <c r="Z248" t="s">
        <v>4553</v>
      </c>
      <c r="AA248" t="s">
        <v>4554</v>
      </c>
      <c r="AB248" t="s">
        <v>4555</v>
      </c>
      <c r="AC248" t="s">
        <v>74</v>
      </c>
      <c r="AD248" t="s">
        <v>74</v>
      </c>
      <c r="AE248" t="s">
        <v>4556</v>
      </c>
      <c r="AF248" t="s">
        <v>74</v>
      </c>
      <c r="AG248">
        <v>59</v>
      </c>
      <c r="AH248">
        <v>1</v>
      </c>
      <c r="AI248">
        <v>1</v>
      </c>
      <c r="AJ248">
        <v>0</v>
      </c>
      <c r="AK248">
        <v>0</v>
      </c>
      <c r="AL248" t="s">
        <v>173</v>
      </c>
      <c r="AM248" t="s">
        <v>174</v>
      </c>
      <c r="AN248" t="s">
        <v>175</v>
      </c>
      <c r="AO248" t="s">
        <v>3357</v>
      </c>
      <c r="AP248" t="s">
        <v>3358</v>
      </c>
      <c r="AQ248" t="s">
        <v>74</v>
      </c>
      <c r="AR248" t="s">
        <v>3359</v>
      </c>
      <c r="AS248" t="s">
        <v>3360</v>
      </c>
      <c r="AT248" t="s">
        <v>376</v>
      </c>
      <c r="AU248">
        <v>2024</v>
      </c>
      <c r="AV248">
        <v>25</v>
      </c>
      <c r="AW248">
        <v>4</v>
      </c>
      <c r="AX248" t="s">
        <v>74</v>
      </c>
      <c r="AY248" t="s">
        <v>74</v>
      </c>
      <c r="AZ248" t="s">
        <v>74</v>
      </c>
      <c r="BA248" t="s">
        <v>74</v>
      </c>
      <c r="BB248" t="s">
        <v>74</v>
      </c>
      <c r="BC248" t="s">
        <v>74</v>
      </c>
      <c r="BD248" t="s">
        <v>4557</v>
      </c>
      <c r="BE248" t="s">
        <v>4558</v>
      </c>
      <c r="BF248" t="str">
        <f>HYPERLINK("http://dx.doi.org/10.1111/nup.12497","http://dx.doi.org/10.1111/nup.12497")</f>
        <v>http://dx.doi.org/10.1111/nup.12497</v>
      </c>
      <c r="BG248" t="s">
        <v>74</v>
      </c>
      <c r="BH248" t="s">
        <v>74</v>
      </c>
      <c r="BI248">
        <v>10</v>
      </c>
      <c r="BJ248" t="s">
        <v>3128</v>
      </c>
      <c r="BK248" t="s">
        <v>1165</v>
      </c>
      <c r="BL248" t="s">
        <v>3128</v>
      </c>
      <c r="BM248" t="s">
        <v>4559</v>
      </c>
      <c r="BN248">
        <v>39138980</v>
      </c>
      <c r="BO248" t="s">
        <v>1547</v>
      </c>
      <c r="BP248" t="s">
        <v>74</v>
      </c>
      <c r="BQ248" t="s">
        <v>74</v>
      </c>
      <c r="BR248" t="s">
        <v>97</v>
      </c>
      <c r="BS248" t="s">
        <v>4560</v>
      </c>
      <c r="BT248" t="str">
        <f>HYPERLINK("https%3A%2F%2Fwww.webofscience.com%2Fwos%2Fwoscc%2Ffull-record%2FWOS:001289974600001","View Full Record in Web of Science")</f>
        <v>View Full Record in Web of Science</v>
      </c>
    </row>
    <row r="249" spans="1:72" x14ac:dyDescent="0.25">
      <c r="A249" t="s">
        <v>72</v>
      </c>
      <c r="B249" t="s">
        <v>4561</v>
      </c>
      <c r="C249" t="s">
        <v>74</v>
      </c>
      <c r="D249" t="s">
        <v>74</v>
      </c>
      <c r="E249" t="s">
        <v>74</v>
      </c>
      <c r="F249" t="s">
        <v>4562</v>
      </c>
      <c r="G249" t="s">
        <v>74</v>
      </c>
      <c r="H249" t="s">
        <v>74</v>
      </c>
      <c r="I249" t="s">
        <v>4563</v>
      </c>
      <c r="J249" t="s">
        <v>4564</v>
      </c>
      <c r="K249" t="s">
        <v>74</v>
      </c>
      <c r="L249" t="s">
        <v>74</v>
      </c>
      <c r="M249" t="s">
        <v>78</v>
      </c>
      <c r="N249" t="s">
        <v>119</v>
      </c>
      <c r="O249" t="s">
        <v>74</v>
      </c>
      <c r="P249" t="s">
        <v>74</v>
      </c>
      <c r="Q249" t="s">
        <v>74</v>
      </c>
      <c r="R249" t="s">
        <v>74</v>
      </c>
      <c r="S249" t="s">
        <v>74</v>
      </c>
      <c r="T249" t="s">
        <v>4565</v>
      </c>
      <c r="U249" t="s">
        <v>74</v>
      </c>
      <c r="V249" t="s">
        <v>4566</v>
      </c>
      <c r="W249" t="s">
        <v>4567</v>
      </c>
      <c r="X249" t="s">
        <v>4568</v>
      </c>
      <c r="Y249" t="s">
        <v>4569</v>
      </c>
      <c r="Z249" t="s">
        <v>4570</v>
      </c>
      <c r="AA249" t="s">
        <v>4571</v>
      </c>
      <c r="AB249" t="s">
        <v>74</v>
      </c>
      <c r="AC249" t="s">
        <v>4572</v>
      </c>
      <c r="AD249" t="s">
        <v>4572</v>
      </c>
      <c r="AE249" t="s">
        <v>4573</v>
      </c>
      <c r="AF249" t="s">
        <v>74</v>
      </c>
      <c r="AG249">
        <v>5</v>
      </c>
      <c r="AH249">
        <v>2</v>
      </c>
      <c r="AI249">
        <v>2</v>
      </c>
      <c r="AJ249">
        <v>2</v>
      </c>
      <c r="AK249">
        <v>3</v>
      </c>
      <c r="AL249" t="s">
        <v>248</v>
      </c>
      <c r="AM249" t="s">
        <v>249</v>
      </c>
      <c r="AN249" t="s">
        <v>250</v>
      </c>
      <c r="AO249" t="s">
        <v>4574</v>
      </c>
      <c r="AP249" t="s">
        <v>4575</v>
      </c>
      <c r="AQ249" t="s">
        <v>74</v>
      </c>
      <c r="AR249" t="s">
        <v>4576</v>
      </c>
      <c r="AS249" t="s">
        <v>4577</v>
      </c>
      <c r="AT249" t="s">
        <v>180</v>
      </c>
      <c r="AU249">
        <v>2024</v>
      </c>
      <c r="AV249">
        <v>44</v>
      </c>
      <c r="AW249">
        <v>2</v>
      </c>
      <c r="AX249" t="s">
        <v>74</v>
      </c>
      <c r="AY249" t="s">
        <v>74</v>
      </c>
      <c r="AZ249" t="s">
        <v>74</v>
      </c>
      <c r="BA249" t="s">
        <v>74</v>
      </c>
      <c r="BB249">
        <v>99</v>
      </c>
      <c r="BC249">
        <v>140</v>
      </c>
      <c r="BD249" t="s">
        <v>74</v>
      </c>
      <c r="BE249" t="s">
        <v>4578</v>
      </c>
      <c r="BF249" t="str">
        <f>HYPERLINK("http://dx.doi.org/10.1177/0308275X241253373","http://dx.doi.org/10.1177/0308275X241253373")</f>
        <v>http://dx.doi.org/10.1177/0308275X241253373</v>
      </c>
      <c r="BG249" t="s">
        <v>74</v>
      </c>
      <c r="BH249" t="s">
        <v>133</v>
      </c>
      <c r="BI249">
        <v>42</v>
      </c>
      <c r="BJ249" t="s">
        <v>1527</v>
      </c>
      <c r="BK249" t="s">
        <v>112</v>
      </c>
      <c r="BL249" t="s">
        <v>1527</v>
      </c>
      <c r="BM249" t="s">
        <v>4579</v>
      </c>
      <c r="BN249" t="s">
        <v>74</v>
      </c>
      <c r="BO249" t="s">
        <v>316</v>
      </c>
      <c r="BP249" t="s">
        <v>74</v>
      </c>
      <c r="BQ249" t="s">
        <v>74</v>
      </c>
      <c r="BR249" t="s">
        <v>97</v>
      </c>
      <c r="BS249" t="s">
        <v>4580</v>
      </c>
      <c r="BT249" t="str">
        <f>HYPERLINK("https%3A%2F%2Fwww.webofscience.com%2Fwos%2Fwoscc%2Ffull-record%2FWOS:001233327900001","View Full Record in Web of Science")</f>
        <v>View Full Record in Web of Science</v>
      </c>
    </row>
    <row r="250" spans="1:72" x14ac:dyDescent="0.25">
      <c r="A250" t="s">
        <v>72</v>
      </c>
      <c r="B250" t="s">
        <v>4581</v>
      </c>
      <c r="C250" t="s">
        <v>74</v>
      </c>
      <c r="D250" t="s">
        <v>74</v>
      </c>
      <c r="E250" t="s">
        <v>74</v>
      </c>
      <c r="F250" t="s">
        <v>4582</v>
      </c>
      <c r="G250" t="s">
        <v>74</v>
      </c>
      <c r="H250" t="s">
        <v>74</v>
      </c>
      <c r="I250" t="s">
        <v>4583</v>
      </c>
      <c r="J250" t="s">
        <v>4584</v>
      </c>
      <c r="K250" t="s">
        <v>74</v>
      </c>
      <c r="L250" t="s">
        <v>74</v>
      </c>
      <c r="M250" t="s">
        <v>78</v>
      </c>
      <c r="N250" t="s">
        <v>119</v>
      </c>
      <c r="O250" t="s">
        <v>74</v>
      </c>
      <c r="P250" t="s">
        <v>74</v>
      </c>
      <c r="Q250" t="s">
        <v>74</v>
      </c>
      <c r="R250" t="s">
        <v>74</v>
      </c>
      <c r="S250" t="s">
        <v>74</v>
      </c>
      <c r="T250" t="s">
        <v>74</v>
      </c>
      <c r="U250" t="s">
        <v>4585</v>
      </c>
      <c r="V250" t="s">
        <v>4586</v>
      </c>
      <c r="W250" t="s">
        <v>4587</v>
      </c>
      <c r="X250" t="s">
        <v>4588</v>
      </c>
      <c r="Y250" t="s">
        <v>4589</v>
      </c>
      <c r="Z250" t="s">
        <v>4590</v>
      </c>
      <c r="AA250" t="s">
        <v>74</v>
      </c>
      <c r="AB250" t="s">
        <v>4591</v>
      </c>
      <c r="AC250" t="s">
        <v>74</v>
      </c>
      <c r="AD250" t="s">
        <v>74</v>
      </c>
      <c r="AE250" t="s">
        <v>74</v>
      </c>
      <c r="AF250" t="s">
        <v>74</v>
      </c>
      <c r="AG250">
        <v>44</v>
      </c>
      <c r="AH250">
        <v>0</v>
      </c>
      <c r="AI250">
        <v>0</v>
      </c>
      <c r="AJ250">
        <v>3</v>
      </c>
      <c r="AK250">
        <v>3</v>
      </c>
      <c r="AL250" t="s">
        <v>4592</v>
      </c>
      <c r="AM250" t="s">
        <v>249</v>
      </c>
      <c r="AN250" t="s">
        <v>4593</v>
      </c>
      <c r="AO250" t="s">
        <v>74</v>
      </c>
      <c r="AP250" t="s">
        <v>4594</v>
      </c>
      <c r="AQ250" t="s">
        <v>74</v>
      </c>
      <c r="AR250" t="s">
        <v>4595</v>
      </c>
      <c r="AS250" t="s">
        <v>4596</v>
      </c>
      <c r="AT250" t="s">
        <v>4597</v>
      </c>
      <c r="AU250">
        <v>2024</v>
      </c>
      <c r="AV250">
        <v>11</v>
      </c>
      <c r="AW250">
        <v>1</v>
      </c>
      <c r="AX250" t="s">
        <v>74</v>
      </c>
      <c r="AY250" t="s">
        <v>74</v>
      </c>
      <c r="AZ250" t="s">
        <v>74</v>
      </c>
      <c r="BA250" t="s">
        <v>74</v>
      </c>
      <c r="BB250" t="s">
        <v>74</v>
      </c>
      <c r="BC250" t="s">
        <v>74</v>
      </c>
      <c r="BD250">
        <v>295</v>
      </c>
      <c r="BE250" t="s">
        <v>4598</v>
      </c>
      <c r="BF250" t="str">
        <f>HYPERLINK("http://dx.doi.org/10.1057/s41599-024-02803-1","http://dx.doi.org/10.1057/s41599-024-02803-1")</f>
        <v>http://dx.doi.org/10.1057/s41599-024-02803-1</v>
      </c>
      <c r="BG250" t="s">
        <v>74</v>
      </c>
      <c r="BH250" t="s">
        <v>74</v>
      </c>
      <c r="BI250">
        <v>8</v>
      </c>
      <c r="BJ250" t="s">
        <v>4599</v>
      </c>
      <c r="BK250" t="s">
        <v>292</v>
      </c>
      <c r="BL250" t="s">
        <v>4600</v>
      </c>
      <c r="BM250" t="s">
        <v>4601</v>
      </c>
      <c r="BN250" t="s">
        <v>74</v>
      </c>
      <c r="BO250" t="s">
        <v>422</v>
      </c>
      <c r="BP250" t="s">
        <v>74</v>
      </c>
      <c r="BQ250" t="s">
        <v>74</v>
      </c>
      <c r="BR250" t="s">
        <v>97</v>
      </c>
      <c r="BS250" t="s">
        <v>4602</v>
      </c>
      <c r="BT250" t="str">
        <f>HYPERLINK("https%3A%2F%2Fwww.webofscience.com%2Fwos%2Fwoscc%2Ffull-record%2FWOS:001167129300003","View Full Record in Web of Science")</f>
        <v>View Full Record in Web of Science</v>
      </c>
    </row>
    <row r="251" spans="1:72" x14ac:dyDescent="0.25">
      <c r="A251" t="s">
        <v>72</v>
      </c>
      <c r="B251" t="s">
        <v>4603</v>
      </c>
      <c r="C251" t="s">
        <v>74</v>
      </c>
      <c r="D251" t="s">
        <v>74</v>
      </c>
      <c r="E251" t="s">
        <v>74</v>
      </c>
      <c r="F251" t="s">
        <v>4604</v>
      </c>
      <c r="G251" t="s">
        <v>74</v>
      </c>
      <c r="H251" t="s">
        <v>74</v>
      </c>
      <c r="I251" t="s">
        <v>4605</v>
      </c>
      <c r="J251" t="s">
        <v>1445</v>
      </c>
      <c r="K251" t="s">
        <v>74</v>
      </c>
      <c r="L251" t="s">
        <v>74</v>
      </c>
      <c r="M251" t="s">
        <v>78</v>
      </c>
      <c r="N251" t="s">
        <v>271</v>
      </c>
      <c r="O251" t="s">
        <v>74</v>
      </c>
      <c r="P251" t="s">
        <v>74</v>
      </c>
      <c r="Q251" t="s">
        <v>74</v>
      </c>
      <c r="R251" t="s">
        <v>74</v>
      </c>
      <c r="S251" t="s">
        <v>74</v>
      </c>
      <c r="T251" t="s">
        <v>74</v>
      </c>
      <c r="U251" t="s">
        <v>74</v>
      </c>
      <c r="V251" t="s">
        <v>4606</v>
      </c>
      <c r="W251" t="s">
        <v>4607</v>
      </c>
      <c r="X251" t="s">
        <v>4608</v>
      </c>
      <c r="Y251" t="s">
        <v>4609</v>
      </c>
      <c r="Z251" t="s">
        <v>4610</v>
      </c>
      <c r="AA251" t="s">
        <v>74</v>
      </c>
      <c r="AB251" t="s">
        <v>74</v>
      </c>
      <c r="AC251" t="s">
        <v>74</v>
      </c>
      <c r="AD251" t="s">
        <v>74</v>
      </c>
      <c r="AE251" t="s">
        <v>74</v>
      </c>
      <c r="AF251" t="s">
        <v>74</v>
      </c>
      <c r="AG251">
        <v>136</v>
      </c>
      <c r="AH251">
        <v>0</v>
      </c>
      <c r="AI251">
        <v>0</v>
      </c>
      <c r="AJ251">
        <v>3</v>
      </c>
      <c r="AK251">
        <v>3</v>
      </c>
      <c r="AL251" t="s">
        <v>84</v>
      </c>
      <c r="AM251" t="s">
        <v>85</v>
      </c>
      <c r="AN251" t="s">
        <v>86</v>
      </c>
      <c r="AO251" t="s">
        <v>1456</v>
      </c>
      <c r="AP251" t="s">
        <v>1457</v>
      </c>
      <c r="AQ251" t="s">
        <v>74</v>
      </c>
      <c r="AR251" t="s">
        <v>1445</v>
      </c>
      <c r="AS251" t="s">
        <v>1458</v>
      </c>
      <c r="AT251" t="s">
        <v>4611</v>
      </c>
      <c r="AU251">
        <v>2024</v>
      </c>
      <c r="AV251" t="s">
        <v>74</v>
      </c>
      <c r="AW251" t="s">
        <v>74</v>
      </c>
      <c r="AX251" t="s">
        <v>74</v>
      </c>
      <c r="AY251" t="s">
        <v>74</v>
      </c>
      <c r="AZ251" t="s">
        <v>74</v>
      </c>
      <c r="BA251" t="s">
        <v>74</v>
      </c>
      <c r="BB251" t="s">
        <v>74</v>
      </c>
      <c r="BC251" t="s">
        <v>74</v>
      </c>
      <c r="BD251" t="s">
        <v>74</v>
      </c>
      <c r="BE251" t="s">
        <v>4612</v>
      </c>
      <c r="BF251" t="str">
        <f>HYPERLINK("http://dx.doi.org/10.1080/14650045.2024.2418581","http://dx.doi.org/10.1080/14650045.2024.2418581")</f>
        <v>http://dx.doi.org/10.1080/14650045.2024.2418581</v>
      </c>
      <c r="BG251" t="s">
        <v>74</v>
      </c>
      <c r="BH251" t="s">
        <v>857</v>
      </c>
      <c r="BI251">
        <v>30</v>
      </c>
      <c r="BJ251" t="s">
        <v>1461</v>
      </c>
      <c r="BK251" t="s">
        <v>112</v>
      </c>
      <c r="BL251" t="s">
        <v>1462</v>
      </c>
      <c r="BM251" t="s">
        <v>4613</v>
      </c>
      <c r="BN251" t="s">
        <v>74</v>
      </c>
      <c r="BO251" t="s">
        <v>74</v>
      </c>
      <c r="BP251" t="s">
        <v>74</v>
      </c>
      <c r="BQ251" t="s">
        <v>74</v>
      </c>
      <c r="BR251" t="s">
        <v>97</v>
      </c>
      <c r="BS251" t="s">
        <v>4614</v>
      </c>
      <c r="BT251" t="str">
        <f>HYPERLINK("https%3A%2F%2Fwww.webofscience.com%2Fwos%2Fwoscc%2Ffull-record%2FWOS:001353283500001","View Full Record in Web of Science")</f>
        <v>View Full Record in Web of Science</v>
      </c>
    </row>
    <row r="252" spans="1:72" x14ac:dyDescent="0.25">
      <c r="A252" t="s">
        <v>72</v>
      </c>
      <c r="B252" t="s">
        <v>4615</v>
      </c>
      <c r="C252" t="s">
        <v>74</v>
      </c>
      <c r="D252" t="s">
        <v>74</v>
      </c>
      <c r="E252" t="s">
        <v>74</v>
      </c>
      <c r="F252" t="s">
        <v>4616</v>
      </c>
      <c r="G252" t="s">
        <v>74</v>
      </c>
      <c r="H252" t="s">
        <v>74</v>
      </c>
      <c r="I252" t="s">
        <v>4617</v>
      </c>
      <c r="J252" t="s">
        <v>1650</v>
      </c>
      <c r="K252" t="s">
        <v>74</v>
      </c>
      <c r="L252" t="s">
        <v>74</v>
      </c>
      <c r="M252" t="s">
        <v>78</v>
      </c>
      <c r="N252" t="s">
        <v>119</v>
      </c>
      <c r="O252" t="s">
        <v>74</v>
      </c>
      <c r="P252" t="s">
        <v>74</v>
      </c>
      <c r="Q252" t="s">
        <v>74</v>
      </c>
      <c r="R252" t="s">
        <v>74</v>
      </c>
      <c r="S252" t="s">
        <v>74</v>
      </c>
      <c r="T252" t="s">
        <v>4618</v>
      </c>
      <c r="U252" t="s">
        <v>4619</v>
      </c>
      <c r="V252" t="s">
        <v>4620</v>
      </c>
      <c r="W252" t="s">
        <v>4621</v>
      </c>
      <c r="X252" t="s">
        <v>4622</v>
      </c>
      <c r="Y252" t="s">
        <v>4623</v>
      </c>
      <c r="Z252" t="s">
        <v>4624</v>
      </c>
      <c r="AA252" t="s">
        <v>4625</v>
      </c>
      <c r="AB252" t="s">
        <v>4626</v>
      </c>
      <c r="AC252" t="s">
        <v>4627</v>
      </c>
      <c r="AD252" t="s">
        <v>4622</v>
      </c>
      <c r="AE252" t="s">
        <v>4628</v>
      </c>
      <c r="AF252" t="s">
        <v>74</v>
      </c>
      <c r="AG252">
        <v>113</v>
      </c>
      <c r="AH252">
        <v>1</v>
      </c>
      <c r="AI252">
        <v>1</v>
      </c>
      <c r="AJ252">
        <v>4</v>
      </c>
      <c r="AK252">
        <v>4</v>
      </c>
      <c r="AL252" t="s">
        <v>413</v>
      </c>
      <c r="AM252" t="s">
        <v>414</v>
      </c>
      <c r="AN252" t="s">
        <v>415</v>
      </c>
      <c r="AO252" t="s">
        <v>74</v>
      </c>
      <c r="AP252" t="s">
        <v>1657</v>
      </c>
      <c r="AQ252" t="s">
        <v>74</v>
      </c>
      <c r="AR252" t="s">
        <v>1650</v>
      </c>
      <c r="AS252" t="s">
        <v>1658</v>
      </c>
      <c r="AT252" t="s">
        <v>180</v>
      </c>
      <c r="AU252">
        <v>2024</v>
      </c>
      <c r="AV252">
        <v>15</v>
      </c>
      <c r="AW252">
        <v>6</v>
      </c>
      <c r="AX252" t="s">
        <v>74</v>
      </c>
      <c r="AY252" t="s">
        <v>74</v>
      </c>
      <c r="AZ252" t="s">
        <v>74</v>
      </c>
      <c r="BA252" t="s">
        <v>74</v>
      </c>
      <c r="BB252" t="s">
        <v>74</v>
      </c>
      <c r="BC252" t="s">
        <v>74</v>
      </c>
      <c r="BD252">
        <v>726</v>
      </c>
      <c r="BE252" t="s">
        <v>4629</v>
      </c>
      <c r="BF252" t="str">
        <f>HYPERLINK("http://dx.doi.org/10.3390/rel15060726","http://dx.doi.org/10.3390/rel15060726")</f>
        <v>http://dx.doi.org/10.3390/rel15060726</v>
      </c>
      <c r="BG252" t="s">
        <v>74</v>
      </c>
      <c r="BH252" t="s">
        <v>74</v>
      </c>
      <c r="BI252">
        <v>21</v>
      </c>
      <c r="BJ252" t="s">
        <v>215</v>
      </c>
      <c r="BK252" t="s">
        <v>135</v>
      </c>
      <c r="BL252" t="s">
        <v>215</v>
      </c>
      <c r="BM252" t="s">
        <v>4630</v>
      </c>
      <c r="BN252" t="s">
        <v>74</v>
      </c>
      <c r="BO252" t="s">
        <v>422</v>
      </c>
      <c r="BP252" t="s">
        <v>74</v>
      </c>
      <c r="BQ252" t="s">
        <v>74</v>
      </c>
      <c r="BR252" t="s">
        <v>97</v>
      </c>
      <c r="BS252" t="s">
        <v>4631</v>
      </c>
      <c r="BT252" t="str">
        <f>HYPERLINK("https%3A%2F%2Fwww.webofscience.com%2Fwos%2Fwoscc%2Ffull-record%2FWOS:001256492100001","View Full Record in Web of Science")</f>
        <v>View Full Record in Web of Science</v>
      </c>
    </row>
    <row r="253" spans="1:72" x14ac:dyDescent="0.25">
      <c r="A253" t="s">
        <v>72</v>
      </c>
      <c r="B253" t="s">
        <v>4632</v>
      </c>
      <c r="C253" t="s">
        <v>74</v>
      </c>
      <c r="D253" t="s">
        <v>74</v>
      </c>
      <c r="E253" t="s">
        <v>74</v>
      </c>
      <c r="F253" t="s">
        <v>4633</v>
      </c>
      <c r="G253" t="s">
        <v>74</v>
      </c>
      <c r="H253" t="s">
        <v>74</v>
      </c>
      <c r="I253" t="s">
        <v>4634</v>
      </c>
      <c r="J253" t="s">
        <v>4635</v>
      </c>
      <c r="K253" t="s">
        <v>74</v>
      </c>
      <c r="L253" t="s">
        <v>74</v>
      </c>
      <c r="M253" t="s">
        <v>78</v>
      </c>
      <c r="N253" t="s">
        <v>119</v>
      </c>
      <c r="O253" t="s">
        <v>74</v>
      </c>
      <c r="P253" t="s">
        <v>74</v>
      </c>
      <c r="Q253" t="s">
        <v>74</v>
      </c>
      <c r="R253" t="s">
        <v>74</v>
      </c>
      <c r="S253" t="s">
        <v>74</v>
      </c>
      <c r="T253" t="s">
        <v>4636</v>
      </c>
      <c r="U253" t="s">
        <v>4637</v>
      </c>
      <c r="V253" t="s">
        <v>4638</v>
      </c>
      <c r="W253" t="s">
        <v>4639</v>
      </c>
      <c r="X253" t="s">
        <v>74</v>
      </c>
      <c r="Y253" t="s">
        <v>4640</v>
      </c>
      <c r="Z253" t="s">
        <v>4641</v>
      </c>
      <c r="AA253" t="s">
        <v>4642</v>
      </c>
      <c r="AB253" t="s">
        <v>4643</v>
      </c>
      <c r="AC253" t="s">
        <v>4644</v>
      </c>
      <c r="AD253" t="s">
        <v>4645</v>
      </c>
      <c r="AE253" t="s">
        <v>4646</v>
      </c>
      <c r="AF253" t="s">
        <v>74</v>
      </c>
      <c r="AG253">
        <v>75</v>
      </c>
      <c r="AH253">
        <v>1</v>
      </c>
      <c r="AI253">
        <v>1</v>
      </c>
      <c r="AJ253">
        <v>1</v>
      </c>
      <c r="AK253">
        <v>1</v>
      </c>
      <c r="AL253" t="s">
        <v>4647</v>
      </c>
      <c r="AM253" t="s">
        <v>249</v>
      </c>
      <c r="AN253" t="s">
        <v>4648</v>
      </c>
      <c r="AO253" t="s">
        <v>4649</v>
      </c>
      <c r="AP253" t="s">
        <v>74</v>
      </c>
      <c r="AQ253" t="s">
        <v>74</v>
      </c>
      <c r="AR253" t="s">
        <v>4650</v>
      </c>
      <c r="AS253" t="s">
        <v>4651</v>
      </c>
      <c r="AT253" t="s">
        <v>1183</v>
      </c>
      <c r="AU253">
        <v>2024</v>
      </c>
      <c r="AV253">
        <v>9</v>
      </c>
      <c r="AW253">
        <v>4</v>
      </c>
      <c r="AX253" t="s">
        <v>74</v>
      </c>
      <c r="AY253" t="s">
        <v>74</v>
      </c>
      <c r="AZ253" t="s">
        <v>74</v>
      </c>
      <c r="BA253" t="s">
        <v>74</v>
      </c>
      <c r="BB253" t="s">
        <v>74</v>
      </c>
      <c r="BC253" t="s">
        <v>74</v>
      </c>
      <c r="BD253" t="s">
        <v>4652</v>
      </c>
      <c r="BE253" t="s">
        <v>4653</v>
      </c>
      <c r="BF253" t="str">
        <f>HYPERLINK("http://dx.doi.org/10.1136/bmjgh-2023-014235","http://dx.doi.org/10.1136/bmjgh-2023-014235")</f>
        <v>http://dx.doi.org/10.1136/bmjgh-2023-014235</v>
      </c>
      <c r="BG253" t="s">
        <v>74</v>
      </c>
      <c r="BH253" t="s">
        <v>74</v>
      </c>
      <c r="BI253">
        <v>9</v>
      </c>
      <c r="BJ253" t="s">
        <v>1243</v>
      </c>
      <c r="BK253" t="s">
        <v>1165</v>
      </c>
      <c r="BL253" t="s">
        <v>1243</v>
      </c>
      <c r="BM253" t="s">
        <v>4654</v>
      </c>
      <c r="BN253">
        <v>38604753</v>
      </c>
      <c r="BO253" t="s">
        <v>4655</v>
      </c>
      <c r="BP253" t="s">
        <v>74</v>
      </c>
      <c r="BQ253" t="s">
        <v>74</v>
      </c>
      <c r="BR253" t="s">
        <v>97</v>
      </c>
      <c r="BS253" t="s">
        <v>4656</v>
      </c>
      <c r="BT253" t="str">
        <f>HYPERLINK("https%3A%2F%2Fwww.webofscience.com%2Fwos%2Fwoscc%2Ffull-record%2FWOS:001201874200008","View Full Record in Web of Science")</f>
        <v>View Full Record in Web of Science</v>
      </c>
    </row>
    <row r="254" spans="1:72" x14ac:dyDescent="0.25">
      <c r="A254" t="s">
        <v>72</v>
      </c>
      <c r="B254" t="s">
        <v>4657</v>
      </c>
      <c r="C254" t="s">
        <v>74</v>
      </c>
      <c r="D254" t="s">
        <v>74</v>
      </c>
      <c r="E254" t="s">
        <v>74</v>
      </c>
      <c r="F254" t="s">
        <v>4658</v>
      </c>
      <c r="G254" t="s">
        <v>74</v>
      </c>
      <c r="H254" t="s">
        <v>74</v>
      </c>
      <c r="I254" t="s">
        <v>4659</v>
      </c>
      <c r="J254" t="s">
        <v>4660</v>
      </c>
      <c r="K254" t="s">
        <v>74</v>
      </c>
      <c r="L254" t="s">
        <v>74</v>
      </c>
      <c r="M254" t="s">
        <v>450</v>
      </c>
      <c r="N254" t="s">
        <v>119</v>
      </c>
      <c r="O254" t="s">
        <v>74</v>
      </c>
      <c r="P254" t="s">
        <v>74</v>
      </c>
      <c r="Q254" t="s">
        <v>74</v>
      </c>
      <c r="R254" t="s">
        <v>74</v>
      </c>
      <c r="S254" t="s">
        <v>74</v>
      </c>
      <c r="T254" t="s">
        <v>4661</v>
      </c>
      <c r="U254" t="s">
        <v>74</v>
      </c>
      <c r="V254" t="s">
        <v>4662</v>
      </c>
      <c r="W254" t="s">
        <v>4663</v>
      </c>
      <c r="X254" t="s">
        <v>4664</v>
      </c>
      <c r="Y254" t="s">
        <v>4665</v>
      </c>
      <c r="Z254" t="s">
        <v>4666</v>
      </c>
      <c r="AA254" t="s">
        <v>74</v>
      </c>
      <c r="AB254" t="s">
        <v>74</v>
      </c>
      <c r="AC254" t="s">
        <v>74</v>
      </c>
      <c r="AD254" t="s">
        <v>74</v>
      </c>
      <c r="AE254" t="s">
        <v>74</v>
      </c>
      <c r="AF254" t="s">
        <v>74</v>
      </c>
      <c r="AG254">
        <v>85</v>
      </c>
      <c r="AH254">
        <v>0</v>
      </c>
      <c r="AI254">
        <v>0</v>
      </c>
      <c r="AJ254">
        <v>2</v>
      </c>
      <c r="AK254">
        <v>3</v>
      </c>
      <c r="AL254" t="s">
        <v>4667</v>
      </c>
      <c r="AM254" t="s">
        <v>4668</v>
      </c>
      <c r="AN254" t="s">
        <v>4669</v>
      </c>
      <c r="AO254" t="s">
        <v>4670</v>
      </c>
      <c r="AP254" t="s">
        <v>74</v>
      </c>
      <c r="AQ254" t="s">
        <v>74</v>
      </c>
      <c r="AR254" t="s">
        <v>4671</v>
      </c>
      <c r="AS254" t="s">
        <v>4672</v>
      </c>
      <c r="AT254" t="s">
        <v>74</v>
      </c>
      <c r="AU254">
        <v>2024</v>
      </c>
      <c r="AV254">
        <v>28</v>
      </c>
      <c r="AW254" t="s">
        <v>74</v>
      </c>
      <c r="AX254" t="s">
        <v>74</v>
      </c>
      <c r="AY254" t="s">
        <v>74</v>
      </c>
      <c r="AZ254" t="s">
        <v>74</v>
      </c>
      <c r="BA254" t="s">
        <v>74</v>
      </c>
      <c r="BB254" t="s">
        <v>74</v>
      </c>
      <c r="BC254" t="s">
        <v>74</v>
      </c>
      <c r="BD254" t="s">
        <v>4673</v>
      </c>
      <c r="BE254" t="s">
        <v>4674</v>
      </c>
      <c r="BF254" t="str">
        <f>HYPERLINK("http://dx.doi.org/10.22633/rpge.v28i00.18971","http://dx.doi.org/10.22633/rpge.v28i00.18971")</f>
        <v>http://dx.doi.org/10.22633/rpge.v28i00.18971</v>
      </c>
      <c r="BG254" t="s">
        <v>74</v>
      </c>
      <c r="BH254" t="s">
        <v>74</v>
      </c>
      <c r="BI254">
        <v>33</v>
      </c>
      <c r="BJ254" t="s">
        <v>462</v>
      </c>
      <c r="BK254" t="s">
        <v>95</v>
      </c>
      <c r="BL254" t="s">
        <v>462</v>
      </c>
      <c r="BM254" t="s">
        <v>4675</v>
      </c>
      <c r="BN254" t="s">
        <v>74</v>
      </c>
      <c r="BO254" t="s">
        <v>422</v>
      </c>
      <c r="BP254" t="s">
        <v>74</v>
      </c>
      <c r="BQ254" t="s">
        <v>74</v>
      </c>
      <c r="BR254" t="s">
        <v>97</v>
      </c>
      <c r="BS254" t="s">
        <v>4676</v>
      </c>
      <c r="BT254" t="str">
        <f>HYPERLINK("https%3A%2F%2Fwww.webofscience.com%2Fwos%2Fwoscc%2Ffull-record%2FWOS:001198092600001","View Full Record in Web of Science")</f>
        <v>View Full Record in Web of Science</v>
      </c>
    </row>
    <row r="255" spans="1:72" x14ac:dyDescent="0.25">
      <c r="A255" t="s">
        <v>72</v>
      </c>
      <c r="B255" t="s">
        <v>4677</v>
      </c>
      <c r="C255" t="s">
        <v>74</v>
      </c>
      <c r="D255" t="s">
        <v>74</v>
      </c>
      <c r="E255" t="s">
        <v>74</v>
      </c>
      <c r="F255" t="s">
        <v>4678</v>
      </c>
      <c r="G255" t="s">
        <v>74</v>
      </c>
      <c r="H255" t="s">
        <v>74</v>
      </c>
      <c r="I255" t="s">
        <v>4679</v>
      </c>
      <c r="J255" t="s">
        <v>525</v>
      </c>
      <c r="K255" t="s">
        <v>74</v>
      </c>
      <c r="L255" t="s">
        <v>74</v>
      </c>
      <c r="M255" t="s">
        <v>78</v>
      </c>
      <c r="N255" t="s">
        <v>119</v>
      </c>
      <c r="O255" t="s">
        <v>74</v>
      </c>
      <c r="P255" t="s">
        <v>74</v>
      </c>
      <c r="Q255" t="s">
        <v>74</v>
      </c>
      <c r="R255" t="s">
        <v>74</v>
      </c>
      <c r="S255" t="s">
        <v>74</v>
      </c>
      <c r="T255" t="s">
        <v>4680</v>
      </c>
      <c r="U255" t="s">
        <v>74</v>
      </c>
      <c r="V255" t="s">
        <v>4681</v>
      </c>
      <c r="W255" t="s">
        <v>74</v>
      </c>
      <c r="X255" t="s">
        <v>74</v>
      </c>
      <c r="Y255" t="s">
        <v>74</v>
      </c>
      <c r="Z255" t="s">
        <v>74</v>
      </c>
      <c r="AA255" t="s">
        <v>74</v>
      </c>
      <c r="AB255" t="s">
        <v>4682</v>
      </c>
      <c r="AC255" t="s">
        <v>74</v>
      </c>
      <c r="AD255" t="s">
        <v>74</v>
      </c>
      <c r="AE255" t="s">
        <v>74</v>
      </c>
      <c r="AF255" t="s">
        <v>74</v>
      </c>
      <c r="AG255">
        <v>26</v>
      </c>
      <c r="AH255">
        <v>0</v>
      </c>
      <c r="AI255">
        <v>0</v>
      </c>
      <c r="AJ255">
        <v>0</v>
      </c>
      <c r="AK255">
        <v>0</v>
      </c>
      <c r="AL255" t="s">
        <v>84</v>
      </c>
      <c r="AM255" t="s">
        <v>85</v>
      </c>
      <c r="AN255" t="s">
        <v>86</v>
      </c>
      <c r="AO255" t="s">
        <v>532</v>
      </c>
      <c r="AP255" t="s">
        <v>533</v>
      </c>
      <c r="AQ255" t="s">
        <v>74</v>
      </c>
      <c r="AR255" t="s">
        <v>525</v>
      </c>
      <c r="AS255" t="s">
        <v>534</v>
      </c>
      <c r="AT255" t="s">
        <v>4683</v>
      </c>
      <c r="AU255">
        <v>2024</v>
      </c>
      <c r="AV255">
        <v>38</v>
      </c>
      <c r="AW255" t="s">
        <v>675</v>
      </c>
      <c r="AX255" t="s">
        <v>74</v>
      </c>
      <c r="AY255" t="s">
        <v>74</v>
      </c>
      <c r="AZ255" t="s">
        <v>109</v>
      </c>
      <c r="BA255" t="s">
        <v>74</v>
      </c>
      <c r="BB255">
        <v>154</v>
      </c>
      <c r="BC255">
        <v>179</v>
      </c>
      <c r="BD255" t="s">
        <v>74</v>
      </c>
      <c r="BE255" t="s">
        <v>4684</v>
      </c>
      <c r="BF255" t="str">
        <f>HYPERLINK("http://dx.doi.org/10.1080/09528822.2024.2326393","http://dx.doi.org/10.1080/09528822.2024.2326393")</f>
        <v>http://dx.doi.org/10.1080/09528822.2024.2326393</v>
      </c>
      <c r="BG255" t="s">
        <v>74</v>
      </c>
      <c r="BH255" t="s">
        <v>677</v>
      </c>
      <c r="BI255">
        <v>26</v>
      </c>
      <c r="BJ255" t="s">
        <v>134</v>
      </c>
      <c r="BK255" t="s">
        <v>135</v>
      </c>
      <c r="BL255" t="s">
        <v>134</v>
      </c>
      <c r="BM255" t="s">
        <v>4685</v>
      </c>
      <c r="BN255" t="s">
        <v>74</v>
      </c>
      <c r="BO255" t="s">
        <v>316</v>
      </c>
      <c r="BP255" t="s">
        <v>74</v>
      </c>
      <c r="BQ255" t="s">
        <v>74</v>
      </c>
      <c r="BR255" t="s">
        <v>97</v>
      </c>
      <c r="BS255" t="s">
        <v>4686</v>
      </c>
      <c r="BT255" t="str">
        <f>HYPERLINK("https%3A%2F%2Fwww.webofscience.com%2Fwos%2Fwoscc%2Ffull-record%2FWOS:001195564900001","View Full Record in Web of Science")</f>
        <v>View Full Record in Web of Science</v>
      </c>
    </row>
    <row r="256" spans="1:72" x14ac:dyDescent="0.25">
      <c r="A256" t="s">
        <v>72</v>
      </c>
      <c r="B256" t="s">
        <v>4687</v>
      </c>
      <c r="C256" t="s">
        <v>74</v>
      </c>
      <c r="D256" t="s">
        <v>74</v>
      </c>
      <c r="E256" t="s">
        <v>74</v>
      </c>
      <c r="F256" t="s">
        <v>4688</v>
      </c>
      <c r="G256" t="s">
        <v>74</v>
      </c>
      <c r="H256" t="s">
        <v>74</v>
      </c>
      <c r="I256" t="s">
        <v>4689</v>
      </c>
      <c r="J256" t="s">
        <v>4690</v>
      </c>
      <c r="K256" t="s">
        <v>74</v>
      </c>
      <c r="L256" t="s">
        <v>74</v>
      </c>
      <c r="M256" t="s">
        <v>78</v>
      </c>
      <c r="N256" t="s">
        <v>271</v>
      </c>
      <c r="O256" t="s">
        <v>74</v>
      </c>
      <c r="P256" t="s">
        <v>74</v>
      </c>
      <c r="Q256" t="s">
        <v>74</v>
      </c>
      <c r="R256" t="s">
        <v>74</v>
      </c>
      <c r="S256" t="s">
        <v>74</v>
      </c>
      <c r="T256" t="s">
        <v>4691</v>
      </c>
      <c r="U256" t="s">
        <v>74</v>
      </c>
      <c r="V256" t="s">
        <v>4692</v>
      </c>
      <c r="W256" t="s">
        <v>4693</v>
      </c>
      <c r="X256" t="s">
        <v>4694</v>
      </c>
      <c r="Y256" t="s">
        <v>4695</v>
      </c>
      <c r="Z256" t="s">
        <v>4696</v>
      </c>
      <c r="AA256" t="s">
        <v>74</v>
      </c>
      <c r="AB256" t="s">
        <v>74</v>
      </c>
      <c r="AC256" t="s">
        <v>4697</v>
      </c>
      <c r="AD256" t="s">
        <v>4697</v>
      </c>
      <c r="AE256" t="s">
        <v>4698</v>
      </c>
      <c r="AF256" t="s">
        <v>74</v>
      </c>
      <c r="AG256">
        <v>43</v>
      </c>
      <c r="AH256">
        <v>0</v>
      </c>
      <c r="AI256">
        <v>0</v>
      </c>
      <c r="AJ256">
        <v>2</v>
      </c>
      <c r="AK256">
        <v>2</v>
      </c>
      <c r="AL256" t="s">
        <v>84</v>
      </c>
      <c r="AM256" t="s">
        <v>85</v>
      </c>
      <c r="AN256" t="s">
        <v>86</v>
      </c>
      <c r="AO256" t="s">
        <v>4699</v>
      </c>
      <c r="AP256" t="s">
        <v>4700</v>
      </c>
      <c r="AQ256" t="s">
        <v>74</v>
      </c>
      <c r="AR256" t="s">
        <v>4701</v>
      </c>
      <c r="AS256" t="s">
        <v>4702</v>
      </c>
      <c r="AT256" t="s">
        <v>4703</v>
      </c>
      <c r="AU256">
        <v>2024</v>
      </c>
      <c r="AV256" t="s">
        <v>74</v>
      </c>
      <c r="AW256" t="s">
        <v>74</v>
      </c>
      <c r="AX256" t="s">
        <v>74</v>
      </c>
      <c r="AY256" t="s">
        <v>74</v>
      </c>
      <c r="AZ256" t="s">
        <v>74</v>
      </c>
      <c r="BA256" t="s">
        <v>74</v>
      </c>
      <c r="BB256" t="s">
        <v>74</v>
      </c>
      <c r="BC256" t="s">
        <v>74</v>
      </c>
      <c r="BD256" t="s">
        <v>74</v>
      </c>
      <c r="BE256" t="s">
        <v>4704</v>
      </c>
      <c r="BF256" t="str">
        <f>HYPERLINK("http://dx.doi.org/10.1080/1369801X.2024.2401533","http://dx.doi.org/10.1080/1369801X.2024.2401533")</f>
        <v>http://dx.doi.org/10.1080/1369801X.2024.2401533</v>
      </c>
      <c r="BG256" t="s">
        <v>74</v>
      </c>
      <c r="BH256" t="s">
        <v>312</v>
      </c>
      <c r="BI256">
        <v>19</v>
      </c>
      <c r="BJ256" t="s">
        <v>1806</v>
      </c>
      <c r="BK256" t="s">
        <v>292</v>
      </c>
      <c r="BL256" t="s">
        <v>1806</v>
      </c>
      <c r="BM256" t="s">
        <v>4705</v>
      </c>
      <c r="BN256" t="s">
        <v>74</v>
      </c>
      <c r="BO256" t="s">
        <v>74</v>
      </c>
      <c r="BP256" t="s">
        <v>74</v>
      </c>
      <c r="BQ256" t="s">
        <v>74</v>
      </c>
      <c r="BR256" t="s">
        <v>97</v>
      </c>
      <c r="BS256" t="s">
        <v>4706</v>
      </c>
      <c r="BT256" t="str">
        <f>HYPERLINK("https%3A%2F%2Fwww.webofscience.com%2Fwos%2Fwoscc%2Ffull-record%2FWOS:001314118400001","View Full Record in Web of Science")</f>
        <v>View Full Record in Web of Science</v>
      </c>
    </row>
    <row r="257" spans="1:72" x14ac:dyDescent="0.25">
      <c r="A257" t="s">
        <v>72</v>
      </c>
      <c r="B257" t="s">
        <v>4707</v>
      </c>
      <c r="C257" t="s">
        <v>74</v>
      </c>
      <c r="D257" t="s">
        <v>74</v>
      </c>
      <c r="E257" t="s">
        <v>74</v>
      </c>
      <c r="F257" t="s">
        <v>4708</v>
      </c>
      <c r="G257" t="s">
        <v>74</v>
      </c>
      <c r="H257" t="s">
        <v>74</v>
      </c>
      <c r="I257" t="s">
        <v>4709</v>
      </c>
      <c r="J257" t="s">
        <v>4710</v>
      </c>
      <c r="K257" t="s">
        <v>74</v>
      </c>
      <c r="L257" t="s">
        <v>74</v>
      </c>
      <c r="M257" t="s">
        <v>78</v>
      </c>
      <c r="N257" t="s">
        <v>271</v>
      </c>
      <c r="O257" t="s">
        <v>74</v>
      </c>
      <c r="P257" t="s">
        <v>74</v>
      </c>
      <c r="Q257" t="s">
        <v>74</v>
      </c>
      <c r="R257" t="s">
        <v>74</v>
      </c>
      <c r="S257" t="s">
        <v>74</v>
      </c>
      <c r="T257" t="s">
        <v>4711</v>
      </c>
      <c r="U257" t="s">
        <v>4712</v>
      </c>
      <c r="V257" t="s">
        <v>4713</v>
      </c>
      <c r="W257" t="s">
        <v>4714</v>
      </c>
      <c r="X257" t="s">
        <v>74</v>
      </c>
      <c r="Y257" t="s">
        <v>4715</v>
      </c>
      <c r="Z257" t="s">
        <v>4716</v>
      </c>
      <c r="AA257" t="s">
        <v>74</v>
      </c>
      <c r="AB257" t="s">
        <v>4717</v>
      </c>
      <c r="AC257" t="s">
        <v>74</v>
      </c>
      <c r="AD257" t="s">
        <v>74</v>
      </c>
      <c r="AE257" t="s">
        <v>74</v>
      </c>
      <c r="AF257" t="s">
        <v>74</v>
      </c>
      <c r="AG257">
        <v>31</v>
      </c>
      <c r="AH257">
        <v>0</v>
      </c>
      <c r="AI257">
        <v>0</v>
      </c>
      <c r="AJ257">
        <v>3</v>
      </c>
      <c r="AK257">
        <v>3</v>
      </c>
      <c r="AL257" t="s">
        <v>84</v>
      </c>
      <c r="AM257" t="s">
        <v>85</v>
      </c>
      <c r="AN257" t="s">
        <v>86</v>
      </c>
      <c r="AO257" t="s">
        <v>4718</v>
      </c>
      <c r="AP257" t="s">
        <v>4719</v>
      </c>
      <c r="AQ257" t="s">
        <v>74</v>
      </c>
      <c r="AR257" t="s">
        <v>4720</v>
      </c>
      <c r="AS257" t="s">
        <v>4721</v>
      </c>
      <c r="AT257" t="s">
        <v>4722</v>
      </c>
      <c r="AU257">
        <v>2024</v>
      </c>
      <c r="AV257" t="s">
        <v>74</v>
      </c>
      <c r="AW257" t="s">
        <v>74</v>
      </c>
      <c r="AX257" t="s">
        <v>74</v>
      </c>
      <c r="AY257" t="s">
        <v>74</v>
      </c>
      <c r="AZ257" t="s">
        <v>74</v>
      </c>
      <c r="BA257" t="s">
        <v>74</v>
      </c>
      <c r="BB257" t="s">
        <v>74</v>
      </c>
      <c r="BC257" t="s">
        <v>74</v>
      </c>
      <c r="BD257" t="s">
        <v>74</v>
      </c>
      <c r="BE257" t="s">
        <v>4723</v>
      </c>
      <c r="BF257" t="str">
        <f>HYPERLINK("http://dx.doi.org/10.1080/00918369.2024.2387084","http://dx.doi.org/10.1080/00918369.2024.2387084")</f>
        <v>http://dx.doi.org/10.1080/00918369.2024.2387084</v>
      </c>
      <c r="BG257" t="s">
        <v>74</v>
      </c>
      <c r="BH257" t="s">
        <v>93</v>
      </c>
      <c r="BI257">
        <v>23</v>
      </c>
      <c r="BJ257" t="s">
        <v>4724</v>
      </c>
      <c r="BK257" t="s">
        <v>112</v>
      </c>
      <c r="BL257" t="s">
        <v>2707</v>
      </c>
      <c r="BM257" t="s">
        <v>4725</v>
      </c>
      <c r="BN257">
        <v>39101752</v>
      </c>
      <c r="BO257" t="s">
        <v>74</v>
      </c>
      <c r="BP257" t="s">
        <v>74</v>
      </c>
      <c r="BQ257" t="s">
        <v>74</v>
      </c>
      <c r="BR257" t="s">
        <v>97</v>
      </c>
      <c r="BS257" t="s">
        <v>4726</v>
      </c>
      <c r="BT257" t="str">
        <f>HYPERLINK("https%3A%2F%2Fwww.webofscience.com%2Fwos%2Fwoscc%2Ffull-record%2FWOS:001284068400001","View Full Record in Web of Science")</f>
        <v>View Full Record in Web of Science</v>
      </c>
    </row>
    <row r="258" spans="1:72" x14ac:dyDescent="0.25">
      <c r="A258" t="s">
        <v>72</v>
      </c>
      <c r="B258" t="s">
        <v>4727</v>
      </c>
      <c r="C258" t="s">
        <v>74</v>
      </c>
      <c r="D258" t="s">
        <v>74</v>
      </c>
      <c r="E258" t="s">
        <v>74</v>
      </c>
      <c r="F258" t="s">
        <v>4728</v>
      </c>
      <c r="G258" t="s">
        <v>74</v>
      </c>
      <c r="H258" t="s">
        <v>74</v>
      </c>
      <c r="I258" t="s">
        <v>4729</v>
      </c>
      <c r="J258" t="s">
        <v>4730</v>
      </c>
      <c r="K258" t="s">
        <v>74</v>
      </c>
      <c r="L258" t="s">
        <v>74</v>
      </c>
      <c r="M258" t="s">
        <v>78</v>
      </c>
      <c r="N258" t="s">
        <v>119</v>
      </c>
      <c r="O258" t="s">
        <v>74</v>
      </c>
      <c r="P258" t="s">
        <v>74</v>
      </c>
      <c r="Q258" t="s">
        <v>74</v>
      </c>
      <c r="R258" t="s">
        <v>74</v>
      </c>
      <c r="S258" t="s">
        <v>74</v>
      </c>
      <c r="T258" t="s">
        <v>4731</v>
      </c>
      <c r="U258" t="s">
        <v>4732</v>
      </c>
      <c r="V258" t="s">
        <v>4733</v>
      </c>
      <c r="W258" t="s">
        <v>4734</v>
      </c>
      <c r="X258" t="s">
        <v>2903</v>
      </c>
      <c r="Y258" t="s">
        <v>4735</v>
      </c>
      <c r="Z258" t="s">
        <v>74</v>
      </c>
      <c r="AA258" t="s">
        <v>74</v>
      </c>
      <c r="AB258" t="s">
        <v>74</v>
      </c>
      <c r="AC258" t="s">
        <v>74</v>
      </c>
      <c r="AD258" t="s">
        <v>74</v>
      </c>
      <c r="AE258" t="s">
        <v>74</v>
      </c>
      <c r="AF258" t="s">
        <v>74</v>
      </c>
      <c r="AG258">
        <v>54</v>
      </c>
      <c r="AH258">
        <v>0</v>
      </c>
      <c r="AI258">
        <v>0</v>
      </c>
      <c r="AJ258">
        <v>0</v>
      </c>
      <c r="AK258">
        <v>0</v>
      </c>
      <c r="AL258" t="s">
        <v>4736</v>
      </c>
      <c r="AM258" t="s">
        <v>4737</v>
      </c>
      <c r="AN258" t="s">
        <v>4738</v>
      </c>
      <c r="AO258" t="s">
        <v>4739</v>
      </c>
      <c r="AP258" t="s">
        <v>4740</v>
      </c>
      <c r="AQ258" t="s">
        <v>74</v>
      </c>
      <c r="AR258" t="s">
        <v>4741</v>
      </c>
      <c r="AS258" t="s">
        <v>4742</v>
      </c>
      <c r="AT258" t="s">
        <v>74</v>
      </c>
      <c r="AU258">
        <v>2024</v>
      </c>
      <c r="AV258">
        <v>14</v>
      </c>
      <c r="AW258" t="s">
        <v>74</v>
      </c>
      <c r="AX258" t="s">
        <v>74</v>
      </c>
      <c r="AY258" t="s">
        <v>74</v>
      </c>
      <c r="AZ258" t="s">
        <v>74</v>
      </c>
      <c r="BA258" t="s">
        <v>74</v>
      </c>
      <c r="BB258" t="s">
        <v>74</v>
      </c>
      <c r="BC258" t="s">
        <v>74</v>
      </c>
      <c r="BD258" t="s">
        <v>74</v>
      </c>
      <c r="BE258" t="s">
        <v>4743</v>
      </c>
      <c r="BF258" t="str">
        <f>HYPERLINK("http://dx.doi.org/10.1353/phi.2024.a922824","http://dx.doi.org/10.1353/phi.2024.a922824")</f>
        <v>http://dx.doi.org/10.1353/phi.2024.a922824</v>
      </c>
      <c r="BG258" t="s">
        <v>74</v>
      </c>
      <c r="BH258" t="s">
        <v>74</v>
      </c>
      <c r="BI258">
        <v>31</v>
      </c>
      <c r="BJ258" t="s">
        <v>157</v>
      </c>
      <c r="BK258" t="s">
        <v>95</v>
      </c>
      <c r="BL258" t="s">
        <v>157</v>
      </c>
      <c r="BM258" t="s">
        <v>4744</v>
      </c>
      <c r="BN258" t="s">
        <v>74</v>
      </c>
      <c r="BO258" t="s">
        <v>74</v>
      </c>
      <c r="BP258" t="s">
        <v>74</v>
      </c>
      <c r="BQ258" t="s">
        <v>74</v>
      </c>
      <c r="BR258" t="s">
        <v>97</v>
      </c>
      <c r="BS258" t="s">
        <v>4745</v>
      </c>
      <c r="BT258" t="str">
        <f>HYPERLINK("https%3A%2F%2Fwww.webofscience.com%2Fwos%2Fwoscc%2Ffull-record%2FWOS:001194864500004","View Full Record in Web of Science")</f>
        <v>View Full Record in Web of Science</v>
      </c>
    </row>
    <row r="259" spans="1:72" x14ac:dyDescent="0.25">
      <c r="A259" t="s">
        <v>72</v>
      </c>
      <c r="B259" t="s">
        <v>4746</v>
      </c>
      <c r="C259" t="s">
        <v>74</v>
      </c>
      <c r="D259" t="s">
        <v>74</v>
      </c>
      <c r="E259" t="s">
        <v>74</v>
      </c>
      <c r="F259" t="s">
        <v>4747</v>
      </c>
      <c r="G259" t="s">
        <v>74</v>
      </c>
      <c r="H259" t="s">
        <v>74</v>
      </c>
      <c r="I259" t="s">
        <v>4748</v>
      </c>
      <c r="J259" t="s">
        <v>4749</v>
      </c>
      <c r="K259" t="s">
        <v>74</v>
      </c>
      <c r="L259" t="s">
        <v>74</v>
      </c>
      <c r="M259" t="s">
        <v>78</v>
      </c>
      <c r="N259" t="s">
        <v>119</v>
      </c>
      <c r="O259" t="s">
        <v>74</v>
      </c>
      <c r="P259" t="s">
        <v>74</v>
      </c>
      <c r="Q259" t="s">
        <v>74</v>
      </c>
      <c r="R259" t="s">
        <v>74</v>
      </c>
      <c r="S259" t="s">
        <v>74</v>
      </c>
      <c r="T259" t="s">
        <v>4750</v>
      </c>
      <c r="U259" t="s">
        <v>4751</v>
      </c>
      <c r="V259" t="s">
        <v>4752</v>
      </c>
      <c r="W259" t="s">
        <v>4753</v>
      </c>
      <c r="X259" t="s">
        <v>848</v>
      </c>
      <c r="Y259" t="s">
        <v>4754</v>
      </c>
      <c r="Z259" t="s">
        <v>4755</v>
      </c>
      <c r="AA259" t="s">
        <v>74</v>
      </c>
      <c r="AB259" t="s">
        <v>4756</v>
      </c>
      <c r="AC259" t="s">
        <v>74</v>
      </c>
      <c r="AD259" t="s">
        <v>74</v>
      </c>
      <c r="AE259" t="s">
        <v>74</v>
      </c>
      <c r="AF259" t="s">
        <v>74</v>
      </c>
      <c r="AG259">
        <v>164</v>
      </c>
      <c r="AH259">
        <v>0</v>
      </c>
      <c r="AI259">
        <v>0</v>
      </c>
      <c r="AJ259">
        <v>0</v>
      </c>
      <c r="AK259">
        <v>0</v>
      </c>
      <c r="AL259" t="s">
        <v>4757</v>
      </c>
      <c r="AM259" t="s">
        <v>4758</v>
      </c>
      <c r="AN259" t="s">
        <v>4759</v>
      </c>
      <c r="AO259" t="s">
        <v>4760</v>
      </c>
      <c r="AP259" t="s">
        <v>4761</v>
      </c>
      <c r="AQ259" t="s">
        <v>74</v>
      </c>
      <c r="AR259" t="s">
        <v>4762</v>
      </c>
      <c r="AS259" t="s">
        <v>4763</v>
      </c>
      <c r="AT259" t="s">
        <v>74</v>
      </c>
      <c r="AU259">
        <v>2024</v>
      </c>
      <c r="AV259">
        <v>20</v>
      </c>
      <c r="AW259" t="s">
        <v>74</v>
      </c>
      <c r="AX259" t="s">
        <v>74</v>
      </c>
      <c r="AY259" t="s">
        <v>74</v>
      </c>
      <c r="AZ259" t="s">
        <v>74</v>
      </c>
      <c r="BA259" t="s">
        <v>74</v>
      </c>
      <c r="BB259">
        <v>97</v>
      </c>
      <c r="BC259">
        <v>116</v>
      </c>
      <c r="BD259" t="s">
        <v>74</v>
      </c>
      <c r="BE259" t="s">
        <v>4764</v>
      </c>
      <c r="BF259" t="str">
        <f>HYPERLINK("http://dx.doi.org/10.1146/annurev-lawsocsci-042022-111630","http://dx.doi.org/10.1146/annurev-lawsocsci-042022-111630")</f>
        <v>http://dx.doi.org/10.1146/annurev-lawsocsci-042022-111630</v>
      </c>
      <c r="BG259" t="s">
        <v>74</v>
      </c>
      <c r="BH259" t="s">
        <v>74</v>
      </c>
      <c r="BI259">
        <v>20</v>
      </c>
      <c r="BJ259" t="s">
        <v>4765</v>
      </c>
      <c r="BK259" t="s">
        <v>112</v>
      </c>
      <c r="BL259" t="s">
        <v>4766</v>
      </c>
      <c r="BM259" t="s">
        <v>4767</v>
      </c>
      <c r="BN259" t="s">
        <v>74</v>
      </c>
      <c r="BO259" t="s">
        <v>316</v>
      </c>
      <c r="BP259" t="s">
        <v>74</v>
      </c>
      <c r="BQ259" t="s">
        <v>74</v>
      </c>
      <c r="BR259" t="s">
        <v>97</v>
      </c>
      <c r="BS259" t="s">
        <v>4768</v>
      </c>
      <c r="BT259" t="str">
        <f>HYPERLINK("https%3A%2F%2Fwww.webofscience.com%2Fwos%2Fwoscc%2Ffull-record%2FWOS:001344177800006","View Full Record in Web of Science")</f>
        <v>View Full Record in Web of Science</v>
      </c>
    </row>
    <row r="260" spans="1:72" x14ac:dyDescent="0.25">
      <c r="A260" t="s">
        <v>72</v>
      </c>
      <c r="B260" t="s">
        <v>4769</v>
      </c>
      <c r="C260" t="s">
        <v>74</v>
      </c>
      <c r="D260" t="s">
        <v>74</v>
      </c>
      <c r="E260" t="s">
        <v>74</v>
      </c>
      <c r="F260" t="s">
        <v>4770</v>
      </c>
      <c r="G260" t="s">
        <v>74</v>
      </c>
      <c r="H260" t="s">
        <v>74</v>
      </c>
      <c r="I260" t="s">
        <v>4771</v>
      </c>
      <c r="J260" t="s">
        <v>4772</v>
      </c>
      <c r="K260" t="s">
        <v>74</v>
      </c>
      <c r="L260" t="s">
        <v>74</v>
      </c>
      <c r="M260" t="s">
        <v>78</v>
      </c>
      <c r="N260" t="s">
        <v>119</v>
      </c>
      <c r="O260" t="s">
        <v>74</v>
      </c>
      <c r="P260" t="s">
        <v>74</v>
      </c>
      <c r="Q260" t="s">
        <v>74</v>
      </c>
      <c r="R260" t="s">
        <v>74</v>
      </c>
      <c r="S260" t="s">
        <v>74</v>
      </c>
      <c r="T260" t="s">
        <v>74</v>
      </c>
      <c r="U260" t="s">
        <v>74</v>
      </c>
      <c r="V260" t="s">
        <v>4773</v>
      </c>
      <c r="W260" t="s">
        <v>4774</v>
      </c>
      <c r="X260" t="s">
        <v>4775</v>
      </c>
      <c r="Y260" t="s">
        <v>4776</v>
      </c>
      <c r="Z260" t="s">
        <v>4777</v>
      </c>
      <c r="AA260" t="s">
        <v>74</v>
      </c>
      <c r="AB260" t="s">
        <v>74</v>
      </c>
      <c r="AC260" t="s">
        <v>74</v>
      </c>
      <c r="AD260" t="s">
        <v>74</v>
      </c>
      <c r="AE260" t="s">
        <v>4778</v>
      </c>
      <c r="AF260" t="s">
        <v>74</v>
      </c>
      <c r="AG260">
        <v>97</v>
      </c>
      <c r="AH260">
        <v>0</v>
      </c>
      <c r="AI260">
        <v>0</v>
      </c>
      <c r="AJ260">
        <v>1</v>
      </c>
      <c r="AK260">
        <v>1</v>
      </c>
      <c r="AL260" t="s">
        <v>4779</v>
      </c>
      <c r="AM260" t="s">
        <v>4780</v>
      </c>
      <c r="AN260" t="s">
        <v>4781</v>
      </c>
      <c r="AO260" t="s">
        <v>4782</v>
      </c>
      <c r="AP260" t="s">
        <v>74</v>
      </c>
      <c r="AQ260" t="s">
        <v>74</v>
      </c>
      <c r="AR260" t="s">
        <v>4783</v>
      </c>
      <c r="AS260" t="s">
        <v>4784</v>
      </c>
      <c r="AT260" t="s">
        <v>74</v>
      </c>
      <c r="AU260">
        <v>2024</v>
      </c>
      <c r="AV260">
        <v>34</v>
      </c>
      <c r="AW260">
        <v>2</v>
      </c>
      <c r="AX260" t="s">
        <v>74</v>
      </c>
      <c r="AY260" t="s">
        <v>74</v>
      </c>
      <c r="AZ260" t="s">
        <v>74</v>
      </c>
      <c r="BA260" t="s">
        <v>74</v>
      </c>
      <c r="BB260">
        <v>647</v>
      </c>
      <c r="BC260">
        <v>665</v>
      </c>
      <c r="BD260" t="s">
        <v>74</v>
      </c>
      <c r="BE260" t="s">
        <v>74</v>
      </c>
      <c r="BF260" t="s">
        <v>74</v>
      </c>
      <c r="BG260" t="s">
        <v>74</v>
      </c>
      <c r="BH260" t="s">
        <v>74</v>
      </c>
      <c r="BI260">
        <v>19</v>
      </c>
      <c r="BJ260" t="s">
        <v>462</v>
      </c>
      <c r="BK260" t="s">
        <v>95</v>
      </c>
      <c r="BL260" t="s">
        <v>462</v>
      </c>
      <c r="BM260" t="s">
        <v>4785</v>
      </c>
      <c r="BN260" t="s">
        <v>74</v>
      </c>
      <c r="BO260" t="s">
        <v>74</v>
      </c>
      <c r="BP260" t="s">
        <v>74</v>
      </c>
      <c r="BQ260" t="s">
        <v>74</v>
      </c>
      <c r="BR260" t="s">
        <v>97</v>
      </c>
      <c r="BS260" t="s">
        <v>4786</v>
      </c>
      <c r="BT260" t="str">
        <f>HYPERLINK("https%3A%2F%2Fwww.webofscience.com%2Fwos%2Fwoscc%2Ffull-record%2FWOS:001278598400001","View Full Record in Web of Science")</f>
        <v>View Full Record in Web of Science</v>
      </c>
    </row>
    <row r="261" spans="1:72" x14ac:dyDescent="0.25">
      <c r="A261" t="s">
        <v>72</v>
      </c>
      <c r="B261" t="s">
        <v>4787</v>
      </c>
      <c r="C261" t="s">
        <v>74</v>
      </c>
      <c r="D261" t="s">
        <v>74</v>
      </c>
      <c r="E261" t="s">
        <v>74</v>
      </c>
      <c r="F261" t="s">
        <v>4788</v>
      </c>
      <c r="G261" t="s">
        <v>74</v>
      </c>
      <c r="H261" t="s">
        <v>74</v>
      </c>
      <c r="I261" t="s">
        <v>4789</v>
      </c>
      <c r="J261" t="s">
        <v>4790</v>
      </c>
      <c r="K261" t="s">
        <v>74</v>
      </c>
      <c r="L261" t="s">
        <v>74</v>
      </c>
      <c r="M261" t="s">
        <v>78</v>
      </c>
      <c r="N261" t="s">
        <v>119</v>
      </c>
      <c r="O261" t="s">
        <v>74</v>
      </c>
      <c r="P261" t="s">
        <v>74</v>
      </c>
      <c r="Q261" t="s">
        <v>74</v>
      </c>
      <c r="R261" t="s">
        <v>74</v>
      </c>
      <c r="S261" t="s">
        <v>74</v>
      </c>
      <c r="T261" t="s">
        <v>4791</v>
      </c>
      <c r="U261" t="s">
        <v>74</v>
      </c>
      <c r="V261" t="s">
        <v>4792</v>
      </c>
      <c r="W261" t="s">
        <v>4793</v>
      </c>
      <c r="X261" t="s">
        <v>74</v>
      </c>
      <c r="Y261" t="s">
        <v>4794</v>
      </c>
      <c r="Z261" t="s">
        <v>4795</v>
      </c>
      <c r="AA261" t="s">
        <v>4796</v>
      </c>
      <c r="AB261" t="s">
        <v>74</v>
      </c>
      <c r="AC261" t="s">
        <v>74</v>
      </c>
      <c r="AD261" t="s">
        <v>74</v>
      </c>
      <c r="AE261" t="s">
        <v>74</v>
      </c>
      <c r="AF261" t="s">
        <v>74</v>
      </c>
      <c r="AG261">
        <v>44</v>
      </c>
      <c r="AH261">
        <v>0</v>
      </c>
      <c r="AI261">
        <v>0</v>
      </c>
      <c r="AJ261">
        <v>3</v>
      </c>
      <c r="AK261">
        <v>4</v>
      </c>
      <c r="AL261" t="s">
        <v>1156</v>
      </c>
      <c r="AM261" t="s">
        <v>913</v>
      </c>
      <c r="AN261" t="s">
        <v>1157</v>
      </c>
      <c r="AO261" t="s">
        <v>4797</v>
      </c>
      <c r="AP261" t="s">
        <v>4798</v>
      </c>
      <c r="AQ261" t="s">
        <v>74</v>
      </c>
      <c r="AR261" t="s">
        <v>4799</v>
      </c>
      <c r="AS261" t="s">
        <v>4800</v>
      </c>
      <c r="AT261" t="s">
        <v>2838</v>
      </c>
      <c r="AU261">
        <v>2024</v>
      </c>
      <c r="AV261">
        <v>105</v>
      </c>
      <c r="AW261" t="s">
        <v>74</v>
      </c>
      <c r="AX261" t="s">
        <v>74</v>
      </c>
      <c r="AY261" t="s">
        <v>74</v>
      </c>
      <c r="AZ261" t="s">
        <v>74</v>
      </c>
      <c r="BA261" t="s">
        <v>74</v>
      </c>
      <c r="BB261" t="s">
        <v>74</v>
      </c>
      <c r="BC261" t="s">
        <v>74</v>
      </c>
      <c r="BD261">
        <v>102935</v>
      </c>
      <c r="BE261" t="s">
        <v>4801</v>
      </c>
      <c r="BF261" t="str">
        <f>HYPERLINK("http://dx.doi.org/10.1016/j.wsif.2024.102935","http://dx.doi.org/10.1016/j.wsif.2024.102935")</f>
        <v>http://dx.doi.org/10.1016/j.wsif.2024.102935</v>
      </c>
      <c r="BG261" t="s">
        <v>74</v>
      </c>
      <c r="BH261" t="s">
        <v>290</v>
      </c>
      <c r="BI261">
        <v>9</v>
      </c>
      <c r="BJ261" t="s">
        <v>336</v>
      </c>
      <c r="BK261" t="s">
        <v>112</v>
      </c>
      <c r="BL261" t="s">
        <v>336</v>
      </c>
      <c r="BM261" t="s">
        <v>4802</v>
      </c>
      <c r="BN261" t="s">
        <v>74</v>
      </c>
      <c r="BO261" t="s">
        <v>74</v>
      </c>
      <c r="BP261" t="s">
        <v>74</v>
      </c>
      <c r="BQ261" t="s">
        <v>74</v>
      </c>
      <c r="BR261" t="s">
        <v>97</v>
      </c>
      <c r="BS261" t="s">
        <v>4803</v>
      </c>
      <c r="BT261" t="str">
        <f>HYPERLINK("https%3A%2F%2Fwww.webofscience.com%2Fwos%2Fwoscc%2Ffull-record%2FWOS:001261915400001","View Full Record in Web of Science")</f>
        <v>View Full Record in Web of Science</v>
      </c>
    </row>
    <row r="262" spans="1:72" x14ac:dyDescent="0.25">
      <c r="A262" t="s">
        <v>72</v>
      </c>
      <c r="B262" t="s">
        <v>4804</v>
      </c>
      <c r="C262" t="s">
        <v>74</v>
      </c>
      <c r="D262" t="s">
        <v>74</v>
      </c>
      <c r="E262" t="s">
        <v>74</v>
      </c>
      <c r="F262" t="s">
        <v>4805</v>
      </c>
      <c r="G262" t="s">
        <v>74</v>
      </c>
      <c r="H262" t="s">
        <v>74</v>
      </c>
      <c r="I262" t="s">
        <v>4806</v>
      </c>
      <c r="J262" t="s">
        <v>3849</v>
      </c>
      <c r="K262" t="s">
        <v>74</v>
      </c>
      <c r="L262" t="s">
        <v>74</v>
      </c>
      <c r="M262" t="s">
        <v>78</v>
      </c>
      <c r="N262" t="s">
        <v>164</v>
      </c>
      <c r="O262" t="s">
        <v>74</v>
      </c>
      <c r="P262" t="s">
        <v>74</v>
      </c>
      <c r="Q262" t="s">
        <v>74</v>
      </c>
      <c r="R262" t="s">
        <v>74</v>
      </c>
      <c r="S262" t="s">
        <v>74</v>
      </c>
      <c r="T262" t="s">
        <v>4807</v>
      </c>
      <c r="U262" t="s">
        <v>74</v>
      </c>
      <c r="V262" t="s">
        <v>4808</v>
      </c>
      <c r="W262" t="s">
        <v>4809</v>
      </c>
      <c r="X262" t="s">
        <v>4810</v>
      </c>
      <c r="Y262" t="s">
        <v>4811</v>
      </c>
      <c r="Z262" t="s">
        <v>4812</v>
      </c>
      <c r="AA262" t="s">
        <v>74</v>
      </c>
      <c r="AB262" t="s">
        <v>74</v>
      </c>
      <c r="AC262" t="s">
        <v>74</v>
      </c>
      <c r="AD262" t="s">
        <v>74</v>
      </c>
      <c r="AE262" t="s">
        <v>74</v>
      </c>
      <c r="AF262" t="s">
        <v>74</v>
      </c>
      <c r="AG262">
        <v>80</v>
      </c>
      <c r="AH262">
        <v>0</v>
      </c>
      <c r="AI262">
        <v>0</v>
      </c>
      <c r="AJ262">
        <v>2</v>
      </c>
      <c r="AK262">
        <v>3</v>
      </c>
      <c r="AL262" t="s">
        <v>173</v>
      </c>
      <c r="AM262" t="s">
        <v>174</v>
      </c>
      <c r="AN262" t="s">
        <v>175</v>
      </c>
      <c r="AO262" t="s">
        <v>3857</v>
      </c>
      <c r="AP262" t="s">
        <v>3858</v>
      </c>
      <c r="AQ262" t="s">
        <v>74</v>
      </c>
      <c r="AR262" t="s">
        <v>3859</v>
      </c>
      <c r="AS262" t="s">
        <v>3860</v>
      </c>
      <c r="AT262" t="s">
        <v>180</v>
      </c>
      <c r="AU262">
        <v>2024</v>
      </c>
      <c r="AV262">
        <v>34</v>
      </c>
      <c r="AW262">
        <v>2</v>
      </c>
      <c r="AX262" t="s">
        <v>74</v>
      </c>
      <c r="AY262" t="s">
        <v>74</v>
      </c>
      <c r="AZ262" t="s">
        <v>109</v>
      </c>
      <c r="BA262" t="s">
        <v>74</v>
      </c>
      <c r="BB262">
        <v>513</v>
      </c>
      <c r="BC262">
        <v>516</v>
      </c>
      <c r="BD262" t="s">
        <v>74</v>
      </c>
      <c r="BE262" t="s">
        <v>4813</v>
      </c>
      <c r="BF262" t="str">
        <f>HYPERLINK("http://dx.doi.org/10.1111/jora.12972","http://dx.doi.org/10.1111/jora.12972")</f>
        <v>http://dx.doi.org/10.1111/jora.12972</v>
      </c>
      <c r="BG262" t="s">
        <v>74</v>
      </c>
      <c r="BH262" t="s">
        <v>74</v>
      </c>
      <c r="BI262">
        <v>4</v>
      </c>
      <c r="BJ262" t="s">
        <v>3862</v>
      </c>
      <c r="BK262" t="s">
        <v>112</v>
      </c>
      <c r="BL262" t="s">
        <v>3863</v>
      </c>
      <c r="BM262" t="s">
        <v>3864</v>
      </c>
      <c r="BN262">
        <v>38973284</v>
      </c>
      <c r="BO262" t="s">
        <v>74</v>
      </c>
      <c r="BP262" t="s">
        <v>74</v>
      </c>
      <c r="BQ262" t="s">
        <v>74</v>
      </c>
      <c r="BR262" t="s">
        <v>97</v>
      </c>
      <c r="BS262" t="s">
        <v>4814</v>
      </c>
      <c r="BT262" t="str">
        <f>HYPERLINK("https%3A%2F%2Fwww.webofscience.com%2Fwos%2Fwoscc%2Ffull-record%2FWOS:001265146600001","View Full Record in Web of Science")</f>
        <v>View Full Record in Web of Science</v>
      </c>
    </row>
    <row r="263" spans="1:72" x14ac:dyDescent="0.25">
      <c r="A263" t="s">
        <v>72</v>
      </c>
      <c r="B263" t="s">
        <v>4815</v>
      </c>
      <c r="C263" t="s">
        <v>74</v>
      </c>
      <c r="D263" t="s">
        <v>74</v>
      </c>
      <c r="E263" t="s">
        <v>74</v>
      </c>
      <c r="F263" t="s">
        <v>4816</v>
      </c>
      <c r="G263" t="s">
        <v>74</v>
      </c>
      <c r="H263" t="s">
        <v>74</v>
      </c>
      <c r="I263" t="s">
        <v>4817</v>
      </c>
      <c r="J263" t="s">
        <v>4818</v>
      </c>
      <c r="K263" t="s">
        <v>74</v>
      </c>
      <c r="L263" t="s">
        <v>74</v>
      </c>
      <c r="M263" t="s">
        <v>78</v>
      </c>
      <c r="N263" t="s">
        <v>119</v>
      </c>
      <c r="O263" t="s">
        <v>74</v>
      </c>
      <c r="P263" t="s">
        <v>74</v>
      </c>
      <c r="Q263" t="s">
        <v>74</v>
      </c>
      <c r="R263" t="s">
        <v>74</v>
      </c>
      <c r="S263" t="s">
        <v>74</v>
      </c>
      <c r="T263" t="s">
        <v>4819</v>
      </c>
      <c r="U263" t="s">
        <v>74</v>
      </c>
      <c r="V263" t="s">
        <v>4820</v>
      </c>
      <c r="W263" t="s">
        <v>4821</v>
      </c>
      <c r="X263" t="s">
        <v>4822</v>
      </c>
      <c r="Y263" t="s">
        <v>4823</v>
      </c>
      <c r="Z263" t="s">
        <v>4824</v>
      </c>
      <c r="AA263" t="s">
        <v>74</v>
      </c>
      <c r="AB263" t="s">
        <v>74</v>
      </c>
      <c r="AC263" t="s">
        <v>74</v>
      </c>
      <c r="AD263" t="s">
        <v>74</v>
      </c>
      <c r="AE263" t="s">
        <v>74</v>
      </c>
      <c r="AF263" t="s">
        <v>74</v>
      </c>
      <c r="AG263">
        <v>48</v>
      </c>
      <c r="AH263">
        <v>0</v>
      </c>
      <c r="AI263">
        <v>0</v>
      </c>
      <c r="AJ263">
        <v>0</v>
      </c>
      <c r="AK263">
        <v>0</v>
      </c>
      <c r="AL263" t="s">
        <v>4825</v>
      </c>
      <c r="AM263" t="s">
        <v>4826</v>
      </c>
      <c r="AN263" t="s">
        <v>4827</v>
      </c>
      <c r="AO263" t="s">
        <v>4828</v>
      </c>
      <c r="AP263" t="s">
        <v>74</v>
      </c>
      <c r="AQ263" t="s">
        <v>74</v>
      </c>
      <c r="AR263" t="s">
        <v>4829</v>
      </c>
      <c r="AS263" t="s">
        <v>4830</v>
      </c>
      <c r="AT263" t="s">
        <v>74</v>
      </c>
      <c r="AU263">
        <v>2024</v>
      </c>
      <c r="AV263">
        <v>49</v>
      </c>
      <c r="AW263">
        <v>2</v>
      </c>
      <c r="AX263" t="s">
        <v>74</v>
      </c>
      <c r="AY263" t="s">
        <v>74</v>
      </c>
      <c r="AZ263" t="s">
        <v>74</v>
      </c>
      <c r="BA263" t="s">
        <v>74</v>
      </c>
      <c r="BB263" t="s">
        <v>74</v>
      </c>
      <c r="BC263" t="s">
        <v>74</v>
      </c>
      <c r="BD263" t="s">
        <v>74</v>
      </c>
      <c r="BE263" t="s">
        <v>74</v>
      </c>
      <c r="BF263" t="s">
        <v>74</v>
      </c>
      <c r="BG263" t="s">
        <v>74</v>
      </c>
      <c r="BH263" t="s">
        <v>74</v>
      </c>
      <c r="BI263">
        <v>132</v>
      </c>
      <c r="BJ263" t="s">
        <v>157</v>
      </c>
      <c r="BK263" t="s">
        <v>135</v>
      </c>
      <c r="BL263" t="s">
        <v>157</v>
      </c>
      <c r="BM263" t="s">
        <v>4831</v>
      </c>
      <c r="BN263" t="s">
        <v>74</v>
      </c>
      <c r="BO263" t="s">
        <v>74</v>
      </c>
      <c r="BP263" t="s">
        <v>74</v>
      </c>
      <c r="BQ263" t="s">
        <v>74</v>
      </c>
      <c r="BR263" t="s">
        <v>97</v>
      </c>
      <c r="BS263" t="s">
        <v>4832</v>
      </c>
      <c r="BT263" t="str">
        <f>HYPERLINK("https%3A%2F%2Fwww.webofscience.com%2Fwos%2Fwoscc%2Ffull-record%2FWOS:001368603400002","View Full Record in Web of Science")</f>
        <v>View Full Record in Web of Science</v>
      </c>
    </row>
    <row r="264" spans="1:72" x14ac:dyDescent="0.25">
      <c r="A264" t="s">
        <v>72</v>
      </c>
      <c r="B264" t="s">
        <v>4833</v>
      </c>
      <c r="C264" t="s">
        <v>74</v>
      </c>
      <c r="D264" t="s">
        <v>74</v>
      </c>
      <c r="E264" t="s">
        <v>74</v>
      </c>
      <c r="F264" t="s">
        <v>4834</v>
      </c>
      <c r="G264" t="s">
        <v>74</v>
      </c>
      <c r="H264" t="s">
        <v>74</v>
      </c>
      <c r="I264" t="s">
        <v>4835</v>
      </c>
      <c r="J264" t="s">
        <v>4836</v>
      </c>
      <c r="K264" t="s">
        <v>74</v>
      </c>
      <c r="L264" t="s">
        <v>74</v>
      </c>
      <c r="M264" t="s">
        <v>78</v>
      </c>
      <c r="N264" t="s">
        <v>119</v>
      </c>
      <c r="O264" t="s">
        <v>74</v>
      </c>
      <c r="P264" t="s">
        <v>74</v>
      </c>
      <c r="Q264" t="s">
        <v>74</v>
      </c>
      <c r="R264" t="s">
        <v>74</v>
      </c>
      <c r="S264" t="s">
        <v>74</v>
      </c>
      <c r="T264" t="s">
        <v>4837</v>
      </c>
      <c r="U264" t="s">
        <v>74</v>
      </c>
      <c r="V264" t="s">
        <v>4838</v>
      </c>
      <c r="W264" t="s">
        <v>4839</v>
      </c>
      <c r="X264" t="s">
        <v>4840</v>
      </c>
      <c r="Y264" t="s">
        <v>4841</v>
      </c>
      <c r="Z264" t="s">
        <v>4842</v>
      </c>
      <c r="AA264" t="s">
        <v>4843</v>
      </c>
      <c r="AB264" t="s">
        <v>4844</v>
      </c>
      <c r="AC264" t="s">
        <v>74</v>
      </c>
      <c r="AD264" t="s">
        <v>74</v>
      </c>
      <c r="AE264" t="s">
        <v>74</v>
      </c>
      <c r="AF264" t="s">
        <v>74</v>
      </c>
      <c r="AG264">
        <v>67</v>
      </c>
      <c r="AH264">
        <v>0</v>
      </c>
      <c r="AI264">
        <v>0</v>
      </c>
      <c r="AJ264">
        <v>0</v>
      </c>
      <c r="AK264">
        <v>0</v>
      </c>
      <c r="AL264" t="s">
        <v>413</v>
      </c>
      <c r="AM264" t="s">
        <v>414</v>
      </c>
      <c r="AN264" t="s">
        <v>415</v>
      </c>
      <c r="AO264" t="s">
        <v>74</v>
      </c>
      <c r="AP264" t="s">
        <v>4845</v>
      </c>
      <c r="AQ264" t="s">
        <v>74</v>
      </c>
      <c r="AR264" t="s">
        <v>4846</v>
      </c>
      <c r="AS264" t="s">
        <v>4847</v>
      </c>
      <c r="AT264" t="s">
        <v>213</v>
      </c>
      <c r="AU264">
        <v>2024</v>
      </c>
      <c r="AV264">
        <v>13</v>
      </c>
      <c r="AW264">
        <v>5</v>
      </c>
      <c r="AX264" t="s">
        <v>74</v>
      </c>
      <c r="AY264" t="s">
        <v>74</v>
      </c>
      <c r="AZ264" t="s">
        <v>74</v>
      </c>
      <c r="BA264" t="s">
        <v>74</v>
      </c>
      <c r="BB264" t="s">
        <v>74</v>
      </c>
      <c r="BC264" t="s">
        <v>74</v>
      </c>
      <c r="BD264">
        <v>240</v>
      </c>
      <c r="BE264" t="s">
        <v>4848</v>
      </c>
      <c r="BF264" t="str">
        <f>HYPERLINK("http://dx.doi.org/10.3390/socsci13050240","http://dx.doi.org/10.3390/socsci13050240")</f>
        <v>http://dx.doi.org/10.3390/socsci13050240</v>
      </c>
      <c r="BG264" t="s">
        <v>74</v>
      </c>
      <c r="BH264" t="s">
        <v>74</v>
      </c>
      <c r="BI264">
        <v>18</v>
      </c>
      <c r="BJ264" t="s">
        <v>257</v>
      </c>
      <c r="BK264" t="s">
        <v>95</v>
      </c>
      <c r="BL264" t="s">
        <v>258</v>
      </c>
      <c r="BM264" t="s">
        <v>4849</v>
      </c>
      <c r="BN264" t="s">
        <v>74</v>
      </c>
      <c r="BO264" t="s">
        <v>422</v>
      </c>
      <c r="BP264" t="s">
        <v>74</v>
      </c>
      <c r="BQ264" t="s">
        <v>74</v>
      </c>
      <c r="BR264" t="s">
        <v>97</v>
      </c>
      <c r="BS264" t="s">
        <v>4850</v>
      </c>
      <c r="BT264" t="str">
        <f>HYPERLINK("https%3A%2F%2Fwww.webofscience.com%2Fwos%2Fwoscc%2Ffull-record%2FWOS:001231447200001","View Full Record in Web of Science")</f>
        <v>View Full Record in Web of Science</v>
      </c>
    </row>
    <row r="265" spans="1:72" x14ac:dyDescent="0.25">
      <c r="A265" t="s">
        <v>72</v>
      </c>
      <c r="B265" t="s">
        <v>4851</v>
      </c>
      <c r="C265" t="s">
        <v>74</v>
      </c>
      <c r="D265" t="s">
        <v>74</v>
      </c>
      <c r="E265" t="s">
        <v>74</v>
      </c>
      <c r="F265" t="s">
        <v>4852</v>
      </c>
      <c r="G265" t="s">
        <v>74</v>
      </c>
      <c r="H265" t="s">
        <v>74</v>
      </c>
      <c r="I265" t="s">
        <v>4853</v>
      </c>
      <c r="J265" t="s">
        <v>756</v>
      </c>
      <c r="K265" t="s">
        <v>74</v>
      </c>
      <c r="L265" t="s">
        <v>74</v>
      </c>
      <c r="M265" t="s">
        <v>78</v>
      </c>
      <c r="N265" t="s">
        <v>119</v>
      </c>
      <c r="O265" t="s">
        <v>74</v>
      </c>
      <c r="P265" t="s">
        <v>74</v>
      </c>
      <c r="Q265" t="s">
        <v>74</v>
      </c>
      <c r="R265" t="s">
        <v>74</v>
      </c>
      <c r="S265" t="s">
        <v>74</v>
      </c>
      <c r="T265" t="s">
        <v>4854</v>
      </c>
      <c r="U265" t="s">
        <v>74</v>
      </c>
      <c r="V265" t="s">
        <v>4855</v>
      </c>
      <c r="W265" t="s">
        <v>4856</v>
      </c>
      <c r="X265" t="s">
        <v>74</v>
      </c>
      <c r="Y265" t="s">
        <v>4857</v>
      </c>
      <c r="Z265" t="s">
        <v>4858</v>
      </c>
      <c r="AA265" t="s">
        <v>4859</v>
      </c>
      <c r="AB265" t="s">
        <v>74</v>
      </c>
      <c r="AC265" t="s">
        <v>74</v>
      </c>
      <c r="AD265" t="s">
        <v>74</v>
      </c>
      <c r="AE265" t="s">
        <v>74</v>
      </c>
      <c r="AF265" t="s">
        <v>74</v>
      </c>
      <c r="AG265">
        <v>23</v>
      </c>
      <c r="AH265">
        <v>0</v>
      </c>
      <c r="AI265">
        <v>0</v>
      </c>
      <c r="AJ265">
        <v>0</v>
      </c>
      <c r="AK265">
        <v>0</v>
      </c>
      <c r="AL265" t="s">
        <v>413</v>
      </c>
      <c r="AM265" t="s">
        <v>414</v>
      </c>
      <c r="AN265" t="s">
        <v>415</v>
      </c>
      <c r="AO265" t="s">
        <v>74</v>
      </c>
      <c r="AP265" t="s">
        <v>762</v>
      </c>
      <c r="AQ265" t="s">
        <v>74</v>
      </c>
      <c r="AR265" t="s">
        <v>756</v>
      </c>
      <c r="AS265" t="s">
        <v>763</v>
      </c>
      <c r="AT265" t="s">
        <v>180</v>
      </c>
      <c r="AU265">
        <v>2024</v>
      </c>
      <c r="AV265">
        <v>13</v>
      </c>
      <c r="AW265">
        <v>3</v>
      </c>
      <c r="AX265" t="s">
        <v>74</v>
      </c>
      <c r="AY265" t="s">
        <v>74</v>
      </c>
      <c r="AZ265" t="s">
        <v>74</v>
      </c>
      <c r="BA265" t="s">
        <v>74</v>
      </c>
      <c r="BB265" t="s">
        <v>74</v>
      </c>
      <c r="BC265" t="s">
        <v>74</v>
      </c>
      <c r="BD265">
        <v>83</v>
      </c>
      <c r="BE265" t="s">
        <v>4860</v>
      </c>
      <c r="BF265" t="str">
        <f>HYPERLINK("http://dx.doi.org/10.3390/h13030083","http://dx.doi.org/10.3390/h13030083")</f>
        <v>http://dx.doi.org/10.3390/h13030083</v>
      </c>
      <c r="BG265" t="s">
        <v>74</v>
      </c>
      <c r="BH265" t="s">
        <v>74</v>
      </c>
      <c r="BI265">
        <v>18</v>
      </c>
      <c r="BJ265" t="s">
        <v>765</v>
      </c>
      <c r="BK265" t="s">
        <v>95</v>
      </c>
      <c r="BL265" t="s">
        <v>766</v>
      </c>
      <c r="BM265" t="s">
        <v>4861</v>
      </c>
      <c r="BN265" t="s">
        <v>74</v>
      </c>
      <c r="BO265" t="s">
        <v>422</v>
      </c>
      <c r="BP265" t="s">
        <v>74</v>
      </c>
      <c r="BQ265" t="s">
        <v>74</v>
      </c>
      <c r="BR265" t="s">
        <v>97</v>
      </c>
      <c r="BS265" t="s">
        <v>4862</v>
      </c>
      <c r="BT265" t="str">
        <f>HYPERLINK("https%3A%2F%2Fwww.webofscience.com%2Fwos%2Fwoscc%2Ffull-record%2FWOS:001257065600001","View Full Record in Web of Science")</f>
        <v>View Full Record in Web of Science</v>
      </c>
    </row>
    <row r="266" spans="1:72" x14ac:dyDescent="0.25">
      <c r="A266" t="s">
        <v>72</v>
      </c>
      <c r="B266" t="s">
        <v>4863</v>
      </c>
      <c r="C266" t="s">
        <v>74</v>
      </c>
      <c r="D266" t="s">
        <v>74</v>
      </c>
      <c r="E266" t="s">
        <v>74</v>
      </c>
      <c r="F266" t="s">
        <v>4864</v>
      </c>
      <c r="G266" t="s">
        <v>74</v>
      </c>
      <c r="H266" t="s">
        <v>74</v>
      </c>
      <c r="I266" t="s">
        <v>4865</v>
      </c>
      <c r="J266" t="s">
        <v>2913</v>
      </c>
      <c r="K266" t="s">
        <v>74</v>
      </c>
      <c r="L266" t="s">
        <v>74</v>
      </c>
      <c r="M266" t="s">
        <v>450</v>
      </c>
      <c r="N266" t="s">
        <v>119</v>
      </c>
      <c r="O266" t="s">
        <v>74</v>
      </c>
      <c r="P266" t="s">
        <v>74</v>
      </c>
      <c r="Q266" t="s">
        <v>74</v>
      </c>
      <c r="R266" t="s">
        <v>74</v>
      </c>
      <c r="S266" t="s">
        <v>74</v>
      </c>
      <c r="T266" t="s">
        <v>4866</v>
      </c>
      <c r="U266" t="s">
        <v>74</v>
      </c>
      <c r="V266" t="s">
        <v>4867</v>
      </c>
      <c r="W266" t="s">
        <v>4868</v>
      </c>
      <c r="X266" t="s">
        <v>4869</v>
      </c>
      <c r="Y266" t="s">
        <v>4870</v>
      </c>
      <c r="Z266" t="s">
        <v>4871</v>
      </c>
      <c r="AA266" t="s">
        <v>74</v>
      </c>
      <c r="AB266" t="s">
        <v>74</v>
      </c>
      <c r="AC266" t="s">
        <v>74</v>
      </c>
      <c r="AD266" t="s">
        <v>74</v>
      </c>
      <c r="AE266" t="s">
        <v>74</v>
      </c>
      <c r="AF266" t="s">
        <v>74</v>
      </c>
      <c r="AG266">
        <v>25</v>
      </c>
      <c r="AH266">
        <v>0</v>
      </c>
      <c r="AI266">
        <v>0</v>
      </c>
      <c r="AJ266">
        <v>1</v>
      </c>
      <c r="AK266">
        <v>1</v>
      </c>
      <c r="AL266" t="s">
        <v>2920</v>
      </c>
      <c r="AM266" t="s">
        <v>780</v>
      </c>
      <c r="AN266" t="s">
        <v>2921</v>
      </c>
      <c r="AO266" t="s">
        <v>2922</v>
      </c>
      <c r="AP266" t="s">
        <v>2923</v>
      </c>
      <c r="AQ266" t="s">
        <v>74</v>
      </c>
      <c r="AR266" t="s">
        <v>2913</v>
      </c>
      <c r="AS266" t="s">
        <v>2924</v>
      </c>
      <c r="AT266" t="s">
        <v>1835</v>
      </c>
      <c r="AU266">
        <v>2024</v>
      </c>
      <c r="AV266" t="s">
        <v>74</v>
      </c>
      <c r="AW266">
        <v>40</v>
      </c>
      <c r="AX266" t="s">
        <v>74</v>
      </c>
      <c r="AY266" t="s">
        <v>74</v>
      </c>
      <c r="AZ266" t="s">
        <v>74</v>
      </c>
      <c r="BA266" t="s">
        <v>74</v>
      </c>
      <c r="BB266">
        <v>88</v>
      </c>
      <c r="BC266">
        <v>114</v>
      </c>
      <c r="BD266" t="s">
        <v>74</v>
      </c>
      <c r="BE266" t="s">
        <v>74</v>
      </c>
      <c r="BF266" t="s">
        <v>74</v>
      </c>
      <c r="BG266" t="s">
        <v>74</v>
      </c>
      <c r="BH266" t="s">
        <v>74</v>
      </c>
      <c r="BI266">
        <v>27</v>
      </c>
      <c r="BJ266" t="s">
        <v>765</v>
      </c>
      <c r="BK266" t="s">
        <v>95</v>
      </c>
      <c r="BL266" t="s">
        <v>766</v>
      </c>
      <c r="BM266" t="s">
        <v>2925</v>
      </c>
      <c r="BN266" t="s">
        <v>74</v>
      </c>
      <c r="BO266" t="s">
        <v>74</v>
      </c>
      <c r="BP266" t="s">
        <v>74</v>
      </c>
      <c r="BQ266" t="s">
        <v>74</v>
      </c>
      <c r="BR266" t="s">
        <v>97</v>
      </c>
      <c r="BS266" t="s">
        <v>4872</v>
      </c>
      <c r="BT266" t="str">
        <f>HYPERLINK("https%3A%2F%2Fwww.webofscience.com%2Fwos%2Fwoscc%2Ffull-record%2FWOS:001196346600019","View Full Record in Web of Science")</f>
        <v>View Full Record in Web of Science</v>
      </c>
    </row>
    <row r="267" spans="1:72" x14ac:dyDescent="0.25">
      <c r="A267" t="s">
        <v>72</v>
      </c>
      <c r="B267" t="s">
        <v>4873</v>
      </c>
      <c r="C267" t="s">
        <v>74</v>
      </c>
      <c r="D267" t="s">
        <v>74</v>
      </c>
      <c r="E267" t="s">
        <v>74</v>
      </c>
      <c r="F267" t="s">
        <v>4874</v>
      </c>
      <c r="G267" t="s">
        <v>74</v>
      </c>
      <c r="H267" t="s">
        <v>74</v>
      </c>
      <c r="I267" t="s">
        <v>4875</v>
      </c>
      <c r="J267" t="s">
        <v>4876</v>
      </c>
      <c r="K267" t="s">
        <v>74</v>
      </c>
      <c r="L267" t="s">
        <v>74</v>
      </c>
      <c r="M267" t="s">
        <v>78</v>
      </c>
      <c r="N267" t="s">
        <v>271</v>
      </c>
      <c r="O267" t="s">
        <v>74</v>
      </c>
      <c r="P267" t="s">
        <v>74</v>
      </c>
      <c r="Q267" t="s">
        <v>74</v>
      </c>
      <c r="R267" t="s">
        <v>74</v>
      </c>
      <c r="S267" t="s">
        <v>74</v>
      </c>
      <c r="T267" t="s">
        <v>4877</v>
      </c>
      <c r="U267" t="s">
        <v>74</v>
      </c>
      <c r="V267" t="s">
        <v>4878</v>
      </c>
      <c r="W267" t="s">
        <v>4879</v>
      </c>
      <c r="X267" t="s">
        <v>2934</v>
      </c>
      <c r="Y267" t="s">
        <v>4880</v>
      </c>
      <c r="Z267" t="s">
        <v>74</v>
      </c>
      <c r="AA267" t="s">
        <v>74</v>
      </c>
      <c r="AB267" t="s">
        <v>4881</v>
      </c>
      <c r="AC267" t="s">
        <v>74</v>
      </c>
      <c r="AD267" t="s">
        <v>74</v>
      </c>
      <c r="AE267" t="s">
        <v>74</v>
      </c>
      <c r="AF267" t="s">
        <v>74</v>
      </c>
      <c r="AG267">
        <v>31</v>
      </c>
      <c r="AH267">
        <v>0</v>
      </c>
      <c r="AI267">
        <v>0</v>
      </c>
      <c r="AJ267">
        <v>0</v>
      </c>
      <c r="AK267">
        <v>0</v>
      </c>
      <c r="AL267" t="s">
        <v>4882</v>
      </c>
      <c r="AM267" t="s">
        <v>4883</v>
      </c>
      <c r="AN267" t="s">
        <v>4884</v>
      </c>
      <c r="AO267" t="s">
        <v>4885</v>
      </c>
      <c r="AP267" t="s">
        <v>4886</v>
      </c>
      <c r="AQ267" t="s">
        <v>74</v>
      </c>
      <c r="AR267" t="s">
        <v>4887</v>
      </c>
      <c r="AS267" t="s">
        <v>4888</v>
      </c>
      <c r="AT267" t="s">
        <v>4889</v>
      </c>
      <c r="AU267">
        <v>2024</v>
      </c>
      <c r="AV267" t="s">
        <v>74</v>
      </c>
      <c r="AW267" t="s">
        <v>74</v>
      </c>
      <c r="AX267" t="s">
        <v>74</v>
      </c>
      <c r="AY267" t="s">
        <v>74</v>
      </c>
      <c r="AZ267" t="s">
        <v>74</v>
      </c>
      <c r="BA267" t="s">
        <v>74</v>
      </c>
      <c r="BB267" t="s">
        <v>74</v>
      </c>
      <c r="BC267" t="s">
        <v>74</v>
      </c>
      <c r="BD267" t="s">
        <v>74</v>
      </c>
      <c r="BE267" t="s">
        <v>4890</v>
      </c>
      <c r="BF267" t="str">
        <f>HYPERLINK("http://dx.doi.org/10.1080/00344087.2024.2448645","http://dx.doi.org/10.1080/00344087.2024.2448645")</f>
        <v>http://dx.doi.org/10.1080/00344087.2024.2448645</v>
      </c>
      <c r="BG267" t="s">
        <v>74</v>
      </c>
      <c r="BH267" t="s">
        <v>1625</v>
      </c>
      <c r="BI267">
        <v>16</v>
      </c>
      <c r="BJ267" t="s">
        <v>215</v>
      </c>
      <c r="BK267" t="s">
        <v>135</v>
      </c>
      <c r="BL267" t="s">
        <v>215</v>
      </c>
      <c r="BM267" t="s">
        <v>4891</v>
      </c>
      <c r="BN267" t="s">
        <v>74</v>
      </c>
      <c r="BO267" t="s">
        <v>74</v>
      </c>
      <c r="BP267" t="s">
        <v>74</v>
      </c>
      <c r="BQ267" t="s">
        <v>74</v>
      </c>
      <c r="BR267" t="s">
        <v>97</v>
      </c>
      <c r="BS267" t="s">
        <v>4892</v>
      </c>
      <c r="BT267" t="str">
        <f>HYPERLINK("https%3A%2F%2Fwww.webofscience.com%2Fwos%2Fwoscc%2Ffull-record%2FWOS:001400502400001","View Full Record in Web of Science")</f>
        <v>View Full Record in Web of Science</v>
      </c>
    </row>
    <row r="268" spans="1:72" x14ac:dyDescent="0.25">
      <c r="A268" t="s">
        <v>72</v>
      </c>
      <c r="B268" t="s">
        <v>4893</v>
      </c>
      <c r="C268" t="s">
        <v>74</v>
      </c>
      <c r="D268" t="s">
        <v>74</v>
      </c>
      <c r="E268" t="s">
        <v>74</v>
      </c>
      <c r="F268" t="s">
        <v>4894</v>
      </c>
      <c r="G268" t="s">
        <v>74</v>
      </c>
      <c r="H268" t="s">
        <v>74</v>
      </c>
      <c r="I268" t="s">
        <v>4895</v>
      </c>
      <c r="J268" t="s">
        <v>4896</v>
      </c>
      <c r="K268" t="s">
        <v>74</v>
      </c>
      <c r="L268" t="s">
        <v>74</v>
      </c>
      <c r="M268" t="s">
        <v>78</v>
      </c>
      <c r="N268" t="s">
        <v>271</v>
      </c>
      <c r="O268" t="s">
        <v>74</v>
      </c>
      <c r="P268" t="s">
        <v>74</v>
      </c>
      <c r="Q268" t="s">
        <v>74</v>
      </c>
      <c r="R268" t="s">
        <v>74</v>
      </c>
      <c r="S268" t="s">
        <v>74</v>
      </c>
      <c r="T268" t="s">
        <v>4897</v>
      </c>
      <c r="U268" t="s">
        <v>4898</v>
      </c>
      <c r="V268" t="s">
        <v>4899</v>
      </c>
      <c r="W268" t="s">
        <v>4900</v>
      </c>
      <c r="X268" t="s">
        <v>4901</v>
      </c>
      <c r="Y268" t="s">
        <v>4902</v>
      </c>
      <c r="Z268" t="s">
        <v>4903</v>
      </c>
      <c r="AA268" t="s">
        <v>74</v>
      </c>
      <c r="AB268" t="s">
        <v>4904</v>
      </c>
      <c r="AC268" t="s">
        <v>74</v>
      </c>
      <c r="AD268" t="s">
        <v>74</v>
      </c>
      <c r="AE268" t="s">
        <v>74</v>
      </c>
      <c r="AF268" t="s">
        <v>74</v>
      </c>
      <c r="AG268">
        <v>64</v>
      </c>
      <c r="AH268">
        <v>1</v>
      </c>
      <c r="AI268">
        <v>1</v>
      </c>
      <c r="AJ268">
        <v>0</v>
      </c>
      <c r="AK268">
        <v>2</v>
      </c>
      <c r="AL268" t="s">
        <v>84</v>
      </c>
      <c r="AM268" t="s">
        <v>85</v>
      </c>
      <c r="AN268" t="s">
        <v>86</v>
      </c>
      <c r="AO268" t="s">
        <v>4905</v>
      </c>
      <c r="AP268" t="s">
        <v>4906</v>
      </c>
      <c r="AQ268" t="s">
        <v>74</v>
      </c>
      <c r="AR268" t="s">
        <v>4907</v>
      </c>
      <c r="AS268" t="s">
        <v>4908</v>
      </c>
      <c r="AT268" t="s">
        <v>4909</v>
      </c>
      <c r="AU268">
        <v>2024</v>
      </c>
      <c r="AV268" t="s">
        <v>74</v>
      </c>
      <c r="AW268" t="s">
        <v>74</v>
      </c>
      <c r="AX268" t="s">
        <v>74</v>
      </c>
      <c r="AY268" t="s">
        <v>74</v>
      </c>
      <c r="AZ268" t="s">
        <v>74</v>
      </c>
      <c r="BA268" t="s">
        <v>74</v>
      </c>
      <c r="BB268" t="s">
        <v>74</v>
      </c>
      <c r="BC268" t="s">
        <v>74</v>
      </c>
      <c r="BD268" t="s">
        <v>74</v>
      </c>
      <c r="BE268" t="s">
        <v>4910</v>
      </c>
      <c r="BF268" t="str">
        <f>HYPERLINK("http://dx.doi.org/10.1080/10286632.2024.2316101","http://dx.doi.org/10.1080/10286632.2024.2316101")</f>
        <v>http://dx.doi.org/10.1080/10286632.2024.2316101</v>
      </c>
      <c r="BG268" t="s">
        <v>74</v>
      </c>
      <c r="BH268" t="s">
        <v>182</v>
      </c>
      <c r="BI268">
        <v>18</v>
      </c>
      <c r="BJ268" t="s">
        <v>291</v>
      </c>
      <c r="BK268" t="s">
        <v>292</v>
      </c>
      <c r="BL268" t="s">
        <v>291</v>
      </c>
      <c r="BM268" t="s">
        <v>4911</v>
      </c>
      <c r="BN268" t="s">
        <v>74</v>
      </c>
      <c r="BO268" t="s">
        <v>316</v>
      </c>
      <c r="BP268" t="s">
        <v>74</v>
      </c>
      <c r="BQ268" t="s">
        <v>74</v>
      </c>
      <c r="BR268" t="s">
        <v>97</v>
      </c>
      <c r="BS268" t="s">
        <v>4912</v>
      </c>
      <c r="BT268" t="str">
        <f>HYPERLINK("https%3A%2F%2Fwww.webofscience.com%2Fwos%2Fwoscc%2Ffull-record%2FWOS:001175588700001","View Full Record in Web of Science")</f>
        <v>View Full Record in Web of Science</v>
      </c>
    </row>
    <row r="269" spans="1:72" x14ac:dyDescent="0.25">
      <c r="A269" t="s">
        <v>72</v>
      </c>
      <c r="B269" t="s">
        <v>4913</v>
      </c>
      <c r="C269" t="s">
        <v>74</v>
      </c>
      <c r="D269" t="s">
        <v>74</v>
      </c>
      <c r="E269" t="s">
        <v>74</v>
      </c>
      <c r="F269" t="s">
        <v>4914</v>
      </c>
      <c r="G269" t="s">
        <v>74</v>
      </c>
      <c r="H269" t="s">
        <v>74</v>
      </c>
      <c r="I269" t="s">
        <v>4915</v>
      </c>
      <c r="J269" t="s">
        <v>4317</v>
      </c>
      <c r="K269" t="s">
        <v>74</v>
      </c>
      <c r="L269" t="s">
        <v>74</v>
      </c>
      <c r="M269" t="s">
        <v>78</v>
      </c>
      <c r="N269" t="s">
        <v>271</v>
      </c>
      <c r="O269" t="s">
        <v>74</v>
      </c>
      <c r="P269" t="s">
        <v>74</v>
      </c>
      <c r="Q269" t="s">
        <v>74</v>
      </c>
      <c r="R269" t="s">
        <v>74</v>
      </c>
      <c r="S269" t="s">
        <v>74</v>
      </c>
      <c r="T269" t="s">
        <v>4916</v>
      </c>
      <c r="U269" t="s">
        <v>74</v>
      </c>
      <c r="V269" t="s">
        <v>4917</v>
      </c>
      <c r="W269" t="s">
        <v>4918</v>
      </c>
      <c r="X269" t="s">
        <v>4919</v>
      </c>
      <c r="Y269" t="s">
        <v>4920</v>
      </c>
      <c r="Z269" t="s">
        <v>4921</v>
      </c>
      <c r="AA269" t="s">
        <v>74</v>
      </c>
      <c r="AB269" t="s">
        <v>74</v>
      </c>
      <c r="AC269" t="s">
        <v>74</v>
      </c>
      <c r="AD269" t="s">
        <v>74</v>
      </c>
      <c r="AE269" t="s">
        <v>74</v>
      </c>
      <c r="AF269" t="s">
        <v>74</v>
      </c>
      <c r="AG269">
        <v>19</v>
      </c>
      <c r="AH269">
        <v>0</v>
      </c>
      <c r="AI269">
        <v>0</v>
      </c>
      <c r="AJ269">
        <v>0</v>
      </c>
      <c r="AK269">
        <v>0</v>
      </c>
      <c r="AL269" t="s">
        <v>84</v>
      </c>
      <c r="AM269" t="s">
        <v>85</v>
      </c>
      <c r="AN269" t="s">
        <v>86</v>
      </c>
      <c r="AO269" t="s">
        <v>4326</v>
      </c>
      <c r="AP269" t="s">
        <v>4327</v>
      </c>
      <c r="AQ269" t="s">
        <v>74</v>
      </c>
      <c r="AR269" t="s">
        <v>4328</v>
      </c>
      <c r="AS269" t="s">
        <v>4329</v>
      </c>
      <c r="AT269" t="s">
        <v>4922</v>
      </c>
      <c r="AU269">
        <v>2024</v>
      </c>
      <c r="AV269" t="s">
        <v>74</v>
      </c>
      <c r="AW269" t="s">
        <v>74</v>
      </c>
      <c r="AX269" t="s">
        <v>74</v>
      </c>
      <c r="AY269" t="s">
        <v>74</v>
      </c>
      <c r="AZ269" t="s">
        <v>74</v>
      </c>
      <c r="BA269" t="s">
        <v>74</v>
      </c>
      <c r="BB269" t="s">
        <v>74</v>
      </c>
      <c r="BC269" t="s">
        <v>74</v>
      </c>
      <c r="BD269" t="s">
        <v>74</v>
      </c>
      <c r="BE269" t="s">
        <v>4923</v>
      </c>
      <c r="BF269" t="str">
        <f>HYPERLINK("http://dx.doi.org/10.1080/09584935.2024.2436888","http://dx.doi.org/10.1080/09584935.2024.2436888")</f>
        <v>http://dx.doi.org/10.1080/09584935.2024.2436888</v>
      </c>
      <c r="BG269" t="s">
        <v>74</v>
      </c>
      <c r="BH269" t="s">
        <v>1625</v>
      </c>
      <c r="BI269">
        <v>12</v>
      </c>
      <c r="BJ269" t="s">
        <v>4332</v>
      </c>
      <c r="BK269" t="s">
        <v>292</v>
      </c>
      <c r="BL269" t="s">
        <v>4332</v>
      </c>
      <c r="BM269" t="s">
        <v>4924</v>
      </c>
      <c r="BN269" t="s">
        <v>74</v>
      </c>
      <c r="BO269" t="s">
        <v>74</v>
      </c>
      <c r="BP269" t="s">
        <v>74</v>
      </c>
      <c r="BQ269" t="s">
        <v>74</v>
      </c>
      <c r="BR269" t="s">
        <v>97</v>
      </c>
      <c r="BS269" t="s">
        <v>4925</v>
      </c>
      <c r="BT269" t="str">
        <f>HYPERLINK("https%3A%2F%2Fwww.webofscience.com%2Fwos%2Fwoscc%2Ffull-record%2FWOS:001372946100001","View Full Record in Web of Science")</f>
        <v>View Full Record in Web of Science</v>
      </c>
    </row>
    <row r="270" spans="1:72" x14ac:dyDescent="0.25">
      <c r="A270" t="s">
        <v>72</v>
      </c>
      <c r="B270" t="s">
        <v>4926</v>
      </c>
      <c r="C270" t="s">
        <v>74</v>
      </c>
      <c r="D270" t="s">
        <v>74</v>
      </c>
      <c r="E270" t="s">
        <v>74</v>
      </c>
      <c r="F270" t="s">
        <v>4927</v>
      </c>
      <c r="G270" t="s">
        <v>74</v>
      </c>
      <c r="H270" t="s">
        <v>74</v>
      </c>
      <c r="I270" t="s">
        <v>4928</v>
      </c>
      <c r="J270" t="s">
        <v>4929</v>
      </c>
      <c r="K270" t="s">
        <v>74</v>
      </c>
      <c r="L270" t="s">
        <v>74</v>
      </c>
      <c r="M270" t="s">
        <v>78</v>
      </c>
      <c r="N270" t="s">
        <v>271</v>
      </c>
      <c r="O270" t="s">
        <v>74</v>
      </c>
      <c r="P270" t="s">
        <v>74</v>
      </c>
      <c r="Q270" t="s">
        <v>74</v>
      </c>
      <c r="R270" t="s">
        <v>74</v>
      </c>
      <c r="S270" t="s">
        <v>74</v>
      </c>
      <c r="T270" t="s">
        <v>4930</v>
      </c>
      <c r="U270" t="s">
        <v>4931</v>
      </c>
      <c r="V270" t="s">
        <v>4932</v>
      </c>
      <c r="W270" t="s">
        <v>4933</v>
      </c>
      <c r="X270" t="s">
        <v>4934</v>
      </c>
      <c r="Y270" t="s">
        <v>4935</v>
      </c>
      <c r="Z270" t="s">
        <v>4936</v>
      </c>
      <c r="AA270" t="s">
        <v>74</v>
      </c>
      <c r="AB270" t="s">
        <v>4937</v>
      </c>
      <c r="AC270" t="s">
        <v>74</v>
      </c>
      <c r="AD270" t="s">
        <v>74</v>
      </c>
      <c r="AE270" t="s">
        <v>74</v>
      </c>
      <c r="AF270" t="s">
        <v>74</v>
      </c>
      <c r="AG270">
        <v>60</v>
      </c>
      <c r="AH270">
        <v>0</v>
      </c>
      <c r="AI270">
        <v>0</v>
      </c>
      <c r="AJ270">
        <v>0</v>
      </c>
      <c r="AK270">
        <v>0</v>
      </c>
      <c r="AL270" t="s">
        <v>84</v>
      </c>
      <c r="AM270" t="s">
        <v>85</v>
      </c>
      <c r="AN270" t="s">
        <v>86</v>
      </c>
      <c r="AO270" t="s">
        <v>4938</v>
      </c>
      <c r="AP270" t="s">
        <v>4939</v>
      </c>
      <c r="AQ270" t="s">
        <v>74</v>
      </c>
      <c r="AR270" t="s">
        <v>4940</v>
      </c>
      <c r="AS270" t="s">
        <v>4941</v>
      </c>
      <c r="AT270" t="s">
        <v>4942</v>
      </c>
      <c r="AU270">
        <v>2024</v>
      </c>
      <c r="AV270" t="s">
        <v>74</v>
      </c>
      <c r="AW270" t="s">
        <v>74</v>
      </c>
      <c r="AX270" t="s">
        <v>74</v>
      </c>
      <c r="AY270" t="s">
        <v>74</v>
      </c>
      <c r="AZ270" t="s">
        <v>74</v>
      </c>
      <c r="BA270" t="s">
        <v>74</v>
      </c>
      <c r="BB270" t="s">
        <v>74</v>
      </c>
      <c r="BC270" t="s">
        <v>74</v>
      </c>
      <c r="BD270" t="s">
        <v>74</v>
      </c>
      <c r="BE270" t="s">
        <v>4943</v>
      </c>
      <c r="BF270" t="str">
        <f>HYPERLINK("http://dx.doi.org/10.1080/18125980.2024.2354178","http://dx.doi.org/10.1080/18125980.2024.2354178")</f>
        <v>http://dx.doi.org/10.1080/18125980.2024.2354178</v>
      </c>
      <c r="BG270" t="s">
        <v>74</v>
      </c>
      <c r="BH270" t="s">
        <v>501</v>
      </c>
      <c r="BI270">
        <v>21</v>
      </c>
      <c r="BJ270" t="s">
        <v>4944</v>
      </c>
      <c r="BK270" t="s">
        <v>95</v>
      </c>
      <c r="BL270" t="s">
        <v>4944</v>
      </c>
      <c r="BM270" t="s">
        <v>4945</v>
      </c>
      <c r="BN270" t="s">
        <v>74</v>
      </c>
      <c r="BO270" t="s">
        <v>74</v>
      </c>
      <c r="BP270" t="s">
        <v>74</v>
      </c>
      <c r="BQ270" t="s">
        <v>74</v>
      </c>
      <c r="BR270" t="s">
        <v>97</v>
      </c>
      <c r="BS270" t="s">
        <v>4946</v>
      </c>
      <c r="BT270" t="str">
        <f>HYPERLINK("https%3A%2F%2Fwww.webofscience.com%2Fwos%2Fwoscc%2Ffull-record%2FWOS:001346979600001","View Full Record in Web of Science")</f>
        <v>View Full Record in Web of Science</v>
      </c>
    </row>
    <row r="271" spans="1:72" x14ac:dyDescent="0.25">
      <c r="A271" t="s">
        <v>72</v>
      </c>
      <c r="B271" t="s">
        <v>4947</v>
      </c>
      <c r="C271" t="s">
        <v>74</v>
      </c>
      <c r="D271" t="s">
        <v>74</v>
      </c>
      <c r="E271" t="s">
        <v>74</v>
      </c>
      <c r="F271" t="s">
        <v>4948</v>
      </c>
      <c r="G271" t="s">
        <v>74</v>
      </c>
      <c r="H271" t="s">
        <v>74</v>
      </c>
      <c r="I271" t="s">
        <v>4949</v>
      </c>
      <c r="J271" t="s">
        <v>4950</v>
      </c>
      <c r="K271" t="s">
        <v>74</v>
      </c>
      <c r="L271" t="s">
        <v>74</v>
      </c>
      <c r="M271" t="s">
        <v>628</v>
      </c>
      <c r="N271" t="s">
        <v>164</v>
      </c>
      <c r="O271" t="s">
        <v>74</v>
      </c>
      <c r="P271" t="s">
        <v>74</v>
      </c>
      <c r="Q271" t="s">
        <v>74</v>
      </c>
      <c r="R271" t="s">
        <v>74</v>
      </c>
      <c r="S271" t="s">
        <v>74</v>
      </c>
      <c r="T271" t="s">
        <v>4951</v>
      </c>
      <c r="U271" t="s">
        <v>74</v>
      </c>
      <c r="V271" t="s">
        <v>4952</v>
      </c>
      <c r="W271" t="s">
        <v>4953</v>
      </c>
      <c r="X271" t="s">
        <v>4954</v>
      </c>
      <c r="Y271" t="s">
        <v>4955</v>
      </c>
      <c r="Z271" t="s">
        <v>74</v>
      </c>
      <c r="AA271" t="s">
        <v>74</v>
      </c>
      <c r="AB271" t="s">
        <v>74</v>
      </c>
      <c r="AC271" t="s">
        <v>74</v>
      </c>
      <c r="AD271" t="s">
        <v>74</v>
      </c>
      <c r="AE271" t="s">
        <v>74</v>
      </c>
      <c r="AF271" t="s">
        <v>74</v>
      </c>
      <c r="AG271">
        <v>32</v>
      </c>
      <c r="AH271">
        <v>0</v>
      </c>
      <c r="AI271">
        <v>0</v>
      </c>
      <c r="AJ271">
        <v>1</v>
      </c>
      <c r="AK271">
        <v>1</v>
      </c>
      <c r="AL271" t="s">
        <v>4956</v>
      </c>
      <c r="AM271" t="s">
        <v>4957</v>
      </c>
      <c r="AN271" t="s">
        <v>4958</v>
      </c>
      <c r="AO271" t="s">
        <v>74</v>
      </c>
      <c r="AP271" t="s">
        <v>4959</v>
      </c>
      <c r="AQ271" t="s">
        <v>74</v>
      </c>
      <c r="AR271" t="s">
        <v>4960</v>
      </c>
      <c r="AS271" t="s">
        <v>4961</v>
      </c>
      <c r="AT271" t="s">
        <v>4962</v>
      </c>
      <c r="AU271">
        <v>2024</v>
      </c>
      <c r="AV271">
        <v>54</v>
      </c>
      <c r="AW271">
        <v>1</v>
      </c>
      <c r="AX271" t="s">
        <v>74</v>
      </c>
      <c r="AY271" t="s">
        <v>74</v>
      </c>
      <c r="AZ271" t="s">
        <v>74</v>
      </c>
      <c r="BA271" t="s">
        <v>74</v>
      </c>
      <c r="BB271" t="s">
        <v>74</v>
      </c>
      <c r="BC271" t="s">
        <v>74</v>
      </c>
      <c r="BD271" t="s">
        <v>4963</v>
      </c>
      <c r="BE271" t="s">
        <v>4964</v>
      </c>
      <c r="BF271" t="str">
        <f>HYPERLINK("http://dx.doi.org/10.24215/29533392e100","http://dx.doi.org/10.24215/29533392e100")</f>
        <v>http://dx.doi.org/10.24215/29533392e100</v>
      </c>
      <c r="BG271" t="s">
        <v>74</v>
      </c>
      <c r="BH271" t="s">
        <v>74</v>
      </c>
      <c r="BI271">
        <v>20</v>
      </c>
      <c r="BJ271" t="s">
        <v>157</v>
      </c>
      <c r="BK271" t="s">
        <v>95</v>
      </c>
      <c r="BL271" t="s">
        <v>157</v>
      </c>
      <c r="BM271" t="s">
        <v>4965</v>
      </c>
      <c r="BN271" t="s">
        <v>74</v>
      </c>
      <c r="BO271" t="s">
        <v>74</v>
      </c>
      <c r="BP271" t="s">
        <v>74</v>
      </c>
      <c r="BQ271" t="s">
        <v>74</v>
      </c>
      <c r="BR271" t="s">
        <v>97</v>
      </c>
      <c r="BS271" t="s">
        <v>4966</v>
      </c>
      <c r="BT271" t="str">
        <f>HYPERLINK("https%3A%2F%2Fwww.webofscience.com%2Fwos%2Fwoscc%2Ffull-record%2FWOS:001273746800003","View Full Record in Web of Science")</f>
        <v>View Full Record in Web of Science</v>
      </c>
    </row>
    <row r="272" spans="1:72" x14ac:dyDescent="0.25">
      <c r="A272" t="s">
        <v>72</v>
      </c>
      <c r="B272" t="s">
        <v>4967</v>
      </c>
      <c r="C272" t="s">
        <v>74</v>
      </c>
      <c r="D272" t="s">
        <v>74</v>
      </c>
      <c r="E272" t="s">
        <v>74</v>
      </c>
      <c r="F272" t="s">
        <v>4968</v>
      </c>
      <c r="G272" t="s">
        <v>74</v>
      </c>
      <c r="H272" t="s">
        <v>74</v>
      </c>
      <c r="I272" t="s">
        <v>4969</v>
      </c>
      <c r="J272" t="s">
        <v>1650</v>
      </c>
      <c r="K272" t="s">
        <v>74</v>
      </c>
      <c r="L272" t="s">
        <v>74</v>
      </c>
      <c r="M272" t="s">
        <v>78</v>
      </c>
      <c r="N272" t="s">
        <v>119</v>
      </c>
      <c r="O272" t="s">
        <v>74</v>
      </c>
      <c r="P272" t="s">
        <v>74</v>
      </c>
      <c r="Q272" t="s">
        <v>74</v>
      </c>
      <c r="R272" t="s">
        <v>74</v>
      </c>
      <c r="S272" t="s">
        <v>74</v>
      </c>
      <c r="T272" t="s">
        <v>4970</v>
      </c>
      <c r="U272" t="s">
        <v>74</v>
      </c>
      <c r="V272" t="s">
        <v>4971</v>
      </c>
      <c r="W272" t="s">
        <v>4972</v>
      </c>
      <c r="X272" t="s">
        <v>4973</v>
      </c>
      <c r="Y272" t="s">
        <v>4974</v>
      </c>
      <c r="Z272" t="s">
        <v>4975</v>
      </c>
      <c r="AA272" t="s">
        <v>74</v>
      </c>
      <c r="AB272" t="s">
        <v>4976</v>
      </c>
      <c r="AC272" t="s">
        <v>74</v>
      </c>
      <c r="AD272" t="s">
        <v>74</v>
      </c>
      <c r="AE272" t="s">
        <v>74</v>
      </c>
      <c r="AF272" t="s">
        <v>74</v>
      </c>
      <c r="AG272">
        <v>24</v>
      </c>
      <c r="AH272">
        <v>0</v>
      </c>
      <c r="AI272">
        <v>0</v>
      </c>
      <c r="AJ272">
        <v>0</v>
      </c>
      <c r="AK272">
        <v>0</v>
      </c>
      <c r="AL272" t="s">
        <v>413</v>
      </c>
      <c r="AM272" t="s">
        <v>414</v>
      </c>
      <c r="AN272" t="s">
        <v>415</v>
      </c>
      <c r="AO272" t="s">
        <v>74</v>
      </c>
      <c r="AP272" t="s">
        <v>1657</v>
      </c>
      <c r="AQ272" t="s">
        <v>74</v>
      </c>
      <c r="AR272" t="s">
        <v>1650</v>
      </c>
      <c r="AS272" t="s">
        <v>1658</v>
      </c>
      <c r="AT272" t="s">
        <v>1183</v>
      </c>
      <c r="AU272">
        <v>2024</v>
      </c>
      <c r="AV272">
        <v>15</v>
      </c>
      <c r="AW272">
        <v>4</v>
      </c>
      <c r="AX272" t="s">
        <v>74</v>
      </c>
      <c r="AY272" t="s">
        <v>74</v>
      </c>
      <c r="AZ272" t="s">
        <v>74</v>
      </c>
      <c r="BA272" t="s">
        <v>74</v>
      </c>
      <c r="BB272" t="s">
        <v>74</v>
      </c>
      <c r="BC272" t="s">
        <v>74</v>
      </c>
      <c r="BD272">
        <v>479</v>
      </c>
      <c r="BE272" t="s">
        <v>4977</v>
      </c>
      <c r="BF272" t="str">
        <f>HYPERLINK("http://dx.doi.org/10.3390/rel15040479","http://dx.doi.org/10.3390/rel15040479")</f>
        <v>http://dx.doi.org/10.3390/rel15040479</v>
      </c>
      <c r="BG272" t="s">
        <v>74</v>
      </c>
      <c r="BH272" t="s">
        <v>74</v>
      </c>
      <c r="BI272">
        <v>10</v>
      </c>
      <c r="BJ272" t="s">
        <v>215</v>
      </c>
      <c r="BK272" t="s">
        <v>135</v>
      </c>
      <c r="BL272" t="s">
        <v>215</v>
      </c>
      <c r="BM272" t="s">
        <v>4978</v>
      </c>
      <c r="BN272" t="s">
        <v>74</v>
      </c>
      <c r="BO272" t="s">
        <v>422</v>
      </c>
      <c r="BP272" t="s">
        <v>74</v>
      </c>
      <c r="BQ272" t="s">
        <v>74</v>
      </c>
      <c r="BR272" t="s">
        <v>97</v>
      </c>
      <c r="BS272" t="s">
        <v>4979</v>
      </c>
      <c r="BT272" t="str">
        <f>HYPERLINK("https%3A%2F%2Fwww.webofscience.com%2Fwos%2Fwoscc%2Ffull-record%2FWOS:001214440300001","View Full Record in Web of Science")</f>
        <v>View Full Record in Web of Science</v>
      </c>
    </row>
    <row r="273" spans="1:72" x14ac:dyDescent="0.25">
      <c r="A273" t="s">
        <v>72</v>
      </c>
      <c r="B273" t="s">
        <v>4980</v>
      </c>
      <c r="C273" t="s">
        <v>74</v>
      </c>
      <c r="D273" t="s">
        <v>74</v>
      </c>
      <c r="E273" t="s">
        <v>74</v>
      </c>
      <c r="F273" t="s">
        <v>4981</v>
      </c>
      <c r="G273" t="s">
        <v>74</v>
      </c>
      <c r="H273" t="s">
        <v>74</v>
      </c>
      <c r="I273" t="s">
        <v>4982</v>
      </c>
      <c r="J273" t="s">
        <v>4983</v>
      </c>
      <c r="K273" t="s">
        <v>74</v>
      </c>
      <c r="L273" t="s">
        <v>74</v>
      </c>
      <c r="M273" t="s">
        <v>78</v>
      </c>
      <c r="N273" t="s">
        <v>119</v>
      </c>
      <c r="O273" t="s">
        <v>74</v>
      </c>
      <c r="P273" t="s">
        <v>74</v>
      </c>
      <c r="Q273" t="s">
        <v>74</v>
      </c>
      <c r="R273" t="s">
        <v>74</v>
      </c>
      <c r="S273" t="s">
        <v>74</v>
      </c>
      <c r="T273" t="s">
        <v>4984</v>
      </c>
      <c r="U273" t="s">
        <v>4985</v>
      </c>
      <c r="V273" t="s">
        <v>4986</v>
      </c>
      <c r="W273" t="s">
        <v>4987</v>
      </c>
      <c r="X273" t="s">
        <v>4988</v>
      </c>
      <c r="Y273" t="s">
        <v>4989</v>
      </c>
      <c r="Z273" t="s">
        <v>4990</v>
      </c>
      <c r="AA273" t="s">
        <v>4991</v>
      </c>
      <c r="AB273" t="s">
        <v>4992</v>
      </c>
      <c r="AC273" t="s">
        <v>74</v>
      </c>
      <c r="AD273" t="s">
        <v>74</v>
      </c>
      <c r="AE273" t="s">
        <v>74</v>
      </c>
      <c r="AF273" t="s">
        <v>74</v>
      </c>
      <c r="AG273">
        <v>31</v>
      </c>
      <c r="AH273">
        <v>0</v>
      </c>
      <c r="AI273">
        <v>0</v>
      </c>
      <c r="AJ273">
        <v>1</v>
      </c>
      <c r="AK273">
        <v>1</v>
      </c>
      <c r="AL273" t="s">
        <v>3664</v>
      </c>
      <c r="AM273" t="s">
        <v>3665</v>
      </c>
      <c r="AN273" t="s">
        <v>3666</v>
      </c>
      <c r="AO273" t="s">
        <v>4993</v>
      </c>
      <c r="AP273" t="s">
        <v>4994</v>
      </c>
      <c r="AQ273" t="s">
        <v>74</v>
      </c>
      <c r="AR273" t="s">
        <v>4995</v>
      </c>
      <c r="AS273" t="s">
        <v>4996</v>
      </c>
      <c r="AT273" t="s">
        <v>155</v>
      </c>
      <c r="AU273">
        <v>2025</v>
      </c>
      <c r="AV273">
        <v>117</v>
      </c>
      <c r="AW273" t="s">
        <v>74</v>
      </c>
      <c r="AX273" t="s">
        <v>74</v>
      </c>
      <c r="AY273" t="s">
        <v>74</v>
      </c>
      <c r="AZ273" t="s">
        <v>74</v>
      </c>
      <c r="BA273" t="s">
        <v>74</v>
      </c>
      <c r="BB273" t="s">
        <v>74</v>
      </c>
      <c r="BC273" t="s">
        <v>74</v>
      </c>
      <c r="BD273">
        <v>103258</v>
      </c>
      <c r="BE273" t="s">
        <v>4997</v>
      </c>
      <c r="BF273" t="str">
        <f>HYPERLINK("http://dx.doi.org/10.1016/j.polgeo.2024.103258","http://dx.doi.org/10.1016/j.polgeo.2024.103258")</f>
        <v>http://dx.doi.org/10.1016/j.polgeo.2024.103258</v>
      </c>
      <c r="BG273" t="s">
        <v>74</v>
      </c>
      <c r="BH273" t="s">
        <v>1625</v>
      </c>
      <c r="BI273">
        <v>6</v>
      </c>
      <c r="BJ273" t="s">
        <v>1461</v>
      </c>
      <c r="BK273" t="s">
        <v>112</v>
      </c>
      <c r="BL273" t="s">
        <v>1462</v>
      </c>
      <c r="BM273" t="s">
        <v>4998</v>
      </c>
      <c r="BN273" t="s">
        <v>74</v>
      </c>
      <c r="BO273" t="s">
        <v>316</v>
      </c>
      <c r="BP273" t="s">
        <v>74</v>
      </c>
      <c r="BQ273" t="s">
        <v>74</v>
      </c>
      <c r="BR273" t="s">
        <v>97</v>
      </c>
      <c r="BS273" t="s">
        <v>4999</v>
      </c>
      <c r="BT273" t="str">
        <f>HYPERLINK("https%3A%2F%2Fwww.webofscience.com%2Fwos%2Fwoscc%2Ffull-record%2FWOS:001393810000001","View Full Record in Web of Science")</f>
        <v>View Full Record in Web of Science</v>
      </c>
    </row>
    <row r="274" spans="1:72" x14ac:dyDescent="0.25">
      <c r="A274" t="s">
        <v>72</v>
      </c>
      <c r="B274" t="s">
        <v>5000</v>
      </c>
      <c r="C274" t="s">
        <v>74</v>
      </c>
      <c r="D274" t="s">
        <v>74</v>
      </c>
      <c r="E274" t="s">
        <v>74</v>
      </c>
      <c r="F274" t="s">
        <v>5001</v>
      </c>
      <c r="G274" t="s">
        <v>74</v>
      </c>
      <c r="H274" t="s">
        <v>74</v>
      </c>
      <c r="I274" t="s">
        <v>5002</v>
      </c>
      <c r="J274" t="s">
        <v>270</v>
      </c>
      <c r="K274" t="s">
        <v>74</v>
      </c>
      <c r="L274" t="s">
        <v>74</v>
      </c>
      <c r="M274" t="s">
        <v>78</v>
      </c>
      <c r="N274" t="s">
        <v>271</v>
      </c>
      <c r="O274" t="s">
        <v>74</v>
      </c>
      <c r="P274" t="s">
        <v>74</v>
      </c>
      <c r="Q274" t="s">
        <v>74</v>
      </c>
      <c r="R274" t="s">
        <v>74</v>
      </c>
      <c r="S274" t="s">
        <v>74</v>
      </c>
      <c r="T274" t="s">
        <v>5003</v>
      </c>
      <c r="U274" t="s">
        <v>74</v>
      </c>
      <c r="V274" t="s">
        <v>5004</v>
      </c>
      <c r="W274" t="s">
        <v>5005</v>
      </c>
      <c r="X274" t="s">
        <v>5006</v>
      </c>
      <c r="Y274" t="s">
        <v>5007</v>
      </c>
      <c r="Z274" t="s">
        <v>5008</v>
      </c>
      <c r="AA274" t="s">
        <v>5009</v>
      </c>
      <c r="AB274" t="s">
        <v>5010</v>
      </c>
      <c r="AC274" t="s">
        <v>74</v>
      </c>
      <c r="AD274" t="s">
        <v>74</v>
      </c>
      <c r="AE274" t="s">
        <v>74</v>
      </c>
      <c r="AF274" t="s">
        <v>74</v>
      </c>
      <c r="AG274">
        <v>7</v>
      </c>
      <c r="AH274">
        <v>0</v>
      </c>
      <c r="AI274">
        <v>0</v>
      </c>
      <c r="AJ274">
        <v>0</v>
      </c>
      <c r="AK274">
        <v>1</v>
      </c>
      <c r="AL274" t="s">
        <v>281</v>
      </c>
      <c r="AM274" t="s">
        <v>282</v>
      </c>
      <c r="AN274" t="s">
        <v>283</v>
      </c>
      <c r="AO274" t="s">
        <v>284</v>
      </c>
      <c r="AP274" t="s">
        <v>285</v>
      </c>
      <c r="AQ274" t="s">
        <v>74</v>
      </c>
      <c r="AR274" t="s">
        <v>286</v>
      </c>
      <c r="AS274" t="s">
        <v>287</v>
      </c>
      <c r="AT274" t="s">
        <v>5011</v>
      </c>
      <c r="AU274">
        <v>2024</v>
      </c>
      <c r="AV274" t="s">
        <v>74</v>
      </c>
      <c r="AW274" t="s">
        <v>74</v>
      </c>
      <c r="AX274" t="s">
        <v>74</v>
      </c>
      <c r="AY274" t="s">
        <v>74</v>
      </c>
      <c r="AZ274" t="s">
        <v>74</v>
      </c>
      <c r="BA274" t="s">
        <v>74</v>
      </c>
      <c r="BB274" t="s">
        <v>74</v>
      </c>
      <c r="BC274" t="s">
        <v>74</v>
      </c>
      <c r="BD274" t="s">
        <v>74</v>
      </c>
      <c r="BE274" t="s">
        <v>5012</v>
      </c>
      <c r="BF274" t="str">
        <f>HYPERLINK("http://dx.doi.org/10.1177/15327086241250075","http://dx.doi.org/10.1177/15327086241250075")</f>
        <v>http://dx.doi.org/10.1177/15327086241250075</v>
      </c>
      <c r="BG274" t="s">
        <v>74</v>
      </c>
      <c r="BH274" t="s">
        <v>133</v>
      </c>
      <c r="BI274">
        <v>6</v>
      </c>
      <c r="BJ274" t="s">
        <v>291</v>
      </c>
      <c r="BK274" t="s">
        <v>292</v>
      </c>
      <c r="BL274" t="s">
        <v>291</v>
      </c>
      <c r="BM274" t="s">
        <v>5013</v>
      </c>
      <c r="BN274" t="s">
        <v>74</v>
      </c>
      <c r="BO274" t="s">
        <v>316</v>
      </c>
      <c r="BP274" t="s">
        <v>74</v>
      </c>
      <c r="BQ274" t="s">
        <v>74</v>
      </c>
      <c r="BR274" t="s">
        <v>97</v>
      </c>
      <c r="BS274" t="s">
        <v>5014</v>
      </c>
      <c r="BT274" t="str">
        <f>HYPERLINK("https%3A%2F%2Fwww.webofscience.com%2Fwos%2Fwoscc%2Ffull-record%2FWOS:001216093000001","View Full Record in Web of Science")</f>
        <v>View Full Record in Web of Science</v>
      </c>
    </row>
    <row r="275" spans="1:72" x14ac:dyDescent="0.25">
      <c r="A275" t="s">
        <v>72</v>
      </c>
      <c r="B275" t="s">
        <v>5015</v>
      </c>
      <c r="C275" t="s">
        <v>74</v>
      </c>
      <c r="D275" t="s">
        <v>74</v>
      </c>
      <c r="E275" t="s">
        <v>74</v>
      </c>
      <c r="F275" t="s">
        <v>5016</v>
      </c>
      <c r="G275" t="s">
        <v>74</v>
      </c>
      <c r="H275" t="s">
        <v>74</v>
      </c>
      <c r="I275" t="s">
        <v>5017</v>
      </c>
      <c r="J275" t="s">
        <v>5018</v>
      </c>
      <c r="K275" t="s">
        <v>74</v>
      </c>
      <c r="L275" t="s">
        <v>74</v>
      </c>
      <c r="M275" t="s">
        <v>78</v>
      </c>
      <c r="N275" t="s">
        <v>119</v>
      </c>
      <c r="O275" t="s">
        <v>74</v>
      </c>
      <c r="P275" t="s">
        <v>74</v>
      </c>
      <c r="Q275" t="s">
        <v>74</v>
      </c>
      <c r="R275" t="s">
        <v>74</v>
      </c>
      <c r="S275" t="s">
        <v>74</v>
      </c>
      <c r="T275" t="s">
        <v>5019</v>
      </c>
      <c r="U275" t="s">
        <v>74</v>
      </c>
      <c r="V275" t="s">
        <v>5020</v>
      </c>
      <c r="W275" t="s">
        <v>5021</v>
      </c>
      <c r="X275" t="s">
        <v>5022</v>
      </c>
      <c r="Y275" t="s">
        <v>5023</v>
      </c>
      <c r="Z275" t="s">
        <v>5024</v>
      </c>
      <c r="AA275" t="s">
        <v>74</v>
      </c>
      <c r="AB275" t="s">
        <v>74</v>
      </c>
      <c r="AC275" t="s">
        <v>74</v>
      </c>
      <c r="AD275" t="s">
        <v>74</v>
      </c>
      <c r="AE275" t="s">
        <v>74</v>
      </c>
      <c r="AF275" t="s">
        <v>74</v>
      </c>
      <c r="AG275">
        <v>30</v>
      </c>
      <c r="AH275">
        <v>0</v>
      </c>
      <c r="AI275">
        <v>0</v>
      </c>
      <c r="AJ275">
        <v>1</v>
      </c>
      <c r="AK275">
        <v>2</v>
      </c>
      <c r="AL275" t="s">
        <v>281</v>
      </c>
      <c r="AM275" t="s">
        <v>282</v>
      </c>
      <c r="AN275" t="s">
        <v>283</v>
      </c>
      <c r="AO275" t="s">
        <v>5025</v>
      </c>
      <c r="AP275" t="s">
        <v>5026</v>
      </c>
      <c r="AQ275" t="s">
        <v>74</v>
      </c>
      <c r="AR275" t="s">
        <v>5027</v>
      </c>
      <c r="AS275" t="s">
        <v>5028</v>
      </c>
      <c r="AT275" t="s">
        <v>1183</v>
      </c>
      <c r="AU275">
        <v>2024</v>
      </c>
      <c r="AV275">
        <v>59</v>
      </c>
      <c r="AW275">
        <v>1</v>
      </c>
      <c r="AX275" t="s">
        <v>74</v>
      </c>
      <c r="AY275" t="s">
        <v>74</v>
      </c>
      <c r="AZ275" t="s">
        <v>74</v>
      </c>
      <c r="BA275" t="s">
        <v>74</v>
      </c>
      <c r="BB275">
        <v>10</v>
      </c>
      <c r="BC275">
        <v>24</v>
      </c>
      <c r="BD275" t="s">
        <v>74</v>
      </c>
      <c r="BE275" t="s">
        <v>5029</v>
      </c>
      <c r="BF275" t="str">
        <f>HYPERLINK("http://dx.doi.org/10.1177/00020397231225663","http://dx.doi.org/10.1177/00020397231225663")</f>
        <v>http://dx.doi.org/10.1177/00020397231225663</v>
      </c>
      <c r="BG275" t="s">
        <v>74</v>
      </c>
      <c r="BH275" t="s">
        <v>74</v>
      </c>
      <c r="BI275">
        <v>15</v>
      </c>
      <c r="BJ275" t="s">
        <v>1141</v>
      </c>
      <c r="BK275" t="s">
        <v>112</v>
      </c>
      <c r="BL275" t="s">
        <v>1141</v>
      </c>
      <c r="BM275" t="s">
        <v>5030</v>
      </c>
      <c r="BN275" t="s">
        <v>74</v>
      </c>
      <c r="BO275" t="s">
        <v>2076</v>
      </c>
      <c r="BP275" t="s">
        <v>74</v>
      </c>
      <c r="BQ275" t="s">
        <v>74</v>
      </c>
      <c r="BR275" t="s">
        <v>97</v>
      </c>
      <c r="BS275" t="s">
        <v>5031</v>
      </c>
      <c r="BT275" t="str">
        <f>HYPERLINK("https%3A%2F%2Fwww.webofscience.com%2Fwos%2Fwoscc%2Ffull-record%2FWOS:001202163800003","View Full Record in Web of Science")</f>
        <v>View Full Record in Web of Science</v>
      </c>
    </row>
    <row r="276" spans="1:72" x14ac:dyDescent="0.25">
      <c r="A276" t="s">
        <v>72</v>
      </c>
      <c r="B276" t="s">
        <v>5032</v>
      </c>
      <c r="C276" t="s">
        <v>74</v>
      </c>
      <c r="D276" t="s">
        <v>74</v>
      </c>
      <c r="E276" t="s">
        <v>74</v>
      </c>
      <c r="F276" t="s">
        <v>5033</v>
      </c>
      <c r="G276" t="s">
        <v>74</v>
      </c>
      <c r="H276" t="s">
        <v>74</v>
      </c>
      <c r="I276" t="s">
        <v>5034</v>
      </c>
      <c r="J276" t="s">
        <v>2930</v>
      </c>
      <c r="K276" t="s">
        <v>74</v>
      </c>
      <c r="L276" t="s">
        <v>74</v>
      </c>
      <c r="M276" t="s">
        <v>78</v>
      </c>
      <c r="N276" t="s">
        <v>119</v>
      </c>
      <c r="O276" t="s">
        <v>74</v>
      </c>
      <c r="P276" t="s">
        <v>74</v>
      </c>
      <c r="Q276" t="s">
        <v>74</v>
      </c>
      <c r="R276" t="s">
        <v>74</v>
      </c>
      <c r="S276" t="s">
        <v>74</v>
      </c>
      <c r="T276" t="s">
        <v>5035</v>
      </c>
      <c r="U276" t="s">
        <v>5036</v>
      </c>
      <c r="V276" t="s">
        <v>5037</v>
      </c>
      <c r="W276" t="s">
        <v>5038</v>
      </c>
      <c r="X276" t="s">
        <v>2934</v>
      </c>
      <c r="Y276" t="s">
        <v>3837</v>
      </c>
      <c r="Z276" t="s">
        <v>3838</v>
      </c>
      <c r="AA276" t="s">
        <v>5039</v>
      </c>
      <c r="AB276" t="s">
        <v>5040</v>
      </c>
      <c r="AC276" t="s">
        <v>74</v>
      </c>
      <c r="AD276" t="s">
        <v>74</v>
      </c>
      <c r="AE276" t="s">
        <v>74</v>
      </c>
      <c r="AF276" t="s">
        <v>74</v>
      </c>
      <c r="AG276">
        <v>53</v>
      </c>
      <c r="AH276">
        <v>0</v>
      </c>
      <c r="AI276">
        <v>0</v>
      </c>
      <c r="AJ276">
        <v>0</v>
      </c>
      <c r="AK276">
        <v>0</v>
      </c>
      <c r="AL276" t="s">
        <v>2941</v>
      </c>
      <c r="AM276" t="s">
        <v>2942</v>
      </c>
      <c r="AN276" t="s">
        <v>2943</v>
      </c>
      <c r="AO276" t="s">
        <v>2944</v>
      </c>
      <c r="AP276" t="s">
        <v>2945</v>
      </c>
      <c r="AQ276" t="s">
        <v>74</v>
      </c>
      <c r="AR276" t="s">
        <v>2946</v>
      </c>
      <c r="AS276" t="s">
        <v>2947</v>
      </c>
      <c r="AT276" t="s">
        <v>5041</v>
      </c>
      <c r="AU276">
        <v>2024</v>
      </c>
      <c r="AV276">
        <v>80</v>
      </c>
      <c r="AW276">
        <v>2</v>
      </c>
      <c r="AX276" t="s">
        <v>74</v>
      </c>
      <c r="AY276" t="s">
        <v>74</v>
      </c>
      <c r="AZ276" t="s">
        <v>74</v>
      </c>
      <c r="BA276" t="s">
        <v>74</v>
      </c>
      <c r="BB276" t="s">
        <v>74</v>
      </c>
      <c r="BC276" t="s">
        <v>74</v>
      </c>
      <c r="BD276" t="s">
        <v>5042</v>
      </c>
      <c r="BE276" t="s">
        <v>5043</v>
      </c>
      <c r="BF276" t="str">
        <f>HYPERLINK("http://dx.doi.org/10.4102/hts.v80i2.8898","http://dx.doi.org/10.4102/hts.v80i2.8898")</f>
        <v>http://dx.doi.org/10.4102/hts.v80i2.8898</v>
      </c>
      <c r="BG276" t="s">
        <v>74</v>
      </c>
      <c r="BH276" t="s">
        <v>74</v>
      </c>
      <c r="BI276">
        <v>7</v>
      </c>
      <c r="BJ276" t="s">
        <v>215</v>
      </c>
      <c r="BK276" t="s">
        <v>135</v>
      </c>
      <c r="BL276" t="s">
        <v>215</v>
      </c>
      <c r="BM276" t="s">
        <v>5044</v>
      </c>
      <c r="BN276" t="s">
        <v>74</v>
      </c>
      <c r="BO276" t="s">
        <v>422</v>
      </c>
      <c r="BP276" t="s">
        <v>74</v>
      </c>
      <c r="BQ276" t="s">
        <v>74</v>
      </c>
      <c r="BR276" t="s">
        <v>97</v>
      </c>
      <c r="BS276" t="s">
        <v>5045</v>
      </c>
      <c r="BT276" t="str">
        <f>HYPERLINK("https%3A%2F%2Fwww.webofscience.com%2Fwos%2Fwoscc%2Ffull-record%2FWOS:001206789600001","View Full Record in Web of Science")</f>
        <v>View Full Record in Web of Science</v>
      </c>
    </row>
    <row r="277" spans="1:72" x14ac:dyDescent="0.25">
      <c r="A277" t="s">
        <v>72</v>
      </c>
      <c r="B277" t="s">
        <v>5046</v>
      </c>
      <c r="C277" t="s">
        <v>74</v>
      </c>
      <c r="D277" t="s">
        <v>74</v>
      </c>
      <c r="E277" t="s">
        <v>74</v>
      </c>
      <c r="F277" t="s">
        <v>5047</v>
      </c>
      <c r="G277" t="s">
        <v>74</v>
      </c>
      <c r="H277" t="s">
        <v>74</v>
      </c>
      <c r="I277" t="s">
        <v>5048</v>
      </c>
      <c r="J277" t="s">
        <v>5049</v>
      </c>
      <c r="K277" t="s">
        <v>74</v>
      </c>
      <c r="L277" t="s">
        <v>74</v>
      </c>
      <c r="M277" t="s">
        <v>78</v>
      </c>
      <c r="N277" t="s">
        <v>509</v>
      </c>
      <c r="O277" t="s">
        <v>74</v>
      </c>
      <c r="P277" t="s">
        <v>74</v>
      </c>
      <c r="Q277" t="s">
        <v>74</v>
      </c>
      <c r="R277" t="s">
        <v>74</v>
      </c>
      <c r="S277" t="s">
        <v>74</v>
      </c>
      <c r="T277" t="s">
        <v>74</v>
      </c>
      <c r="U277" t="s">
        <v>74</v>
      </c>
      <c r="V277" t="s">
        <v>74</v>
      </c>
      <c r="W277" t="s">
        <v>5050</v>
      </c>
      <c r="X277" t="s">
        <v>867</v>
      </c>
      <c r="Y277" t="s">
        <v>5051</v>
      </c>
      <c r="Z277" t="s">
        <v>5052</v>
      </c>
      <c r="AA277" t="s">
        <v>5053</v>
      </c>
      <c r="AB277" t="s">
        <v>74</v>
      </c>
      <c r="AC277" t="s">
        <v>74</v>
      </c>
      <c r="AD277" t="s">
        <v>74</v>
      </c>
      <c r="AE277" t="s">
        <v>74</v>
      </c>
      <c r="AF277" t="s">
        <v>74</v>
      </c>
      <c r="AG277">
        <v>1</v>
      </c>
      <c r="AH277">
        <v>0</v>
      </c>
      <c r="AI277">
        <v>0</v>
      </c>
      <c r="AJ277">
        <v>1</v>
      </c>
      <c r="AK277">
        <v>1</v>
      </c>
      <c r="AL277" t="s">
        <v>912</v>
      </c>
      <c r="AM277" t="s">
        <v>913</v>
      </c>
      <c r="AN277" t="s">
        <v>914</v>
      </c>
      <c r="AO277" t="s">
        <v>5054</v>
      </c>
      <c r="AP277" t="s">
        <v>5055</v>
      </c>
      <c r="AQ277" t="s">
        <v>74</v>
      </c>
      <c r="AR277" t="s">
        <v>5056</v>
      </c>
      <c r="AS277" t="s">
        <v>5057</v>
      </c>
      <c r="AT277" t="s">
        <v>5058</v>
      </c>
      <c r="AU277">
        <v>2024</v>
      </c>
      <c r="AV277" t="s">
        <v>74</v>
      </c>
      <c r="AW277" t="s">
        <v>74</v>
      </c>
      <c r="AX277" t="s">
        <v>74</v>
      </c>
      <c r="AY277" t="s">
        <v>74</v>
      </c>
      <c r="AZ277" t="s">
        <v>74</v>
      </c>
      <c r="BA277" t="s">
        <v>74</v>
      </c>
      <c r="BB277" t="s">
        <v>74</v>
      </c>
      <c r="BC277" t="s">
        <v>74</v>
      </c>
      <c r="BD277" t="s">
        <v>74</v>
      </c>
      <c r="BE277" t="s">
        <v>5059</v>
      </c>
      <c r="BF277" t="str">
        <f>HYPERLINK("http://dx.doi.org/10.1093/jrs/feae071","http://dx.doi.org/10.1093/jrs/feae071")</f>
        <v>http://dx.doi.org/10.1093/jrs/feae071</v>
      </c>
      <c r="BG277" t="s">
        <v>74</v>
      </c>
      <c r="BH277" t="s">
        <v>312</v>
      </c>
      <c r="BI277">
        <v>3</v>
      </c>
      <c r="BJ277" t="s">
        <v>5060</v>
      </c>
      <c r="BK277" t="s">
        <v>112</v>
      </c>
      <c r="BL277" t="s">
        <v>5060</v>
      </c>
      <c r="BM277" t="s">
        <v>5061</v>
      </c>
      <c r="BN277" t="s">
        <v>74</v>
      </c>
      <c r="BO277" t="s">
        <v>74</v>
      </c>
      <c r="BP277" t="s">
        <v>74</v>
      </c>
      <c r="BQ277" t="s">
        <v>74</v>
      </c>
      <c r="BR277" t="s">
        <v>97</v>
      </c>
      <c r="BS277" t="s">
        <v>5062</v>
      </c>
      <c r="BT277" t="str">
        <f>HYPERLINK("https%3A%2F%2Fwww.webofscience.com%2Fwos%2Fwoscc%2Ffull-record%2FWOS:001307970100001","View Full Record in Web of Science")</f>
        <v>View Full Record in Web of Science</v>
      </c>
    </row>
    <row r="278" spans="1:72" x14ac:dyDescent="0.25">
      <c r="A278" t="s">
        <v>72</v>
      </c>
      <c r="B278" t="s">
        <v>5063</v>
      </c>
      <c r="C278" t="s">
        <v>74</v>
      </c>
      <c r="D278" t="s">
        <v>74</v>
      </c>
      <c r="E278" t="s">
        <v>74</v>
      </c>
      <c r="F278" t="s">
        <v>5064</v>
      </c>
      <c r="G278" t="s">
        <v>74</v>
      </c>
      <c r="H278" t="s">
        <v>74</v>
      </c>
      <c r="I278" t="s">
        <v>5065</v>
      </c>
      <c r="J278" t="s">
        <v>5066</v>
      </c>
      <c r="K278" t="s">
        <v>74</v>
      </c>
      <c r="L278" t="s">
        <v>74</v>
      </c>
      <c r="M278" t="s">
        <v>78</v>
      </c>
      <c r="N278" t="s">
        <v>119</v>
      </c>
      <c r="O278" t="s">
        <v>74</v>
      </c>
      <c r="P278" t="s">
        <v>74</v>
      </c>
      <c r="Q278" t="s">
        <v>74</v>
      </c>
      <c r="R278" t="s">
        <v>74</v>
      </c>
      <c r="S278" t="s">
        <v>74</v>
      </c>
      <c r="T278" t="s">
        <v>5067</v>
      </c>
      <c r="U278" t="s">
        <v>3458</v>
      </c>
      <c r="V278" t="s">
        <v>5068</v>
      </c>
      <c r="W278" t="s">
        <v>5069</v>
      </c>
      <c r="X278" t="s">
        <v>5070</v>
      </c>
      <c r="Y278" t="s">
        <v>5071</v>
      </c>
      <c r="Z278" t="s">
        <v>5072</v>
      </c>
      <c r="AA278" t="s">
        <v>74</v>
      </c>
      <c r="AB278" t="s">
        <v>5073</v>
      </c>
      <c r="AC278" t="s">
        <v>74</v>
      </c>
      <c r="AD278" t="s">
        <v>74</v>
      </c>
      <c r="AE278" t="s">
        <v>74</v>
      </c>
      <c r="AF278" t="s">
        <v>74</v>
      </c>
      <c r="AG278">
        <v>56</v>
      </c>
      <c r="AH278">
        <v>1</v>
      </c>
      <c r="AI278">
        <v>1</v>
      </c>
      <c r="AJ278">
        <v>0</v>
      </c>
      <c r="AK278">
        <v>1</v>
      </c>
      <c r="AL278" t="s">
        <v>84</v>
      </c>
      <c r="AM278" t="s">
        <v>85</v>
      </c>
      <c r="AN278" t="s">
        <v>86</v>
      </c>
      <c r="AO278" t="s">
        <v>5074</v>
      </c>
      <c r="AP278" t="s">
        <v>5075</v>
      </c>
      <c r="AQ278" t="s">
        <v>74</v>
      </c>
      <c r="AR278" t="s">
        <v>5076</v>
      </c>
      <c r="AS278" t="s">
        <v>5077</v>
      </c>
      <c r="AT278" t="s">
        <v>108</v>
      </c>
      <c r="AU278">
        <v>2024</v>
      </c>
      <c r="AV278">
        <v>36</v>
      </c>
      <c r="AW278">
        <v>3</v>
      </c>
      <c r="AX278" t="s">
        <v>74</v>
      </c>
      <c r="AY278" t="s">
        <v>74</v>
      </c>
      <c r="AZ278" t="s">
        <v>74</v>
      </c>
      <c r="BA278" t="s">
        <v>74</v>
      </c>
      <c r="BB278">
        <v>365</v>
      </c>
      <c r="BC278">
        <v>380</v>
      </c>
      <c r="BD278" t="s">
        <v>74</v>
      </c>
      <c r="BE278" t="s">
        <v>5078</v>
      </c>
      <c r="BF278" t="str">
        <f>HYPERLINK("http://dx.doi.org/10.1080/13696815.2024.2340727","http://dx.doi.org/10.1080/13696815.2024.2340727")</f>
        <v>http://dx.doi.org/10.1080/13696815.2024.2340727</v>
      </c>
      <c r="BG278" t="s">
        <v>74</v>
      </c>
      <c r="BH278" t="s">
        <v>133</v>
      </c>
      <c r="BI278">
        <v>16</v>
      </c>
      <c r="BJ278" t="s">
        <v>291</v>
      </c>
      <c r="BK278" t="s">
        <v>292</v>
      </c>
      <c r="BL278" t="s">
        <v>291</v>
      </c>
      <c r="BM278" t="s">
        <v>5079</v>
      </c>
      <c r="BN278" t="s">
        <v>74</v>
      </c>
      <c r="BO278" t="s">
        <v>74</v>
      </c>
      <c r="BP278" t="s">
        <v>74</v>
      </c>
      <c r="BQ278" t="s">
        <v>74</v>
      </c>
      <c r="BR278" t="s">
        <v>97</v>
      </c>
      <c r="BS278" t="s">
        <v>5080</v>
      </c>
      <c r="BT278" t="str">
        <f>HYPERLINK("https%3A%2F%2Fwww.webofscience.com%2Fwos%2Fwoscc%2Ffull-record%2FWOS:001229058900001","View Full Record in Web of Science")</f>
        <v>View Full Record in Web of Science</v>
      </c>
    </row>
    <row r="279" spans="1:72" x14ac:dyDescent="0.25">
      <c r="A279" t="s">
        <v>72</v>
      </c>
      <c r="B279" t="s">
        <v>5081</v>
      </c>
      <c r="C279" t="s">
        <v>74</v>
      </c>
      <c r="D279" t="s">
        <v>74</v>
      </c>
      <c r="E279" t="s">
        <v>74</v>
      </c>
      <c r="F279" t="s">
        <v>5082</v>
      </c>
      <c r="G279" t="s">
        <v>74</v>
      </c>
      <c r="H279" t="s">
        <v>74</v>
      </c>
      <c r="I279" t="s">
        <v>5083</v>
      </c>
      <c r="J279" t="s">
        <v>449</v>
      </c>
      <c r="K279" t="s">
        <v>74</v>
      </c>
      <c r="L279" t="s">
        <v>74</v>
      </c>
      <c r="M279" t="s">
        <v>78</v>
      </c>
      <c r="N279" t="s">
        <v>119</v>
      </c>
      <c r="O279" t="s">
        <v>74</v>
      </c>
      <c r="P279" t="s">
        <v>74</v>
      </c>
      <c r="Q279" t="s">
        <v>74</v>
      </c>
      <c r="R279" t="s">
        <v>74</v>
      </c>
      <c r="S279" t="s">
        <v>74</v>
      </c>
      <c r="T279" t="s">
        <v>5084</v>
      </c>
      <c r="U279" t="s">
        <v>74</v>
      </c>
      <c r="V279" t="s">
        <v>5085</v>
      </c>
      <c r="W279" t="s">
        <v>5086</v>
      </c>
      <c r="X279" t="s">
        <v>74</v>
      </c>
      <c r="Y279" t="s">
        <v>5087</v>
      </c>
      <c r="Z279" t="s">
        <v>74</v>
      </c>
      <c r="AA279" t="s">
        <v>74</v>
      </c>
      <c r="AB279" t="s">
        <v>74</v>
      </c>
      <c r="AC279" t="s">
        <v>74</v>
      </c>
      <c r="AD279" t="s">
        <v>74</v>
      </c>
      <c r="AE279" t="s">
        <v>74</v>
      </c>
      <c r="AF279" t="s">
        <v>74</v>
      </c>
      <c r="AG279">
        <v>26</v>
      </c>
      <c r="AH279">
        <v>0</v>
      </c>
      <c r="AI279">
        <v>0</v>
      </c>
      <c r="AJ279">
        <v>1</v>
      </c>
      <c r="AK279">
        <v>1</v>
      </c>
      <c r="AL279" t="s">
        <v>455</v>
      </c>
      <c r="AM279" t="s">
        <v>456</v>
      </c>
      <c r="AN279" t="s">
        <v>457</v>
      </c>
      <c r="AO279" t="s">
        <v>458</v>
      </c>
      <c r="AP279" t="s">
        <v>74</v>
      </c>
      <c r="AQ279" t="s">
        <v>74</v>
      </c>
      <c r="AR279" t="s">
        <v>459</v>
      </c>
      <c r="AS279" t="s">
        <v>460</v>
      </c>
      <c r="AT279" t="s">
        <v>461</v>
      </c>
      <c r="AU279">
        <v>2024</v>
      </c>
      <c r="AV279">
        <v>11</v>
      </c>
      <c r="AW279">
        <v>28</v>
      </c>
      <c r="AX279" t="s">
        <v>74</v>
      </c>
      <c r="AY279" t="s">
        <v>74</v>
      </c>
      <c r="AZ279" t="s">
        <v>74</v>
      </c>
      <c r="BA279" t="s">
        <v>74</v>
      </c>
      <c r="BB279">
        <v>444</v>
      </c>
      <c r="BC279">
        <v>460</v>
      </c>
      <c r="BD279" t="s">
        <v>74</v>
      </c>
      <c r="BE279" t="s">
        <v>74</v>
      </c>
      <c r="BF279" t="s">
        <v>74</v>
      </c>
      <c r="BG279" t="s">
        <v>74</v>
      </c>
      <c r="BH279" t="s">
        <v>74</v>
      </c>
      <c r="BI279">
        <v>17</v>
      </c>
      <c r="BJ279" t="s">
        <v>462</v>
      </c>
      <c r="BK279" t="s">
        <v>95</v>
      </c>
      <c r="BL279" t="s">
        <v>462</v>
      </c>
      <c r="BM279" t="s">
        <v>463</v>
      </c>
      <c r="BN279" t="s">
        <v>74</v>
      </c>
      <c r="BO279" t="s">
        <v>74</v>
      </c>
      <c r="BP279" t="s">
        <v>74</v>
      </c>
      <c r="BQ279" t="s">
        <v>74</v>
      </c>
      <c r="BR279" t="s">
        <v>97</v>
      </c>
      <c r="BS279" t="s">
        <v>5088</v>
      </c>
      <c r="BT279" t="str">
        <f>HYPERLINK("https%3A%2F%2Fwww.webofscience.com%2Fwos%2Fwoscc%2Ffull-record%2FWOS:001372958100029","View Full Record in Web of Science")</f>
        <v>View Full Record in Web of Science</v>
      </c>
    </row>
    <row r="280" spans="1:72" x14ac:dyDescent="0.25">
      <c r="A280" t="s">
        <v>72</v>
      </c>
      <c r="B280" t="s">
        <v>5089</v>
      </c>
      <c r="C280" t="s">
        <v>74</v>
      </c>
      <c r="D280" t="s">
        <v>74</v>
      </c>
      <c r="E280" t="s">
        <v>74</v>
      </c>
      <c r="F280" t="s">
        <v>5090</v>
      </c>
      <c r="G280" t="s">
        <v>74</v>
      </c>
      <c r="H280" t="s">
        <v>74</v>
      </c>
      <c r="I280" t="s">
        <v>5091</v>
      </c>
      <c r="J280" t="s">
        <v>5092</v>
      </c>
      <c r="K280" t="s">
        <v>74</v>
      </c>
      <c r="L280" t="s">
        <v>74</v>
      </c>
      <c r="M280" t="s">
        <v>78</v>
      </c>
      <c r="N280" t="s">
        <v>119</v>
      </c>
      <c r="O280" t="s">
        <v>74</v>
      </c>
      <c r="P280" t="s">
        <v>74</v>
      </c>
      <c r="Q280" t="s">
        <v>74</v>
      </c>
      <c r="R280" t="s">
        <v>74</v>
      </c>
      <c r="S280" t="s">
        <v>74</v>
      </c>
      <c r="T280" t="s">
        <v>5093</v>
      </c>
      <c r="U280" t="s">
        <v>74</v>
      </c>
      <c r="V280" t="s">
        <v>5094</v>
      </c>
      <c r="W280" t="s">
        <v>5095</v>
      </c>
      <c r="X280" t="s">
        <v>5096</v>
      </c>
      <c r="Y280" t="s">
        <v>5097</v>
      </c>
      <c r="Z280" t="s">
        <v>5098</v>
      </c>
      <c r="AA280" t="s">
        <v>5099</v>
      </c>
      <c r="AB280" t="s">
        <v>5100</v>
      </c>
      <c r="AC280" t="s">
        <v>74</v>
      </c>
      <c r="AD280" t="s">
        <v>74</v>
      </c>
      <c r="AE280" t="s">
        <v>74</v>
      </c>
      <c r="AF280" t="s">
        <v>74</v>
      </c>
      <c r="AG280">
        <v>84</v>
      </c>
      <c r="AH280">
        <v>0</v>
      </c>
      <c r="AI280">
        <v>0</v>
      </c>
      <c r="AJ280">
        <v>2</v>
      </c>
      <c r="AK280">
        <v>5</v>
      </c>
      <c r="AL280" t="s">
        <v>248</v>
      </c>
      <c r="AM280" t="s">
        <v>249</v>
      </c>
      <c r="AN280" t="s">
        <v>250</v>
      </c>
      <c r="AO280" t="s">
        <v>5101</v>
      </c>
      <c r="AP280" t="s">
        <v>5102</v>
      </c>
      <c r="AQ280" t="s">
        <v>74</v>
      </c>
      <c r="AR280" t="s">
        <v>5103</v>
      </c>
      <c r="AS280" t="s">
        <v>5104</v>
      </c>
      <c r="AT280" t="s">
        <v>213</v>
      </c>
      <c r="AU280">
        <v>2024</v>
      </c>
      <c r="AV280">
        <v>34</v>
      </c>
      <c r="AW280">
        <v>2</v>
      </c>
      <c r="AX280" t="s">
        <v>74</v>
      </c>
      <c r="AY280" t="s">
        <v>74</v>
      </c>
      <c r="AZ280" t="s">
        <v>74</v>
      </c>
      <c r="BA280" t="s">
        <v>74</v>
      </c>
      <c r="BB280">
        <v>207</v>
      </c>
      <c r="BC280">
        <v>227</v>
      </c>
      <c r="BD280" t="s">
        <v>74</v>
      </c>
      <c r="BE280" t="s">
        <v>5105</v>
      </c>
      <c r="BF280" t="str">
        <f>HYPERLINK("http://dx.doi.org/10.1177/09593535241233845","http://dx.doi.org/10.1177/09593535241233845")</f>
        <v>http://dx.doi.org/10.1177/09593535241233845</v>
      </c>
      <c r="BG280" t="s">
        <v>74</v>
      </c>
      <c r="BH280" t="s">
        <v>1984</v>
      </c>
      <c r="BI280">
        <v>21</v>
      </c>
      <c r="BJ280" t="s">
        <v>5106</v>
      </c>
      <c r="BK280" t="s">
        <v>112</v>
      </c>
      <c r="BL280" t="s">
        <v>5107</v>
      </c>
      <c r="BM280" t="s">
        <v>5108</v>
      </c>
      <c r="BN280" t="s">
        <v>74</v>
      </c>
      <c r="BO280" t="s">
        <v>74</v>
      </c>
      <c r="BP280" t="s">
        <v>74</v>
      </c>
      <c r="BQ280" t="s">
        <v>74</v>
      </c>
      <c r="BR280" t="s">
        <v>97</v>
      </c>
      <c r="BS280" t="s">
        <v>5109</v>
      </c>
      <c r="BT280" t="str">
        <f>HYPERLINK("https%3A%2F%2Fwww.webofscience.com%2Fwos%2Fwoscc%2Ffull-record%2FWOS:001196628500001","View Full Record in Web of Science")</f>
        <v>View Full Record in Web of Science</v>
      </c>
    </row>
    <row r="281" spans="1:72" x14ac:dyDescent="0.25">
      <c r="A281" t="s">
        <v>72</v>
      </c>
      <c r="B281" t="s">
        <v>5110</v>
      </c>
      <c r="C281" t="s">
        <v>74</v>
      </c>
      <c r="D281" t="s">
        <v>74</v>
      </c>
      <c r="E281" t="s">
        <v>74</v>
      </c>
      <c r="F281" t="s">
        <v>5111</v>
      </c>
      <c r="G281" t="s">
        <v>74</v>
      </c>
      <c r="H281" t="s">
        <v>74</v>
      </c>
      <c r="I281" t="s">
        <v>5112</v>
      </c>
      <c r="J281" t="s">
        <v>5113</v>
      </c>
      <c r="K281" t="s">
        <v>74</v>
      </c>
      <c r="L281" t="s">
        <v>74</v>
      </c>
      <c r="M281" t="s">
        <v>78</v>
      </c>
      <c r="N281" t="s">
        <v>271</v>
      </c>
      <c r="O281" t="s">
        <v>74</v>
      </c>
      <c r="P281" t="s">
        <v>74</v>
      </c>
      <c r="Q281" t="s">
        <v>74</v>
      </c>
      <c r="R281" t="s">
        <v>74</v>
      </c>
      <c r="S281" t="s">
        <v>74</v>
      </c>
      <c r="T281" t="s">
        <v>5114</v>
      </c>
      <c r="U281" t="s">
        <v>74</v>
      </c>
      <c r="V281" t="s">
        <v>5115</v>
      </c>
      <c r="W281" t="s">
        <v>5116</v>
      </c>
      <c r="X281" t="s">
        <v>5117</v>
      </c>
      <c r="Y281" t="s">
        <v>5118</v>
      </c>
      <c r="Z281" t="s">
        <v>5119</v>
      </c>
      <c r="AA281" t="s">
        <v>74</v>
      </c>
      <c r="AB281" t="s">
        <v>74</v>
      </c>
      <c r="AC281" t="s">
        <v>74</v>
      </c>
      <c r="AD281" t="s">
        <v>74</v>
      </c>
      <c r="AE281" t="s">
        <v>74</v>
      </c>
      <c r="AF281" t="s">
        <v>74</v>
      </c>
      <c r="AG281">
        <v>27</v>
      </c>
      <c r="AH281">
        <v>0</v>
      </c>
      <c r="AI281">
        <v>0</v>
      </c>
      <c r="AJ281">
        <v>2</v>
      </c>
      <c r="AK281">
        <v>2</v>
      </c>
      <c r="AL281" t="s">
        <v>84</v>
      </c>
      <c r="AM281" t="s">
        <v>85</v>
      </c>
      <c r="AN281" t="s">
        <v>86</v>
      </c>
      <c r="AO281" t="s">
        <v>5120</v>
      </c>
      <c r="AP281" t="s">
        <v>5121</v>
      </c>
      <c r="AQ281" t="s">
        <v>74</v>
      </c>
      <c r="AR281" t="s">
        <v>5122</v>
      </c>
      <c r="AS281" t="s">
        <v>5123</v>
      </c>
      <c r="AT281" t="s">
        <v>517</v>
      </c>
      <c r="AU281">
        <v>2024</v>
      </c>
      <c r="AV281" t="s">
        <v>74</v>
      </c>
      <c r="AW281" t="s">
        <v>74</v>
      </c>
      <c r="AX281" t="s">
        <v>74</v>
      </c>
      <c r="AY281" t="s">
        <v>74</v>
      </c>
      <c r="AZ281" t="s">
        <v>74</v>
      </c>
      <c r="BA281" t="s">
        <v>74</v>
      </c>
      <c r="BB281" t="s">
        <v>74</v>
      </c>
      <c r="BC281" t="s">
        <v>74</v>
      </c>
      <c r="BD281" t="s">
        <v>74</v>
      </c>
      <c r="BE281" t="s">
        <v>5124</v>
      </c>
      <c r="BF281" t="str">
        <f>HYPERLINK("http://dx.doi.org/10.1080/13688790.2024.2399885","http://dx.doi.org/10.1080/13688790.2024.2399885")</f>
        <v>http://dx.doi.org/10.1080/13688790.2024.2399885</v>
      </c>
      <c r="BG281" t="s">
        <v>74</v>
      </c>
      <c r="BH281" t="s">
        <v>312</v>
      </c>
      <c r="BI281">
        <v>18</v>
      </c>
      <c r="BJ281" t="s">
        <v>1806</v>
      </c>
      <c r="BK281" t="s">
        <v>292</v>
      </c>
      <c r="BL281" t="s">
        <v>1806</v>
      </c>
      <c r="BM281" t="s">
        <v>5125</v>
      </c>
      <c r="BN281" t="s">
        <v>74</v>
      </c>
      <c r="BO281" t="s">
        <v>316</v>
      </c>
      <c r="BP281" t="s">
        <v>74</v>
      </c>
      <c r="BQ281" t="s">
        <v>74</v>
      </c>
      <c r="BR281" t="s">
        <v>97</v>
      </c>
      <c r="BS281" t="s">
        <v>5126</v>
      </c>
      <c r="BT281" t="str">
        <f>HYPERLINK("https%3A%2F%2Fwww.webofscience.com%2Fwos%2Fwoscc%2Ffull-record%2FWOS:001312261500001","View Full Record in Web of Science")</f>
        <v>View Full Record in Web of Science</v>
      </c>
    </row>
    <row r="282" spans="1:72" x14ac:dyDescent="0.25">
      <c r="A282" t="s">
        <v>72</v>
      </c>
      <c r="B282" t="s">
        <v>5127</v>
      </c>
      <c r="C282" t="s">
        <v>74</v>
      </c>
      <c r="D282" t="s">
        <v>74</v>
      </c>
      <c r="E282" t="s">
        <v>74</v>
      </c>
      <c r="F282" t="s">
        <v>5128</v>
      </c>
      <c r="G282" t="s">
        <v>74</v>
      </c>
      <c r="H282" t="s">
        <v>74</v>
      </c>
      <c r="I282" t="s">
        <v>5129</v>
      </c>
      <c r="J282" t="s">
        <v>1106</v>
      </c>
      <c r="K282" t="s">
        <v>74</v>
      </c>
      <c r="L282" t="s">
        <v>74</v>
      </c>
      <c r="M282" t="s">
        <v>78</v>
      </c>
      <c r="N282" t="s">
        <v>119</v>
      </c>
      <c r="O282" t="s">
        <v>74</v>
      </c>
      <c r="P282" t="s">
        <v>74</v>
      </c>
      <c r="Q282" t="s">
        <v>74</v>
      </c>
      <c r="R282" t="s">
        <v>74</v>
      </c>
      <c r="S282" t="s">
        <v>74</v>
      </c>
      <c r="T282" t="s">
        <v>5130</v>
      </c>
      <c r="U282" t="s">
        <v>5131</v>
      </c>
      <c r="V282" t="s">
        <v>5132</v>
      </c>
      <c r="W282" t="s">
        <v>5133</v>
      </c>
      <c r="X282" t="s">
        <v>5134</v>
      </c>
      <c r="Y282" t="s">
        <v>5135</v>
      </c>
      <c r="Z282" t="s">
        <v>5136</v>
      </c>
      <c r="AA282" t="s">
        <v>74</v>
      </c>
      <c r="AB282" t="s">
        <v>74</v>
      </c>
      <c r="AC282" t="s">
        <v>5137</v>
      </c>
      <c r="AD282" t="s">
        <v>5138</v>
      </c>
      <c r="AE282" t="s">
        <v>5139</v>
      </c>
      <c r="AF282" t="s">
        <v>74</v>
      </c>
      <c r="AG282">
        <v>94</v>
      </c>
      <c r="AH282">
        <v>1</v>
      </c>
      <c r="AI282">
        <v>1</v>
      </c>
      <c r="AJ282">
        <v>0</v>
      </c>
      <c r="AK282">
        <v>0</v>
      </c>
      <c r="AL282" t="s">
        <v>1112</v>
      </c>
      <c r="AM282" t="s">
        <v>435</v>
      </c>
      <c r="AN282" t="s">
        <v>1113</v>
      </c>
      <c r="AO282" t="s">
        <v>74</v>
      </c>
      <c r="AP282" t="s">
        <v>1114</v>
      </c>
      <c r="AQ282" t="s">
        <v>74</v>
      </c>
      <c r="AR282" t="s">
        <v>1115</v>
      </c>
      <c r="AS282" t="s">
        <v>1116</v>
      </c>
      <c r="AT282" t="s">
        <v>1117</v>
      </c>
      <c r="AU282">
        <v>2024</v>
      </c>
      <c r="AV282">
        <v>3</v>
      </c>
      <c r="AW282">
        <v>2</v>
      </c>
      <c r="AX282" t="s">
        <v>74</v>
      </c>
      <c r="AY282" t="s">
        <v>74</v>
      </c>
      <c r="AZ282" t="s">
        <v>74</v>
      </c>
      <c r="BA282" t="s">
        <v>74</v>
      </c>
      <c r="BB282">
        <v>269</v>
      </c>
      <c r="BC282">
        <v>291</v>
      </c>
      <c r="BD282" t="s">
        <v>74</v>
      </c>
      <c r="BE282" t="s">
        <v>5140</v>
      </c>
      <c r="BF282" t="str">
        <f>HYPERLINK("http://dx.doi.org/10.1332/27523349Y2024D000000014","http://dx.doi.org/10.1332/27523349Y2024D000000014")</f>
        <v>http://dx.doi.org/10.1332/27523349Y2024D000000014</v>
      </c>
      <c r="BG282" t="s">
        <v>74</v>
      </c>
      <c r="BH282" t="s">
        <v>74</v>
      </c>
      <c r="BI282">
        <v>23</v>
      </c>
      <c r="BJ282" t="s">
        <v>1119</v>
      </c>
      <c r="BK282" t="s">
        <v>95</v>
      </c>
      <c r="BL282" t="s">
        <v>1120</v>
      </c>
      <c r="BM282" t="s">
        <v>1121</v>
      </c>
      <c r="BN282" t="s">
        <v>74</v>
      </c>
      <c r="BO282" t="s">
        <v>5141</v>
      </c>
      <c r="BP282" t="s">
        <v>74</v>
      </c>
      <c r="BQ282" t="s">
        <v>74</v>
      </c>
      <c r="BR282" t="s">
        <v>97</v>
      </c>
      <c r="BS282" t="s">
        <v>5142</v>
      </c>
      <c r="BT282" t="str">
        <f>HYPERLINK("https%3A%2F%2Fwww.webofscience.com%2Fwos%2Fwoscc%2Ffull-record%2FWOS:001390471700005","View Full Record in Web of Science")</f>
        <v>View Full Record in Web of Science</v>
      </c>
    </row>
    <row r="283" spans="1:72" x14ac:dyDescent="0.25">
      <c r="A283" t="s">
        <v>72</v>
      </c>
      <c r="B283" t="s">
        <v>5143</v>
      </c>
      <c r="C283" t="s">
        <v>74</v>
      </c>
      <c r="D283" t="s">
        <v>74</v>
      </c>
      <c r="E283" t="s">
        <v>74</v>
      </c>
      <c r="F283" t="s">
        <v>5144</v>
      </c>
      <c r="G283" t="s">
        <v>74</v>
      </c>
      <c r="H283" t="s">
        <v>74</v>
      </c>
      <c r="I283" t="s">
        <v>5145</v>
      </c>
      <c r="J283" t="s">
        <v>5146</v>
      </c>
      <c r="K283" t="s">
        <v>74</v>
      </c>
      <c r="L283" t="s">
        <v>74</v>
      </c>
      <c r="M283" t="s">
        <v>78</v>
      </c>
      <c r="N283" t="s">
        <v>271</v>
      </c>
      <c r="O283" t="s">
        <v>74</v>
      </c>
      <c r="P283" t="s">
        <v>74</v>
      </c>
      <c r="Q283" t="s">
        <v>74</v>
      </c>
      <c r="R283" t="s">
        <v>74</v>
      </c>
      <c r="S283" t="s">
        <v>74</v>
      </c>
      <c r="T283" t="s">
        <v>5147</v>
      </c>
      <c r="U283" t="s">
        <v>5148</v>
      </c>
      <c r="V283" t="s">
        <v>5149</v>
      </c>
      <c r="W283" t="s">
        <v>5150</v>
      </c>
      <c r="X283" t="s">
        <v>5151</v>
      </c>
      <c r="Y283" t="s">
        <v>5152</v>
      </c>
      <c r="Z283" t="s">
        <v>5153</v>
      </c>
      <c r="AA283" t="s">
        <v>5154</v>
      </c>
      <c r="AB283" t="s">
        <v>5155</v>
      </c>
      <c r="AC283" t="s">
        <v>5156</v>
      </c>
      <c r="AD283" t="s">
        <v>5156</v>
      </c>
      <c r="AE283" t="s">
        <v>5157</v>
      </c>
      <c r="AF283" t="s">
        <v>74</v>
      </c>
      <c r="AG283">
        <v>69</v>
      </c>
      <c r="AH283">
        <v>0</v>
      </c>
      <c r="AI283">
        <v>0</v>
      </c>
      <c r="AJ283">
        <v>3</v>
      </c>
      <c r="AK283">
        <v>3</v>
      </c>
      <c r="AL283" t="s">
        <v>84</v>
      </c>
      <c r="AM283" t="s">
        <v>85</v>
      </c>
      <c r="AN283" t="s">
        <v>86</v>
      </c>
      <c r="AO283" t="s">
        <v>5158</v>
      </c>
      <c r="AP283" t="s">
        <v>5159</v>
      </c>
      <c r="AQ283" t="s">
        <v>74</v>
      </c>
      <c r="AR283" t="s">
        <v>5160</v>
      </c>
      <c r="AS283" t="s">
        <v>5161</v>
      </c>
      <c r="AT283" t="s">
        <v>5162</v>
      </c>
      <c r="AU283">
        <v>2024</v>
      </c>
      <c r="AV283" t="s">
        <v>74</v>
      </c>
      <c r="AW283" t="s">
        <v>74</v>
      </c>
      <c r="AX283" t="s">
        <v>74</v>
      </c>
      <c r="AY283" t="s">
        <v>74</v>
      </c>
      <c r="AZ283" t="s">
        <v>74</v>
      </c>
      <c r="BA283" t="s">
        <v>74</v>
      </c>
      <c r="BB283" t="s">
        <v>74</v>
      </c>
      <c r="BC283" t="s">
        <v>74</v>
      </c>
      <c r="BD283" t="s">
        <v>74</v>
      </c>
      <c r="BE283" t="s">
        <v>5163</v>
      </c>
      <c r="BF283" t="str">
        <f>HYPERLINK("http://dx.doi.org/10.1080/09518398.2024.2348784","http://dx.doi.org/10.1080/09518398.2024.2348784")</f>
        <v>http://dx.doi.org/10.1080/09518398.2024.2348784</v>
      </c>
      <c r="BG283" t="s">
        <v>74</v>
      </c>
      <c r="BH283" t="s">
        <v>133</v>
      </c>
      <c r="BI283">
        <v>15</v>
      </c>
      <c r="BJ283" t="s">
        <v>462</v>
      </c>
      <c r="BK283" t="s">
        <v>95</v>
      </c>
      <c r="BL283" t="s">
        <v>462</v>
      </c>
      <c r="BM283" t="s">
        <v>5164</v>
      </c>
      <c r="BN283" t="s">
        <v>74</v>
      </c>
      <c r="BO283" t="s">
        <v>316</v>
      </c>
      <c r="BP283" t="s">
        <v>74</v>
      </c>
      <c r="BQ283" t="s">
        <v>74</v>
      </c>
      <c r="BR283" t="s">
        <v>97</v>
      </c>
      <c r="BS283" t="s">
        <v>5165</v>
      </c>
      <c r="BT283" t="str">
        <f>HYPERLINK("https%3A%2F%2Fwww.webofscience.com%2Fwos%2Fwoscc%2Ffull-record%2FWOS:001215387600001","View Full Record in Web of Science")</f>
        <v>View Full Record in Web of Science</v>
      </c>
    </row>
    <row r="284" spans="1:72" x14ac:dyDescent="0.25">
      <c r="A284" t="s">
        <v>72</v>
      </c>
      <c r="B284" t="s">
        <v>5166</v>
      </c>
      <c r="C284" t="s">
        <v>74</v>
      </c>
      <c r="D284" t="s">
        <v>74</v>
      </c>
      <c r="E284" t="s">
        <v>74</v>
      </c>
      <c r="F284" t="s">
        <v>5167</v>
      </c>
      <c r="G284" t="s">
        <v>74</v>
      </c>
      <c r="H284" t="s">
        <v>74</v>
      </c>
      <c r="I284" t="s">
        <v>5168</v>
      </c>
      <c r="J284" t="s">
        <v>2869</v>
      </c>
      <c r="K284" t="s">
        <v>74</v>
      </c>
      <c r="L284" t="s">
        <v>74</v>
      </c>
      <c r="M284" t="s">
        <v>78</v>
      </c>
      <c r="N284" t="s">
        <v>119</v>
      </c>
      <c r="O284" t="s">
        <v>74</v>
      </c>
      <c r="P284" t="s">
        <v>74</v>
      </c>
      <c r="Q284" t="s">
        <v>74</v>
      </c>
      <c r="R284" t="s">
        <v>74</v>
      </c>
      <c r="S284" t="s">
        <v>74</v>
      </c>
      <c r="T284" t="s">
        <v>5169</v>
      </c>
      <c r="U284" t="s">
        <v>5170</v>
      </c>
      <c r="V284" t="s">
        <v>5171</v>
      </c>
      <c r="W284" t="s">
        <v>5172</v>
      </c>
      <c r="X284" t="s">
        <v>5173</v>
      </c>
      <c r="Y284" t="s">
        <v>5174</v>
      </c>
      <c r="Z284" t="s">
        <v>5175</v>
      </c>
      <c r="AA284" t="s">
        <v>5176</v>
      </c>
      <c r="AB284" t="s">
        <v>74</v>
      </c>
      <c r="AC284" t="s">
        <v>74</v>
      </c>
      <c r="AD284" t="s">
        <v>74</v>
      </c>
      <c r="AE284" t="s">
        <v>74</v>
      </c>
      <c r="AF284" t="s">
        <v>74</v>
      </c>
      <c r="AG284">
        <v>97</v>
      </c>
      <c r="AH284">
        <v>0</v>
      </c>
      <c r="AI284">
        <v>0</v>
      </c>
      <c r="AJ284">
        <v>0</v>
      </c>
      <c r="AK284">
        <v>0</v>
      </c>
      <c r="AL284" t="s">
        <v>148</v>
      </c>
      <c r="AM284" t="s">
        <v>149</v>
      </c>
      <c r="AN284" t="s">
        <v>150</v>
      </c>
      <c r="AO284" t="s">
        <v>2877</v>
      </c>
      <c r="AP284" t="s">
        <v>2878</v>
      </c>
      <c r="AQ284" t="s">
        <v>74</v>
      </c>
      <c r="AR284" t="s">
        <v>2879</v>
      </c>
      <c r="AS284" t="s">
        <v>2880</v>
      </c>
      <c r="AT284" t="s">
        <v>1183</v>
      </c>
      <c r="AU284">
        <v>2024</v>
      </c>
      <c r="AV284">
        <v>36</v>
      </c>
      <c r="AW284">
        <v>2</v>
      </c>
      <c r="AX284" t="s">
        <v>74</v>
      </c>
      <c r="AY284" t="s">
        <v>74</v>
      </c>
      <c r="AZ284" t="s">
        <v>74</v>
      </c>
      <c r="BA284" t="s">
        <v>74</v>
      </c>
      <c r="BB284">
        <v>168</v>
      </c>
      <c r="BC284">
        <v>205</v>
      </c>
      <c r="BD284" t="s">
        <v>74</v>
      </c>
      <c r="BE284" t="s">
        <v>5177</v>
      </c>
      <c r="BF284" t="str">
        <f>HYPERLINK("http://dx.doi.org/10.1163/15700682-BJA10125","http://dx.doi.org/10.1163/15700682-BJA10125")</f>
        <v>http://dx.doi.org/10.1163/15700682-BJA10125</v>
      </c>
      <c r="BG284" t="s">
        <v>74</v>
      </c>
      <c r="BH284" t="s">
        <v>74</v>
      </c>
      <c r="BI284">
        <v>38</v>
      </c>
      <c r="BJ284" t="s">
        <v>215</v>
      </c>
      <c r="BK284" t="s">
        <v>135</v>
      </c>
      <c r="BL284" t="s">
        <v>215</v>
      </c>
      <c r="BM284" t="s">
        <v>5178</v>
      </c>
      <c r="BN284" t="s">
        <v>74</v>
      </c>
      <c r="BO284" t="s">
        <v>74</v>
      </c>
      <c r="BP284" t="s">
        <v>74</v>
      </c>
      <c r="BQ284" t="s">
        <v>74</v>
      </c>
      <c r="BR284" t="s">
        <v>97</v>
      </c>
      <c r="BS284" t="s">
        <v>5179</v>
      </c>
      <c r="BT284" t="str">
        <f>HYPERLINK("https%3A%2F%2Fwww.webofscience.com%2Fwos%2Fwoscc%2Ffull-record%2FWOS:001223046100002","View Full Record in Web of Science")</f>
        <v>View Full Record in Web of Science</v>
      </c>
    </row>
    <row r="285" spans="1:72" x14ac:dyDescent="0.25">
      <c r="A285" t="s">
        <v>72</v>
      </c>
      <c r="B285" t="s">
        <v>5180</v>
      </c>
      <c r="C285" t="s">
        <v>74</v>
      </c>
      <c r="D285" t="s">
        <v>74</v>
      </c>
      <c r="E285" t="s">
        <v>74</v>
      </c>
      <c r="F285" t="s">
        <v>5181</v>
      </c>
      <c r="G285" t="s">
        <v>74</v>
      </c>
      <c r="H285" t="s">
        <v>74</v>
      </c>
      <c r="I285" t="s">
        <v>5182</v>
      </c>
      <c r="J285" t="s">
        <v>5183</v>
      </c>
      <c r="K285" t="s">
        <v>74</v>
      </c>
      <c r="L285" t="s">
        <v>74</v>
      </c>
      <c r="M285" t="s">
        <v>78</v>
      </c>
      <c r="N285" t="s">
        <v>119</v>
      </c>
      <c r="O285" t="s">
        <v>74</v>
      </c>
      <c r="P285" t="s">
        <v>74</v>
      </c>
      <c r="Q285" t="s">
        <v>74</v>
      </c>
      <c r="R285" t="s">
        <v>74</v>
      </c>
      <c r="S285" t="s">
        <v>74</v>
      </c>
      <c r="T285" t="s">
        <v>5184</v>
      </c>
      <c r="U285" t="s">
        <v>74</v>
      </c>
      <c r="V285" t="s">
        <v>5185</v>
      </c>
      <c r="W285" t="s">
        <v>5186</v>
      </c>
      <c r="X285" t="s">
        <v>5187</v>
      </c>
      <c r="Y285" t="s">
        <v>5188</v>
      </c>
      <c r="Z285" t="s">
        <v>5189</v>
      </c>
      <c r="AA285" t="s">
        <v>5190</v>
      </c>
      <c r="AB285" t="s">
        <v>74</v>
      </c>
      <c r="AC285" t="s">
        <v>74</v>
      </c>
      <c r="AD285" t="s">
        <v>74</v>
      </c>
      <c r="AE285" t="s">
        <v>74</v>
      </c>
      <c r="AF285" t="s">
        <v>74</v>
      </c>
      <c r="AG285">
        <v>51</v>
      </c>
      <c r="AH285">
        <v>0</v>
      </c>
      <c r="AI285">
        <v>0</v>
      </c>
      <c r="AJ285">
        <v>0</v>
      </c>
      <c r="AK285">
        <v>0</v>
      </c>
      <c r="AL285" t="s">
        <v>5191</v>
      </c>
      <c r="AM285" t="s">
        <v>5192</v>
      </c>
      <c r="AN285" t="s">
        <v>5193</v>
      </c>
      <c r="AO285" t="s">
        <v>5194</v>
      </c>
      <c r="AP285" t="s">
        <v>5195</v>
      </c>
      <c r="AQ285" t="s">
        <v>74</v>
      </c>
      <c r="AR285" t="s">
        <v>5196</v>
      </c>
      <c r="AS285" t="s">
        <v>5197</v>
      </c>
      <c r="AT285" t="s">
        <v>180</v>
      </c>
      <c r="AU285">
        <v>2024</v>
      </c>
      <c r="AV285">
        <v>40</v>
      </c>
      <c r="AW285">
        <v>2</v>
      </c>
      <c r="AX285" t="s">
        <v>74</v>
      </c>
      <c r="AY285" t="s">
        <v>74</v>
      </c>
      <c r="AZ285" t="s">
        <v>74</v>
      </c>
      <c r="BA285" t="s">
        <v>74</v>
      </c>
      <c r="BB285">
        <v>217</v>
      </c>
      <c r="BC285">
        <v>237</v>
      </c>
      <c r="BD285" t="s">
        <v>74</v>
      </c>
      <c r="BE285" t="s">
        <v>5198</v>
      </c>
      <c r="BF285" t="str">
        <f>HYPERLINK("http://dx.doi.org/10.1177/0169796X241254199","http://dx.doi.org/10.1177/0169796X241254199")</f>
        <v>http://dx.doi.org/10.1177/0169796X241254199</v>
      </c>
      <c r="BG285" t="s">
        <v>74</v>
      </c>
      <c r="BH285" t="s">
        <v>133</v>
      </c>
      <c r="BI285">
        <v>21</v>
      </c>
      <c r="BJ285" t="s">
        <v>1364</v>
      </c>
      <c r="BK285" t="s">
        <v>95</v>
      </c>
      <c r="BL285" t="s">
        <v>1364</v>
      </c>
      <c r="BM285" t="s">
        <v>5199</v>
      </c>
      <c r="BN285" t="s">
        <v>74</v>
      </c>
      <c r="BO285" t="s">
        <v>316</v>
      </c>
      <c r="BP285" t="s">
        <v>74</v>
      </c>
      <c r="BQ285" t="s">
        <v>74</v>
      </c>
      <c r="BR285" t="s">
        <v>97</v>
      </c>
      <c r="BS285" t="s">
        <v>5200</v>
      </c>
      <c r="BT285" t="str">
        <f>HYPERLINK("https%3A%2F%2Fwww.webofscience.com%2Fwos%2Fwoscc%2Ffull-record%2FWOS:001227453400001","View Full Record in Web of Science")</f>
        <v>View Full Record in Web of Science</v>
      </c>
    </row>
    <row r="286" spans="1:72" x14ac:dyDescent="0.25">
      <c r="A286" t="s">
        <v>72</v>
      </c>
      <c r="B286" t="s">
        <v>5201</v>
      </c>
      <c r="C286" t="s">
        <v>74</v>
      </c>
      <c r="D286" t="s">
        <v>74</v>
      </c>
      <c r="E286" t="s">
        <v>74</v>
      </c>
      <c r="F286" t="s">
        <v>5202</v>
      </c>
      <c r="G286" t="s">
        <v>74</v>
      </c>
      <c r="H286" t="s">
        <v>74</v>
      </c>
      <c r="I286" t="s">
        <v>5203</v>
      </c>
      <c r="J286" t="s">
        <v>1249</v>
      </c>
      <c r="K286" t="s">
        <v>74</v>
      </c>
      <c r="L286" t="s">
        <v>74</v>
      </c>
      <c r="M286" t="s">
        <v>78</v>
      </c>
      <c r="N286" t="s">
        <v>119</v>
      </c>
      <c r="O286" t="s">
        <v>74</v>
      </c>
      <c r="P286" t="s">
        <v>74</v>
      </c>
      <c r="Q286" t="s">
        <v>74</v>
      </c>
      <c r="R286" t="s">
        <v>74</v>
      </c>
      <c r="S286" t="s">
        <v>74</v>
      </c>
      <c r="T286" t="s">
        <v>5204</v>
      </c>
      <c r="U286" t="s">
        <v>5205</v>
      </c>
      <c r="V286" t="s">
        <v>5206</v>
      </c>
      <c r="W286" t="s">
        <v>5207</v>
      </c>
      <c r="X286" t="s">
        <v>5208</v>
      </c>
      <c r="Y286" t="s">
        <v>5209</v>
      </c>
      <c r="Z286" t="s">
        <v>5210</v>
      </c>
      <c r="AA286" t="s">
        <v>5211</v>
      </c>
      <c r="AB286" t="s">
        <v>74</v>
      </c>
      <c r="AC286" t="s">
        <v>5212</v>
      </c>
      <c r="AD286" t="s">
        <v>5213</v>
      </c>
      <c r="AE286" t="s">
        <v>5214</v>
      </c>
      <c r="AF286" t="s">
        <v>74</v>
      </c>
      <c r="AG286">
        <v>122</v>
      </c>
      <c r="AH286">
        <v>1</v>
      </c>
      <c r="AI286">
        <v>1</v>
      </c>
      <c r="AJ286">
        <v>1</v>
      </c>
      <c r="AK286">
        <v>1</v>
      </c>
      <c r="AL286" t="s">
        <v>1257</v>
      </c>
      <c r="AM286" t="s">
        <v>1258</v>
      </c>
      <c r="AN286" t="s">
        <v>1259</v>
      </c>
      <c r="AO286" t="s">
        <v>1260</v>
      </c>
      <c r="AP286" t="s">
        <v>1261</v>
      </c>
      <c r="AQ286" t="s">
        <v>74</v>
      </c>
      <c r="AR286" t="s">
        <v>1262</v>
      </c>
      <c r="AS286" t="s">
        <v>1263</v>
      </c>
      <c r="AT286" t="s">
        <v>155</v>
      </c>
      <c r="AU286">
        <v>2024</v>
      </c>
      <c r="AV286">
        <v>99</v>
      </c>
      <c r="AW286" t="s">
        <v>74</v>
      </c>
      <c r="AX286" t="s">
        <v>74</v>
      </c>
      <c r="AY286" t="s">
        <v>74</v>
      </c>
      <c r="AZ286" t="s">
        <v>74</v>
      </c>
      <c r="BA286" t="s">
        <v>74</v>
      </c>
      <c r="BB286" t="s">
        <v>74</v>
      </c>
      <c r="BC286" t="s">
        <v>74</v>
      </c>
      <c r="BD286" t="s">
        <v>74</v>
      </c>
      <c r="BE286" t="s">
        <v>5215</v>
      </c>
      <c r="BF286" t="str">
        <f>HYPERLINK("http://dx.doi.org/10.1016/j.cpa.2024.102734","http://dx.doi.org/10.1016/j.cpa.2024.102734")</f>
        <v>http://dx.doi.org/10.1016/j.cpa.2024.102734</v>
      </c>
      <c r="BG286" t="s">
        <v>74</v>
      </c>
      <c r="BH286" t="s">
        <v>133</v>
      </c>
      <c r="BI286">
        <v>16</v>
      </c>
      <c r="BJ286" t="s">
        <v>1265</v>
      </c>
      <c r="BK286" t="s">
        <v>112</v>
      </c>
      <c r="BL286" t="s">
        <v>1266</v>
      </c>
      <c r="BM286" t="s">
        <v>5216</v>
      </c>
      <c r="BN286" t="s">
        <v>74</v>
      </c>
      <c r="BO286" t="s">
        <v>316</v>
      </c>
      <c r="BP286" t="s">
        <v>74</v>
      </c>
      <c r="BQ286" t="s">
        <v>74</v>
      </c>
      <c r="BR286" t="s">
        <v>97</v>
      </c>
      <c r="BS286" t="s">
        <v>5217</v>
      </c>
      <c r="BT286" t="str">
        <f>HYPERLINK("https%3A%2F%2Fwww.webofscience.com%2Fwos%2Fwoscc%2Ffull-record%2FWOS:001239918000001","View Full Record in Web of Science")</f>
        <v>View Full Record in Web of Science</v>
      </c>
    </row>
    <row r="287" spans="1:72" x14ac:dyDescent="0.25">
      <c r="A287" t="s">
        <v>72</v>
      </c>
      <c r="B287" t="s">
        <v>5218</v>
      </c>
      <c r="C287" t="s">
        <v>74</v>
      </c>
      <c r="D287" t="s">
        <v>74</v>
      </c>
      <c r="E287" t="s">
        <v>74</v>
      </c>
      <c r="F287" t="s">
        <v>5219</v>
      </c>
      <c r="G287" t="s">
        <v>74</v>
      </c>
      <c r="H287" t="s">
        <v>74</v>
      </c>
      <c r="I287" t="s">
        <v>5220</v>
      </c>
      <c r="J287" t="s">
        <v>5221</v>
      </c>
      <c r="K287" t="s">
        <v>74</v>
      </c>
      <c r="L287" t="s">
        <v>74</v>
      </c>
      <c r="M287" t="s">
        <v>628</v>
      </c>
      <c r="N287" t="s">
        <v>119</v>
      </c>
      <c r="O287" t="s">
        <v>74</v>
      </c>
      <c r="P287" t="s">
        <v>74</v>
      </c>
      <c r="Q287" t="s">
        <v>74</v>
      </c>
      <c r="R287" t="s">
        <v>74</v>
      </c>
      <c r="S287" t="s">
        <v>74</v>
      </c>
      <c r="T287" t="s">
        <v>5222</v>
      </c>
      <c r="U287" t="s">
        <v>74</v>
      </c>
      <c r="V287" t="s">
        <v>5223</v>
      </c>
      <c r="W287" t="s">
        <v>5224</v>
      </c>
      <c r="X287" t="s">
        <v>5225</v>
      </c>
      <c r="Y287" t="s">
        <v>5226</v>
      </c>
      <c r="Z287" t="s">
        <v>5227</v>
      </c>
      <c r="AA287" t="s">
        <v>74</v>
      </c>
      <c r="AB287" t="s">
        <v>74</v>
      </c>
      <c r="AC287" t="s">
        <v>74</v>
      </c>
      <c r="AD287" t="s">
        <v>74</v>
      </c>
      <c r="AE287" t="s">
        <v>74</v>
      </c>
      <c r="AF287" t="s">
        <v>74</v>
      </c>
      <c r="AG287">
        <v>28</v>
      </c>
      <c r="AH287">
        <v>0</v>
      </c>
      <c r="AI287">
        <v>0</v>
      </c>
      <c r="AJ287">
        <v>0</v>
      </c>
      <c r="AK287">
        <v>0</v>
      </c>
      <c r="AL287" t="s">
        <v>5228</v>
      </c>
      <c r="AM287" t="s">
        <v>5229</v>
      </c>
      <c r="AN287" t="s">
        <v>5230</v>
      </c>
      <c r="AO287" t="s">
        <v>5231</v>
      </c>
      <c r="AP287" t="s">
        <v>74</v>
      </c>
      <c r="AQ287" t="s">
        <v>74</v>
      </c>
      <c r="AR287" t="s">
        <v>5232</v>
      </c>
      <c r="AS287" t="s">
        <v>5233</v>
      </c>
      <c r="AT287" t="s">
        <v>213</v>
      </c>
      <c r="AU287">
        <v>2024</v>
      </c>
      <c r="AV287" t="s">
        <v>74</v>
      </c>
      <c r="AW287">
        <v>27</v>
      </c>
      <c r="AX287" t="s">
        <v>74</v>
      </c>
      <c r="AY287" t="s">
        <v>74</v>
      </c>
      <c r="AZ287" t="s">
        <v>74</v>
      </c>
      <c r="BA287" t="s">
        <v>74</v>
      </c>
      <c r="BB287" t="s">
        <v>74</v>
      </c>
      <c r="BC287" t="s">
        <v>74</v>
      </c>
      <c r="BD287" t="s">
        <v>74</v>
      </c>
      <c r="BE287" t="s">
        <v>5234</v>
      </c>
      <c r="BF287" t="str">
        <f>HYPERLINK("http://dx.doi.org/10.30827/impossibilia.272024.29747","http://dx.doi.org/10.30827/impossibilia.272024.29747")</f>
        <v>http://dx.doi.org/10.30827/impossibilia.272024.29747</v>
      </c>
      <c r="BG287" t="s">
        <v>74</v>
      </c>
      <c r="BH287" t="s">
        <v>74</v>
      </c>
      <c r="BI287">
        <v>14</v>
      </c>
      <c r="BJ287" t="s">
        <v>197</v>
      </c>
      <c r="BK287" t="s">
        <v>95</v>
      </c>
      <c r="BL287" t="s">
        <v>197</v>
      </c>
      <c r="BM287" t="s">
        <v>5235</v>
      </c>
      <c r="BN287" t="s">
        <v>74</v>
      </c>
      <c r="BO287" t="s">
        <v>422</v>
      </c>
      <c r="BP287" t="s">
        <v>74</v>
      </c>
      <c r="BQ287" t="s">
        <v>74</v>
      </c>
      <c r="BR287" t="s">
        <v>97</v>
      </c>
      <c r="BS287" t="s">
        <v>5236</v>
      </c>
      <c r="BT287" t="str">
        <f>HYPERLINK("https%3A%2F%2Fwww.webofscience.com%2Fwos%2Fwoscc%2Ffull-record%2FWOS:001255033200014","View Full Record in Web of Science")</f>
        <v>View Full Record in Web of Science</v>
      </c>
    </row>
    <row r="288" spans="1:72" x14ac:dyDescent="0.25">
      <c r="A288" t="s">
        <v>72</v>
      </c>
      <c r="B288" t="s">
        <v>5237</v>
      </c>
      <c r="C288" t="s">
        <v>74</v>
      </c>
      <c r="D288" t="s">
        <v>74</v>
      </c>
      <c r="E288" t="s">
        <v>74</v>
      </c>
      <c r="F288" t="s">
        <v>5238</v>
      </c>
      <c r="G288" t="s">
        <v>74</v>
      </c>
      <c r="H288" t="s">
        <v>74</v>
      </c>
      <c r="I288" t="s">
        <v>5239</v>
      </c>
      <c r="J288" t="s">
        <v>5240</v>
      </c>
      <c r="K288" t="s">
        <v>74</v>
      </c>
      <c r="L288" t="s">
        <v>74</v>
      </c>
      <c r="M288" t="s">
        <v>78</v>
      </c>
      <c r="N288" t="s">
        <v>119</v>
      </c>
      <c r="O288" t="s">
        <v>74</v>
      </c>
      <c r="P288" t="s">
        <v>74</v>
      </c>
      <c r="Q288" t="s">
        <v>74</v>
      </c>
      <c r="R288" t="s">
        <v>74</v>
      </c>
      <c r="S288" t="s">
        <v>74</v>
      </c>
      <c r="T288" t="s">
        <v>5241</v>
      </c>
      <c r="U288" t="s">
        <v>74</v>
      </c>
      <c r="V288" t="s">
        <v>5242</v>
      </c>
      <c r="W288" t="s">
        <v>5243</v>
      </c>
      <c r="X288" t="s">
        <v>5244</v>
      </c>
      <c r="Y288" t="s">
        <v>5245</v>
      </c>
      <c r="Z288" t="s">
        <v>74</v>
      </c>
      <c r="AA288" t="s">
        <v>74</v>
      </c>
      <c r="AB288" t="s">
        <v>74</v>
      </c>
      <c r="AC288" t="s">
        <v>74</v>
      </c>
      <c r="AD288" t="s">
        <v>74</v>
      </c>
      <c r="AE288" t="s">
        <v>74</v>
      </c>
      <c r="AF288" t="s">
        <v>74</v>
      </c>
      <c r="AG288">
        <v>32</v>
      </c>
      <c r="AH288">
        <v>0</v>
      </c>
      <c r="AI288">
        <v>0</v>
      </c>
      <c r="AJ288">
        <v>1</v>
      </c>
      <c r="AK288">
        <v>1</v>
      </c>
      <c r="AL288" t="s">
        <v>5246</v>
      </c>
      <c r="AM288" t="s">
        <v>5247</v>
      </c>
      <c r="AN288" t="s">
        <v>5248</v>
      </c>
      <c r="AO288" t="s">
        <v>5249</v>
      </c>
      <c r="AP288" t="s">
        <v>5250</v>
      </c>
      <c r="AQ288" t="s">
        <v>74</v>
      </c>
      <c r="AR288" t="s">
        <v>5251</v>
      </c>
      <c r="AS288" t="s">
        <v>5252</v>
      </c>
      <c r="AT288" t="s">
        <v>74</v>
      </c>
      <c r="AU288">
        <v>2024</v>
      </c>
      <c r="AV288">
        <v>12</v>
      </c>
      <c r="AW288">
        <v>2</v>
      </c>
      <c r="AX288" t="s">
        <v>74</v>
      </c>
      <c r="AY288" t="s">
        <v>74</v>
      </c>
      <c r="AZ288" t="s">
        <v>74</v>
      </c>
      <c r="BA288" t="s">
        <v>74</v>
      </c>
      <c r="BB288" t="s">
        <v>74</v>
      </c>
      <c r="BC288" t="s">
        <v>74</v>
      </c>
      <c r="BD288" t="s">
        <v>74</v>
      </c>
      <c r="BE288" t="s">
        <v>5253</v>
      </c>
      <c r="BF288" t="str">
        <f>HYPERLINK("http://dx.doi.org/10.5325/critphilrace.12.2.0366","http://dx.doi.org/10.5325/critphilrace.12.2.0366")</f>
        <v>http://dx.doi.org/10.5325/critphilrace.12.2.0366</v>
      </c>
      <c r="BG288" t="s">
        <v>74</v>
      </c>
      <c r="BH288" t="s">
        <v>74</v>
      </c>
      <c r="BI288">
        <v>17</v>
      </c>
      <c r="BJ288" t="s">
        <v>5254</v>
      </c>
      <c r="BK288" t="s">
        <v>95</v>
      </c>
      <c r="BL288" t="s">
        <v>5254</v>
      </c>
      <c r="BM288" t="s">
        <v>5255</v>
      </c>
      <c r="BN288" t="s">
        <v>74</v>
      </c>
      <c r="BO288" t="s">
        <v>74</v>
      </c>
      <c r="BP288" t="s">
        <v>74</v>
      </c>
      <c r="BQ288" t="s">
        <v>74</v>
      </c>
      <c r="BR288" t="s">
        <v>97</v>
      </c>
      <c r="BS288" t="s">
        <v>5256</v>
      </c>
      <c r="BT288" t="str">
        <f>HYPERLINK("https%3A%2F%2Fwww.webofscience.com%2Fwos%2Fwoscc%2Ffull-record%2FWOS:001292083900008","View Full Record in Web of Science")</f>
        <v>View Full Record in Web of Science</v>
      </c>
    </row>
    <row r="289" spans="1:72" x14ac:dyDescent="0.25">
      <c r="A289" t="s">
        <v>72</v>
      </c>
      <c r="B289" t="s">
        <v>5257</v>
      </c>
      <c r="C289" t="s">
        <v>74</v>
      </c>
      <c r="D289" t="s">
        <v>74</v>
      </c>
      <c r="E289" t="s">
        <v>74</v>
      </c>
      <c r="F289" t="s">
        <v>5258</v>
      </c>
      <c r="G289" t="s">
        <v>74</v>
      </c>
      <c r="H289" t="s">
        <v>74</v>
      </c>
      <c r="I289" t="s">
        <v>5259</v>
      </c>
      <c r="J289" t="s">
        <v>5260</v>
      </c>
      <c r="K289" t="s">
        <v>74</v>
      </c>
      <c r="L289" t="s">
        <v>74</v>
      </c>
      <c r="M289" t="s">
        <v>78</v>
      </c>
      <c r="N289" t="s">
        <v>119</v>
      </c>
      <c r="O289" t="s">
        <v>74</v>
      </c>
      <c r="P289" t="s">
        <v>74</v>
      </c>
      <c r="Q289" t="s">
        <v>74</v>
      </c>
      <c r="R289" t="s">
        <v>74</v>
      </c>
      <c r="S289" t="s">
        <v>74</v>
      </c>
      <c r="T289" t="s">
        <v>5261</v>
      </c>
      <c r="U289" t="s">
        <v>74</v>
      </c>
      <c r="V289" t="s">
        <v>5262</v>
      </c>
      <c r="W289" t="s">
        <v>5263</v>
      </c>
      <c r="X289" t="s">
        <v>5264</v>
      </c>
      <c r="Y289" t="s">
        <v>5265</v>
      </c>
      <c r="Z289" t="s">
        <v>74</v>
      </c>
      <c r="AA289" t="s">
        <v>74</v>
      </c>
      <c r="AB289" t="s">
        <v>74</v>
      </c>
      <c r="AC289" t="s">
        <v>74</v>
      </c>
      <c r="AD289" t="s">
        <v>74</v>
      </c>
      <c r="AE289" t="s">
        <v>74</v>
      </c>
      <c r="AF289" t="s">
        <v>74</v>
      </c>
      <c r="AG289">
        <v>0</v>
      </c>
      <c r="AH289">
        <v>0</v>
      </c>
      <c r="AI289">
        <v>0</v>
      </c>
      <c r="AJ289">
        <v>1</v>
      </c>
      <c r="AK289">
        <v>1</v>
      </c>
      <c r="AL289" t="s">
        <v>688</v>
      </c>
      <c r="AM289" t="s">
        <v>689</v>
      </c>
      <c r="AN289" t="s">
        <v>690</v>
      </c>
      <c r="AO289" t="s">
        <v>5266</v>
      </c>
      <c r="AP289" t="s">
        <v>5267</v>
      </c>
      <c r="AQ289" t="s">
        <v>74</v>
      </c>
      <c r="AR289" t="s">
        <v>5268</v>
      </c>
      <c r="AS289" t="s">
        <v>5269</v>
      </c>
      <c r="AT289" t="s">
        <v>155</v>
      </c>
      <c r="AU289">
        <v>2024</v>
      </c>
      <c r="AV289">
        <v>30</v>
      </c>
      <c r="AW289">
        <v>1</v>
      </c>
      <c r="AX289" t="s">
        <v>74</v>
      </c>
      <c r="AY289" t="s">
        <v>74</v>
      </c>
      <c r="AZ289" t="s">
        <v>74</v>
      </c>
      <c r="BA289" t="s">
        <v>74</v>
      </c>
      <c r="BB289">
        <v>62</v>
      </c>
      <c r="BC289">
        <v>79</v>
      </c>
      <c r="BD289" t="s">
        <v>74</v>
      </c>
      <c r="BE289" t="s">
        <v>5270</v>
      </c>
      <c r="BF289" t="str">
        <f>HYPERLINK("http://dx.doi.org/10.3366/swc.2024.0458","http://dx.doi.org/10.3366/swc.2024.0458")</f>
        <v>http://dx.doi.org/10.3366/swc.2024.0458</v>
      </c>
      <c r="BG289" t="s">
        <v>74</v>
      </c>
      <c r="BH289" t="s">
        <v>74</v>
      </c>
      <c r="BI289">
        <v>18</v>
      </c>
      <c r="BJ289" t="s">
        <v>215</v>
      </c>
      <c r="BK289" t="s">
        <v>135</v>
      </c>
      <c r="BL289" t="s">
        <v>215</v>
      </c>
      <c r="BM289" t="s">
        <v>5271</v>
      </c>
      <c r="BN289" t="s">
        <v>74</v>
      </c>
      <c r="BO289" t="s">
        <v>74</v>
      </c>
      <c r="BP289" t="s">
        <v>74</v>
      </c>
      <c r="BQ289" t="s">
        <v>74</v>
      </c>
      <c r="BR289" t="s">
        <v>97</v>
      </c>
      <c r="BS289" t="s">
        <v>5272</v>
      </c>
      <c r="BT289" t="str">
        <f>HYPERLINK("https%3A%2F%2Fwww.webofscience.com%2Fwos%2Fwoscc%2Ffull-record%2FWOS:001223305900003","View Full Record in Web of Science")</f>
        <v>View Full Record in Web of Science</v>
      </c>
    </row>
    <row r="290" spans="1:72" x14ac:dyDescent="0.25">
      <c r="A290" t="s">
        <v>72</v>
      </c>
      <c r="B290" t="s">
        <v>5273</v>
      </c>
      <c r="C290" t="s">
        <v>74</v>
      </c>
      <c r="D290" t="s">
        <v>74</v>
      </c>
      <c r="E290" t="s">
        <v>74</v>
      </c>
      <c r="F290" t="s">
        <v>5274</v>
      </c>
      <c r="G290" t="s">
        <v>74</v>
      </c>
      <c r="H290" t="s">
        <v>74</v>
      </c>
      <c r="I290" t="s">
        <v>5275</v>
      </c>
      <c r="J290" t="s">
        <v>4354</v>
      </c>
      <c r="K290" t="s">
        <v>74</v>
      </c>
      <c r="L290" t="s">
        <v>74</v>
      </c>
      <c r="M290" t="s">
        <v>78</v>
      </c>
      <c r="N290" t="s">
        <v>271</v>
      </c>
      <c r="O290" t="s">
        <v>74</v>
      </c>
      <c r="P290" t="s">
        <v>74</v>
      </c>
      <c r="Q290" t="s">
        <v>74</v>
      </c>
      <c r="R290" t="s">
        <v>74</v>
      </c>
      <c r="S290" t="s">
        <v>74</v>
      </c>
      <c r="T290" t="s">
        <v>5276</v>
      </c>
      <c r="U290" t="s">
        <v>74</v>
      </c>
      <c r="V290" t="s">
        <v>5277</v>
      </c>
      <c r="W290" t="s">
        <v>5278</v>
      </c>
      <c r="X290" t="s">
        <v>5279</v>
      </c>
      <c r="Y290" t="s">
        <v>5280</v>
      </c>
      <c r="Z290" t="s">
        <v>3606</v>
      </c>
      <c r="AA290" t="s">
        <v>5281</v>
      </c>
      <c r="AB290" t="s">
        <v>5282</v>
      </c>
      <c r="AC290" t="s">
        <v>74</v>
      </c>
      <c r="AD290" t="s">
        <v>74</v>
      </c>
      <c r="AE290" t="s">
        <v>74</v>
      </c>
      <c r="AF290" t="s">
        <v>74</v>
      </c>
      <c r="AG290">
        <v>72</v>
      </c>
      <c r="AH290">
        <v>0</v>
      </c>
      <c r="AI290">
        <v>0</v>
      </c>
      <c r="AJ290">
        <v>0</v>
      </c>
      <c r="AK290">
        <v>0</v>
      </c>
      <c r="AL290" t="s">
        <v>84</v>
      </c>
      <c r="AM290" t="s">
        <v>85</v>
      </c>
      <c r="AN290" t="s">
        <v>86</v>
      </c>
      <c r="AO290" t="s">
        <v>4362</v>
      </c>
      <c r="AP290" t="s">
        <v>4363</v>
      </c>
      <c r="AQ290" t="s">
        <v>74</v>
      </c>
      <c r="AR290" t="s">
        <v>4364</v>
      </c>
      <c r="AS290" t="s">
        <v>4365</v>
      </c>
      <c r="AT290" t="s">
        <v>3195</v>
      </c>
      <c r="AU290">
        <v>2024</v>
      </c>
      <c r="AV290" t="s">
        <v>74</v>
      </c>
      <c r="AW290" t="s">
        <v>74</v>
      </c>
      <c r="AX290" t="s">
        <v>74</v>
      </c>
      <c r="AY290" t="s">
        <v>74</v>
      </c>
      <c r="AZ290" t="s">
        <v>74</v>
      </c>
      <c r="BA290" t="s">
        <v>74</v>
      </c>
      <c r="BB290" t="s">
        <v>74</v>
      </c>
      <c r="BC290" t="s">
        <v>74</v>
      </c>
      <c r="BD290" t="s">
        <v>74</v>
      </c>
      <c r="BE290" t="s">
        <v>5283</v>
      </c>
      <c r="BF290" t="str">
        <f>HYPERLINK("http://dx.doi.org/10.1080/18125441.2024.2391414","http://dx.doi.org/10.1080/18125441.2024.2391414")</f>
        <v>http://dx.doi.org/10.1080/18125441.2024.2391414</v>
      </c>
      <c r="BG290" t="s">
        <v>74</v>
      </c>
      <c r="BH290" t="s">
        <v>857</v>
      </c>
      <c r="BI290">
        <v>22</v>
      </c>
      <c r="BJ290" t="s">
        <v>197</v>
      </c>
      <c r="BK290" t="s">
        <v>95</v>
      </c>
      <c r="BL290" t="s">
        <v>197</v>
      </c>
      <c r="BM290" t="s">
        <v>5284</v>
      </c>
      <c r="BN290" t="s">
        <v>74</v>
      </c>
      <c r="BO290" t="s">
        <v>74</v>
      </c>
      <c r="BP290" t="s">
        <v>74</v>
      </c>
      <c r="BQ290" t="s">
        <v>74</v>
      </c>
      <c r="BR290" t="s">
        <v>97</v>
      </c>
      <c r="BS290" t="s">
        <v>5285</v>
      </c>
      <c r="BT290" t="str">
        <f>HYPERLINK("https%3A%2F%2Fwww.webofscience.com%2Fwos%2Fwoscc%2Ffull-record%2FWOS:001362606900001","View Full Record in Web of Science")</f>
        <v>View Full Record in Web of Science</v>
      </c>
    </row>
    <row r="291" spans="1:72" x14ac:dyDescent="0.25">
      <c r="A291" t="s">
        <v>72</v>
      </c>
      <c r="B291" t="s">
        <v>5286</v>
      </c>
      <c r="C291" t="s">
        <v>74</v>
      </c>
      <c r="D291" t="s">
        <v>74</v>
      </c>
      <c r="E291" t="s">
        <v>74</v>
      </c>
      <c r="F291" t="s">
        <v>5287</v>
      </c>
      <c r="G291" t="s">
        <v>74</v>
      </c>
      <c r="H291" t="s">
        <v>74</v>
      </c>
      <c r="I291" t="s">
        <v>5288</v>
      </c>
      <c r="J291" t="s">
        <v>5289</v>
      </c>
      <c r="K291" t="s">
        <v>74</v>
      </c>
      <c r="L291" t="s">
        <v>74</v>
      </c>
      <c r="M291" t="s">
        <v>78</v>
      </c>
      <c r="N291" t="s">
        <v>119</v>
      </c>
      <c r="O291" t="s">
        <v>74</v>
      </c>
      <c r="P291" t="s">
        <v>74</v>
      </c>
      <c r="Q291" t="s">
        <v>74</v>
      </c>
      <c r="R291" t="s">
        <v>74</v>
      </c>
      <c r="S291" t="s">
        <v>74</v>
      </c>
      <c r="T291" t="s">
        <v>5290</v>
      </c>
      <c r="U291" t="s">
        <v>5291</v>
      </c>
      <c r="V291" t="s">
        <v>5292</v>
      </c>
      <c r="W291" t="s">
        <v>5293</v>
      </c>
      <c r="X291" t="s">
        <v>74</v>
      </c>
      <c r="Y291" t="s">
        <v>5294</v>
      </c>
      <c r="Z291" t="s">
        <v>5295</v>
      </c>
      <c r="AA291" t="s">
        <v>74</v>
      </c>
      <c r="AB291" t="s">
        <v>74</v>
      </c>
      <c r="AC291" t="s">
        <v>74</v>
      </c>
      <c r="AD291" t="s">
        <v>74</v>
      </c>
      <c r="AE291" t="s">
        <v>74</v>
      </c>
      <c r="AF291" t="s">
        <v>74</v>
      </c>
      <c r="AG291">
        <v>34</v>
      </c>
      <c r="AH291">
        <v>1</v>
      </c>
      <c r="AI291">
        <v>1</v>
      </c>
      <c r="AJ291">
        <v>0</v>
      </c>
      <c r="AK291">
        <v>0</v>
      </c>
      <c r="AL291" t="s">
        <v>84</v>
      </c>
      <c r="AM291" t="s">
        <v>85</v>
      </c>
      <c r="AN291" t="s">
        <v>86</v>
      </c>
      <c r="AO291" t="s">
        <v>5296</v>
      </c>
      <c r="AP291" t="s">
        <v>5297</v>
      </c>
      <c r="AQ291" t="s">
        <v>74</v>
      </c>
      <c r="AR291" t="s">
        <v>5298</v>
      </c>
      <c r="AS291" t="s">
        <v>5299</v>
      </c>
      <c r="AT291" t="s">
        <v>5300</v>
      </c>
      <c r="AU291">
        <v>2024</v>
      </c>
      <c r="AV291">
        <v>34</v>
      </c>
      <c r="AW291">
        <v>8</v>
      </c>
      <c r="AX291" t="s">
        <v>74</v>
      </c>
      <c r="AY291" t="s">
        <v>74</v>
      </c>
      <c r="AZ291" t="s">
        <v>74</v>
      </c>
      <c r="BA291" t="s">
        <v>74</v>
      </c>
      <c r="BB291">
        <v>977</v>
      </c>
      <c r="BC291">
        <v>989</v>
      </c>
      <c r="BD291" t="s">
        <v>74</v>
      </c>
      <c r="BE291" t="s">
        <v>5301</v>
      </c>
      <c r="BF291" t="str">
        <f>HYPERLINK("http://dx.doi.org/10.1080/09614524.2024.2381031","http://dx.doi.org/10.1080/09614524.2024.2381031")</f>
        <v>http://dx.doi.org/10.1080/09614524.2024.2381031</v>
      </c>
      <c r="BG291" t="s">
        <v>74</v>
      </c>
      <c r="BH291" t="s">
        <v>111</v>
      </c>
      <c r="BI291">
        <v>13</v>
      </c>
      <c r="BJ291" t="s">
        <v>1364</v>
      </c>
      <c r="BK291" t="s">
        <v>95</v>
      </c>
      <c r="BL291" t="s">
        <v>1364</v>
      </c>
      <c r="BM291" t="s">
        <v>5302</v>
      </c>
      <c r="BN291" t="s">
        <v>74</v>
      </c>
      <c r="BO291" t="s">
        <v>74</v>
      </c>
      <c r="BP291" t="s">
        <v>74</v>
      </c>
      <c r="BQ291" t="s">
        <v>74</v>
      </c>
      <c r="BR291" t="s">
        <v>97</v>
      </c>
      <c r="BS291" t="s">
        <v>5303</v>
      </c>
      <c r="BT291" t="str">
        <f>HYPERLINK("https%3A%2F%2Fwww.webofscience.com%2Fwos%2Fwoscc%2Ffull-record%2FWOS:001274209500001","View Full Record in Web of Science")</f>
        <v>View Full Record in Web of Science</v>
      </c>
    </row>
    <row r="292" spans="1:72" x14ac:dyDescent="0.25">
      <c r="A292" t="s">
        <v>72</v>
      </c>
      <c r="B292" t="s">
        <v>5304</v>
      </c>
      <c r="C292" t="s">
        <v>74</v>
      </c>
      <c r="D292" t="s">
        <v>74</v>
      </c>
      <c r="E292" t="s">
        <v>74</v>
      </c>
      <c r="F292" t="s">
        <v>5305</v>
      </c>
      <c r="G292" t="s">
        <v>74</v>
      </c>
      <c r="H292" t="s">
        <v>74</v>
      </c>
      <c r="I292" t="s">
        <v>5306</v>
      </c>
      <c r="J292" t="s">
        <v>5307</v>
      </c>
      <c r="K292" t="s">
        <v>74</v>
      </c>
      <c r="L292" t="s">
        <v>74</v>
      </c>
      <c r="M292" t="s">
        <v>78</v>
      </c>
      <c r="N292" t="s">
        <v>119</v>
      </c>
      <c r="O292" t="s">
        <v>74</v>
      </c>
      <c r="P292" t="s">
        <v>74</v>
      </c>
      <c r="Q292" t="s">
        <v>74</v>
      </c>
      <c r="R292" t="s">
        <v>74</v>
      </c>
      <c r="S292" t="s">
        <v>74</v>
      </c>
      <c r="T292" t="s">
        <v>5308</v>
      </c>
      <c r="U292" t="s">
        <v>5309</v>
      </c>
      <c r="V292" t="s">
        <v>5310</v>
      </c>
      <c r="W292" t="s">
        <v>5311</v>
      </c>
      <c r="X292" t="s">
        <v>74</v>
      </c>
      <c r="Y292" t="s">
        <v>5312</v>
      </c>
      <c r="Z292" t="s">
        <v>74</v>
      </c>
      <c r="AA292" t="s">
        <v>74</v>
      </c>
      <c r="AB292" t="s">
        <v>74</v>
      </c>
      <c r="AC292" t="s">
        <v>74</v>
      </c>
      <c r="AD292" t="s">
        <v>74</v>
      </c>
      <c r="AE292" t="s">
        <v>74</v>
      </c>
      <c r="AF292" t="s">
        <v>74</v>
      </c>
      <c r="AG292">
        <v>112</v>
      </c>
      <c r="AH292">
        <v>0</v>
      </c>
      <c r="AI292">
        <v>0</v>
      </c>
      <c r="AJ292">
        <v>0</v>
      </c>
      <c r="AK292">
        <v>0</v>
      </c>
      <c r="AL292" t="s">
        <v>5313</v>
      </c>
      <c r="AM292" t="s">
        <v>5314</v>
      </c>
      <c r="AN292" t="s">
        <v>5315</v>
      </c>
      <c r="AO292" t="s">
        <v>5316</v>
      </c>
      <c r="AP292" t="s">
        <v>5317</v>
      </c>
      <c r="AQ292" t="s">
        <v>74</v>
      </c>
      <c r="AR292" t="s">
        <v>5307</v>
      </c>
      <c r="AS292" t="s">
        <v>5318</v>
      </c>
      <c r="AT292" t="s">
        <v>1855</v>
      </c>
      <c r="AU292">
        <v>2024</v>
      </c>
      <c r="AV292">
        <v>68</v>
      </c>
      <c r="AW292">
        <v>2</v>
      </c>
      <c r="AX292" t="s">
        <v>74</v>
      </c>
      <c r="AY292" t="s">
        <v>74</v>
      </c>
      <c r="AZ292" t="s">
        <v>74</v>
      </c>
      <c r="BA292" t="s">
        <v>74</v>
      </c>
      <c r="BB292">
        <v>173</v>
      </c>
      <c r="BC292">
        <v>194</v>
      </c>
      <c r="BD292" t="s">
        <v>74</v>
      </c>
      <c r="BE292" t="s">
        <v>74</v>
      </c>
      <c r="BF292" t="s">
        <v>74</v>
      </c>
      <c r="BG292" t="s">
        <v>74</v>
      </c>
      <c r="BH292" t="s">
        <v>74</v>
      </c>
      <c r="BI292">
        <v>22</v>
      </c>
      <c r="BJ292" t="s">
        <v>4944</v>
      </c>
      <c r="BK292" t="s">
        <v>135</v>
      </c>
      <c r="BL292" t="s">
        <v>4944</v>
      </c>
      <c r="BM292" t="s">
        <v>5319</v>
      </c>
      <c r="BN292" t="s">
        <v>74</v>
      </c>
      <c r="BO292" t="s">
        <v>74</v>
      </c>
      <c r="BP292" t="s">
        <v>74</v>
      </c>
      <c r="BQ292" t="s">
        <v>74</v>
      </c>
      <c r="BR292" t="s">
        <v>97</v>
      </c>
      <c r="BS292" t="s">
        <v>5320</v>
      </c>
      <c r="BT292" t="str">
        <f>HYPERLINK("https%3A%2F%2Fwww.webofscience.com%2Fwos%2Fwoscc%2Ffull-record%2FWOS:001283276300001","View Full Record in Web of Science")</f>
        <v>View Full Record in Web of Science</v>
      </c>
    </row>
    <row r="293" spans="1:72" x14ac:dyDescent="0.25">
      <c r="A293" t="s">
        <v>72</v>
      </c>
      <c r="B293" t="s">
        <v>5321</v>
      </c>
      <c r="C293" t="s">
        <v>74</v>
      </c>
      <c r="D293" t="s">
        <v>74</v>
      </c>
      <c r="E293" t="s">
        <v>74</v>
      </c>
      <c r="F293" t="s">
        <v>5322</v>
      </c>
      <c r="G293" t="s">
        <v>74</v>
      </c>
      <c r="H293" t="s">
        <v>74</v>
      </c>
      <c r="I293" t="s">
        <v>5323</v>
      </c>
      <c r="J293" t="s">
        <v>5324</v>
      </c>
      <c r="K293" t="s">
        <v>74</v>
      </c>
      <c r="L293" t="s">
        <v>74</v>
      </c>
      <c r="M293" t="s">
        <v>78</v>
      </c>
      <c r="N293" t="s">
        <v>271</v>
      </c>
      <c r="O293" t="s">
        <v>74</v>
      </c>
      <c r="P293" t="s">
        <v>74</v>
      </c>
      <c r="Q293" t="s">
        <v>74</v>
      </c>
      <c r="R293" t="s">
        <v>74</v>
      </c>
      <c r="S293" t="s">
        <v>74</v>
      </c>
      <c r="T293" t="s">
        <v>5325</v>
      </c>
      <c r="U293" t="s">
        <v>5326</v>
      </c>
      <c r="V293" t="s">
        <v>5327</v>
      </c>
      <c r="W293" t="s">
        <v>5328</v>
      </c>
      <c r="X293" t="s">
        <v>74</v>
      </c>
      <c r="Y293" t="s">
        <v>5329</v>
      </c>
      <c r="Z293" t="s">
        <v>5330</v>
      </c>
      <c r="AA293" t="s">
        <v>74</v>
      </c>
      <c r="AB293" t="s">
        <v>5331</v>
      </c>
      <c r="AC293" t="s">
        <v>74</v>
      </c>
      <c r="AD293" t="s">
        <v>74</v>
      </c>
      <c r="AE293" t="s">
        <v>74</v>
      </c>
      <c r="AF293" t="s">
        <v>74</v>
      </c>
      <c r="AG293">
        <v>49</v>
      </c>
      <c r="AH293">
        <v>0</v>
      </c>
      <c r="AI293">
        <v>0</v>
      </c>
      <c r="AJ293">
        <v>1</v>
      </c>
      <c r="AK293">
        <v>1</v>
      </c>
      <c r="AL293" t="s">
        <v>349</v>
      </c>
      <c r="AM293" t="s">
        <v>350</v>
      </c>
      <c r="AN293" t="s">
        <v>351</v>
      </c>
      <c r="AO293" t="s">
        <v>5332</v>
      </c>
      <c r="AP293" t="s">
        <v>5333</v>
      </c>
      <c r="AQ293" t="s">
        <v>74</v>
      </c>
      <c r="AR293" t="s">
        <v>5334</v>
      </c>
      <c r="AS293" t="s">
        <v>5335</v>
      </c>
      <c r="AT293" t="s">
        <v>5336</v>
      </c>
      <c r="AU293">
        <v>2024</v>
      </c>
      <c r="AV293" t="s">
        <v>74</v>
      </c>
      <c r="AW293" t="s">
        <v>74</v>
      </c>
      <c r="AX293" t="s">
        <v>74</v>
      </c>
      <c r="AY293" t="s">
        <v>74</v>
      </c>
      <c r="AZ293" t="s">
        <v>74</v>
      </c>
      <c r="BA293" t="s">
        <v>74</v>
      </c>
      <c r="BB293" t="s">
        <v>74</v>
      </c>
      <c r="BC293" t="s">
        <v>74</v>
      </c>
      <c r="BD293" t="s">
        <v>74</v>
      </c>
      <c r="BE293" t="s">
        <v>5337</v>
      </c>
      <c r="BF293" t="str">
        <f>HYPERLINK("http://dx.doi.org/10.1057/s41287-024-00676-3","http://dx.doi.org/10.1057/s41287-024-00676-3")</f>
        <v>http://dx.doi.org/10.1057/s41287-024-00676-3</v>
      </c>
      <c r="BG293" t="s">
        <v>74</v>
      </c>
      <c r="BH293" t="s">
        <v>1625</v>
      </c>
      <c r="BI293">
        <v>13</v>
      </c>
      <c r="BJ293" t="s">
        <v>1364</v>
      </c>
      <c r="BK293" t="s">
        <v>112</v>
      </c>
      <c r="BL293" t="s">
        <v>1364</v>
      </c>
      <c r="BM293" t="s">
        <v>5338</v>
      </c>
      <c r="BN293" t="s">
        <v>74</v>
      </c>
      <c r="BO293" t="s">
        <v>316</v>
      </c>
      <c r="BP293" t="s">
        <v>74</v>
      </c>
      <c r="BQ293" t="s">
        <v>74</v>
      </c>
      <c r="BR293" t="s">
        <v>97</v>
      </c>
      <c r="BS293" t="s">
        <v>5339</v>
      </c>
      <c r="BT293" t="str">
        <f>HYPERLINK("https%3A%2F%2Fwww.webofscience.com%2Fwos%2Fwoscc%2Ffull-record%2FWOS:001381879000001","View Full Record in Web of Science")</f>
        <v>View Full Record in Web of Science</v>
      </c>
    </row>
    <row r="294" spans="1:72" x14ac:dyDescent="0.25">
      <c r="A294" t="s">
        <v>72</v>
      </c>
      <c r="B294" t="s">
        <v>5340</v>
      </c>
      <c r="C294" t="s">
        <v>74</v>
      </c>
      <c r="D294" t="s">
        <v>74</v>
      </c>
      <c r="E294" t="s">
        <v>74</v>
      </c>
      <c r="F294" t="s">
        <v>5341</v>
      </c>
      <c r="G294" t="s">
        <v>74</v>
      </c>
      <c r="H294" t="s">
        <v>74</v>
      </c>
      <c r="I294" t="s">
        <v>5342</v>
      </c>
      <c r="J294" t="s">
        <v>608</v>
      </c>
      <c r="K294" t="s">
        <v>74</v>
      </c>
      <c r="L294" t="s">
        <v>74</v>
      </c>
      <c r="M294" t="s">
        <v>78</v>
      </c>
      <c r="N294" t="s">
        <v>271</v>
      </c>
      <c r="O294" t="s">
        <v>74</v>
      </c>
      <c r="P294" t="s">
        <v>74</v>
      </c>
      <c r="Q294" t="s">
        <v>74</v>
      </c>
      <c r="R294" t="s">
        <v>74</v>
      </c>
      <c r="S294" t="s">
        <v>74</v>
      </c>
      <c r="T294" t="s">
        <v>5343</v>
      </c>
      <c r="U294" t="s">
        <v>5344</v>
      </c>
      <c r="V294" t="s">
        <v>5345</v>
      </c>
      <c r="W294" t="s">
        <v>5346</v>
      </c>
      <c r="X294" t="s">
        <v>5347</v>
      </c>
      <c r="Y294" t="s">
        <v>5348</v>
      </c>
      <c r="Z294" t="s">
        <v>5349</v>
      </c>
      <c r="AA294" t="s">
        <v>5350</v>
      </c>
      <c r="AB294" t="s">
        <v>5351</v>
      </c>
      <c r="AC294" t="s">
        <v>5352</v>
      </c>
      <c r="AD294" t="s">
        <v>5353</v>
      </c>
      <c r="AE294" t="s">
        <v>5354</v>
      </c>
      <c r="AF294" t="s">
        <v>74</v>
      </c>
      <c r="AG294">
        <v>109</v>
      </c>
      <c r="AH294">
        <v>1</v>
      </c>
      <c r="AI294">
        <v>1</v>
      </c>
      <c r="AJ294">
        <v>2</v>
      </c>
      <c r="AK294">
        <v>2</v>
      </c>
      <c r="AL294" t="s">
        <v>173</v>
      </c>
      <c r="AM294" t="s">
        <v>174</v>
      </c>
      <c r="AN294" t="s">
        <v>175</v>
      </c>
      <c r="AO294" t="s">
        <v>617</v>
      </c>
      <c r="AP294" t="s">
        <v>618</v>
      </c>
      <c r="AQ294" t="s">
        <v>74</v>
      </c>
      <c r="AR294" t="s">
        <v>619</v>
      </c>
      <c r="AS294" t="s">
        <v>620</v>
      </c>
      <c r="AT294" t="s">
        <v>5355</v>
      </c>
      <c r="AU294">
        <v>2024</v>
      </c>
      <c r="AV294" t="s">
        <v>74</v>
      </c>
      <c r="AW294" t="s">
        <v>74</v>
      </c>
      <c r="AX294" t="s">
        <v>74</v>
      </c>
      <c r="AY294" t="s">
        <v>74</v>
      </c>
      <c r="AZ294" t="s">
        <v>74</v>
      </c>
      <c r="BA294" t="s">
        <v>74</v>
      </c>
      <c r="BB294" t="s">
        <v>74</v>
      </c>
      <c r="BC294" t="s">
        <v>74</v>
      </c>
      <c r="BD294" t="s">
        <v>74</v>
      </c>
      <c r="BE294" t="s">
        <v>5356</v>
      </c>
      <c r="BF294" t="str">
        <f>HYPERLINK("http://dx.doi.org/10.1111/isj.12565","http://dx.doi.org/10.1111/isj.12565")</f>
        <v>http://dx.doi.org/10.1111/isj.12565</v>
      </c>
      <c r="BG294" t="s">
        <v>74</v>
      </c>
      <c r="BH294" t="s">
        <v>501</v>
      </c>
      <c r="BI294">
        <v>26</v>
      </c>
      <c r="BJ294" t="s">
        <v>94</v>
      </c>
      <c r="BK294" t="s">
        <v>112</v>
      </c>
      <c r="BL294" t="s">
        <v>94</v>
      </c>
      <c r="BM294" t="s">
        <v>5357</v>
      </c>
      <c r="BN294" t="s">
        <v>74</v>
      </c>
      <c r="BO294" t="s">
        <v>316</v>
      </c>
      <c r="BP294" t="s">
        <v>74</v>
      </c>
      <c r="BQ294" t="s">
        <v>74</v>
      </c>
      <c r="BR294" t="s">
        <v>97</v>
      </c>
      <c r="BS294" t="s">
        <v>5358</v>
      </c>
      <c r="BT294" t="str">
        <f>HYPERLINK("https%3A%2F%2Fwww.webofscience.com%2Fwos%2Fwoscc%2Ffull-record%2FWOS:001338111400001","View Full Record in Web of Science")</f>
        <v>View Full Record in Web of Science</v>
      </c>
    </row>
    <row r="295" spans="1:72" x14ac:dyDescent="0.25">
      <c r="A295" t="s">
        <v>72</v>
      </c>
      <c r="B295" t="s">
        <v>5359</v>
      </c>
      <c r="C295" t="s">
        <v>74</v>
      </c>
      <c r="D295" t="s">
        <v>74</v>
      </c>
      <c r="E295" t="s">
        <v>74</v>
      </c>
      <c r="F295" t="s">
        <v>5360</v>
      </c>
      <c r="G295" t="s">
        <v>74</v>
      </c>
      <c r="H295" t="s">
        <v>74</v>
      </c>
      <c r="I295" t="s">
        <v>5361</v>
      </c>
      <c r="J295" t="s">
        <v>5362</v>
      </c>
      <c r="K295" t="s">
        <v>74</v>
      </c>
      <c r="L295" t="s">
        <v>74</v>
      </c>
      <c r="M295" t="s">
        <v>450</v>
      </c>
      <c r="N295" t="s">
        <v>119</v>
      </c>
      <c r="O295" t="s">
        <v>74</v>
      </c>
      <c r="P295" t="s">
        <v>74</v>
      </c>
      <c r="Q295" t="s">
        <v>74</v>
      </c>
      <c r="R295" t="s">
        <v>74</v>
      </c>
      <c r="S295" t="s">
        <v>74</v>
      </c>
      <c r="T295" t="s">
        <v>5363</v>
      </c>
      <c r="U295" t="s">
        <v>74</v>
      </c>
      <c r="V295" t="s">
        <v>5364</v>
      </c>
      <c r="W295" t="s">
        <v>5365</v>
      </c>
      <c r="X295" t="s">
        <v>5366</v>
      </c>
      <c r="Y295" t="s">
        <v>5367</v>
      </c>
      <c r="Z295" t="s">
        <v>5368</v>
      </c>
      <c r="AA295" t="s">
        <v>74</v>
      </c>
      <c r="AB295" t="s">
        <v>74</v>
      </c>
      <c r="AC295" t="s">
        <v>74</v>
      </c>
      <c r="AD295" t="s">
        <v>74</v>
      </c>
      <c r="AE295" t="s">
        <v>74</v>
      </c>
      <c r="AF295" t="s">
        <v>74</v>
      </c>
      <c r="AG295">
        <v>38</v>
      </c>
      <c r="AH295">
        <v>0</v>
      </c>
      <c r="AI295">
        <v>0</v>
      </c>
      <c r="AJ295">
        <v>0</v>
      </c>
      <c r="AK295">
        <v>0</v>
      </c>
      <c r="AL295" t="s">
        <v>5369</v>
      </c>
      <c r="AM295" t="s">
        <v>4019</v>
      </c>
      <c r="AN295" t="s">
        <v>5370</v>
      </c>
      <c r="AO295" t="s">
        <v>5371</v>
      </c>
      <c r="AP295" t="s">
        <v>5372</v>
      </c>
      <c r="AQ295" t="s">
        <v>74</v>
      </c>
      <c r="AR295" t="s">
        <v>5373</v>
      </c>
      <c r="AS295" t="s">
        <v>5374</v>
      </c>
      <c r="AT295" t="s">
        <v>74</v>
      </c>
      <c r="AU295">
        <v>2024</v>
      </c>
      <c r="AV295">
        <v>55</v>
      </c>
      <c r="AW295" t="s">
        <v>74</v>
      </c>
      <c r="AX295" t="s">
        <v>74</v>
      </c>
      <c r="AY295" t="s">
        <v>74</v>
      </c>
      <c r="AZ295" t="s">
        <v>74</v>
      </c>
      <c r="BA295" t="s">
        <v>74</v>
      </c>
      <c r="BB295" t="s">
        <v>74</v>
      </c>
      <c r="BC295" t="s">
        <v>74</v>
      </c>
      <c r="BD295" t="s">
        <v>5375</v>
      </c>
      <c r="BE295" t="s">
        <v>5376</v>
      </c>
      <c r="BF295" t="str">
        <f>HYPERLINK("http://dx.doi.org/10.18309/ranpoll.v55.1927","http://dx.doi.org/10.18309/ranpoll.v55.1927")</f>
        <v>http://dx.doi.org/10.18309/ranpoll.v55.1927</v>
      </c>
      <c r="BG295" t="s">
        <v>74</v>
      </c>
      <c r="BH295" t="s">
        <v>74</v>
      </c>
      <c r="BI295">
        <v>19</v>
      </c>
      <c r="BJ295" t="s">
        <v>750</v>
      </c>
      <c r="BK295" t="s">
        <v>95</v>
      </c>
      <c r="BL295" t="s">
        <v>593</v>
      </c>
      <c r="BM295" t="s">
        <v>5377</v>
      </c>
      <c r="BN295" t="s">
        <v>74</v>
      </c>
      <c r="BO295" t="s">
        <v>422</v>
      </c>
      <c r="BP295" t="s">
        <v>74</v>
      </c>
      <c r="BQ295" t="s">
        <v>74</v>
      </c>
      <c r="BR295" t="s">
        <v>97</v>
      </c>
      <c r="BS295" t="s">
        <v>5378</v>
      </c>
      <c r="BT295" t="str">
        <f>HYPERLINK("https%3A%2F%2Fwww.webofscience.com%2Fwos%2Fwoscc%2Ffull-record%2FWOS:001335479200002","View Full Record in Web of Science")</f>
        <v>View Full Record in Web of Science</v>
      </c>
    </row>
    <row r="296" spans="1:72" x14ac:dyDescent="0.25">
      <c r="A296" t="s">
        <v>72</v>
      </c>
      <c r="B296" t="s">
        <v>5379</v>
      </c>
      <c r="C296" t="s">
        <v>74</v>
      </c>
      <c r="D296" t="s">
        <v>74</v>
      </c>
      <c r="E296" t="s">
        <v>74</v>
      </c>
      <c r="F296" t="s">
        <v>5380</v>
      </c>
      <c r="G296" t="s">
        <v>74</v>
      </c>
      <c r="H296" t="s">
        <v>74</v>
      </c>
      <c r="I296" t="s">
        <v>5381</v>
      </c>
      <c r="J296" t="s">
        <v>5382</v>
      </c>
      <c r="K296" t="s">
        <v>74</v>
      </c>
      <c r="L296" t="s">
        <v>74</v>
      </c>
      <c r="M296" t="s">
        <v>78</v>
      </c>
      <c r="N296" t="s">
        <v>79</v>
      </c>
      <c r="O296" t="s">
        <v>74</v>
      </c>
      <c r="P296" t="s">
        <v>74</v>
      </c>
      <c r="Q296" t="s">
        <v>74</v>
      </c>
      <c r="R296" t="s">
        <v>74</v>
      </c>
      <c r="S296" t="s">
        <v>74</v>
      </c>
      <c r="T296" t="s">
        <v>74</v>
      </c>
      <c r="U296" t="s">
        <v>74</v>
      </c>
      <c r="V296" t="s">
        <v>74</v>
      </c>
      <c r="W296" t="s">
        <v>5383</v>
      </c>
      <c r="X296" t="s">
        <v>74</v>
      </c>
      <c r="Y296" t="s">
        <v>5384</v>
      </c>
      <c r="Z296" t="s">
        <v>74</v>
      </c>
      <c r="AA296" t="s">
        <v>74</v>
      </c>
      <c r="AB296" t="s">
        <v>74</v>
      </c>
      <c r="AC296" t="s">
        <v>74</v>
      </c>
      <c r="AD296" t="s">
        <v>74</v>
      </c>
      <c r="AE296" t="s">
        <v>74</v>
      </c>
      <c r="AF296" t="s">
        <v>74</v>
      </c>
      <c r="AG296">
        <v>0</v>
      </c>
      <c r="AH296">
        <v>0</v>
      </c>
      <c r="AI296">
        <v>0</v>
      </c>
      <c r="AJ296">
        <v>0</v>
      </c>
      <c r="AK296">
        <v>0</v>
      </c>
      <c r="AL296" t="s">
        <v>5385</v>
      </c>
      <c r="AM296" t="s">
        <v>4883</v>
      </c>
      <c r="AN296" t="s">
        <v>5386</v>
      </c>
      <c r="AO296" t="s">
        <v>5387</v>
      </c>
      <c r="AP296" t="s">
        <v>5388</v>
      </c>
      <c r="AQ296" t="s">
        <v>74</v>
      </c>
      <c r="AR296" t="s">
        <v>5389</v>
      </c>
      <c r="AS296" t="s">
        <v>5390</v>
      </c>
      <c r="AT296" t="s">
        <v>334</v>
      </c>
      <c r="AU296">
        <v>2024</v>
      </c>
      <c r="AV296">
        <v>59</v>
      </c>
      <c r="AW296">
        <v>2</v>
      </c>
      <c r="AX296" t="s">
        <v>74</v>
      </c>
      <c r="AY296" t="s">
        <v>74</v>
      </c>
      <c r="AZ296" t="s">
        <v>74</v>
      </c>
      <c r="BA296" t="s">
        <v>74</v>
      </c>
      <c r="BB296" t="s">
        <v>74</v>
      </c>
      <c r="BC296" t="s">
        <v>74</v>
      </c>
      <c r="BD296" t="s">
        <v>74</v>
      </c>
      <c r="BE296" t="s">
        <v>5391</v>
      </c>
      <c r="BF296" t="str">
        <f>HYPERLINK("http://dx.doi.org/10.1353/ecu.2024.a931524","http://dx.doi.org/10.1353/ecu.2024.a931524")</f>
        <v>http://dx.doi.org/10.1353/ecu.2024.a931524</v>
      </c>
      <c r="BG296" t="s">
        <v>74</v>
      </c>
      <c r="BH296" t="s">
        <v>74</v>
      </c>
      <c r="BI296">
        <v>3</v>
      </c>
      <c r="BJ296" t="s">
        <v>215</v>
      </c>
      <c r="BK296" t="s">
        <v>135</v>
      </c>
      <c r="BL296" t="s">
        <v>215</v>
      </c>
      <c r="BM296" t="s">
        <v>5392</v>
      </c>
      <c r="BN296" t="s">
        <v>74</v>
      </c>
      <c r="BO296" t="s">
        <v>74</v>
      </c>
      <c r="BP296" t="s">
        <v>74</v>
      </c>
      <c r="BQ296" t="s">
        <v>74</v>
      </c>
      <c r="BR296" t="s">
        <v>97</v>
      </c>
      <c r="BS296" t="s">
        <v>5393</v>
      </c>
      <c r="BT296" t="str">
        <f>HYPERLINK("https%3A%2F%2Fwww.webofscience.com%2Fwos%2Fwoscc%2Ffull-record%2FWOS:001289847900016","View Full Record in Web of Science")</f>
        <v>View Full Record in Web of Science</v>
      </c>
    </row>
    <row r="297" spans="1:72" x14ac:dyDescent="0.25">
      <c r="A297" t="s">
        <v>72</v>
      </c>
      <c r="B297" t="s">
        <v>5394</v>
      </c>
      <c r="C297" t="s">
        <v>74</v>
      </c>
      <c r="D297" t="s">
        <v>74</v>
      </c>
      <c r="E297" t="s">
        <v>74</v>
      </c>
      <c r="F297" t="s">
        <v>5395</v>
      </c>
      <c r="G297" t="s">
        <v>74</v>
      </c>
      <c r="H297" t="s">
        <v>74</v>
      </c>
      <c r="I297" t="s">
        <v>5396</v>
      </c>
      <c r="J297" t="s">
        <v>5397</v>
      </c>
      <c r="K297" t="s">
        <v>74</v>
      </c>
      <c r="L297" t="s">
        <v>74</v>
      </c>
      <c r="M297" t="s">
        <v>78</v>
      </c>
      <c r="N297" t="s">
        <v>119</v>
      </c>
      <c r="O297" t="s">
        <v>74</v>
      </c>
      <c r="P297" t="s">
        <v>74</v>
      </c>
      <c r="Q297" t="s">
        <v>74</v>
      </c>
      <c r="R297" t="s">
        <v>74</v>
      </c>
      <c r="S297" t="s">
        <v>74</v>
      </c>
      <c r="T297" t="s">
        <v>5398</v>
      </c>
      <c r="U297" t="s">
        <v>74</v>
      </c>
      <c r="V297" t="s">
        <v>5399</v>
      </c>
      <c r="W297" t="s">
        <v>5400</v>
      </c>
      <c r="X297" t="s">
        <v>5401</v>
      </c>
      <c r="Y297" t="s">
        <v>5402</v>
      </c>
      <c r="Z297" t="s">
        <v>5403</v>
      </c>
      <c r="AA297" t="s">
        <v>74</v>
      </c>
      <c r="AB297" t="s">
        <v>5404</v>
      </c>
      <c r="AC297" t="s">
        <v>74</v>
      </c>
      <c r="AD297" t="s">
        <v>74</v>
      </c>
      <c r="AE297" t="s">
        <v>74</v>
      </c>
      <c r="AF297" t="s">
        <v>74</v>
      </c>
      <c r="AG297">
        <v>46</v>
      </c>
      <c r="AH297">
        <v>0</v>
      </c>
      <c r="AI297">
        <v>0</v>
      </c>
      <c r="AJ297">
        <v>1</v>
      </c>
      <c r="AK297">
        <v>1</v>
      </c>
      <c r="AL297" t="s">
        <v>5405</v>
      </c>
      <c r="AM297" t="s">
        <v>5406</v>
      </c>
      <c r="AN297" t="s">
        <v>5407</v>
      </c>
      <c r="AO297" t="s">
        <v>5408</v>
      </c>
      <c r="AP297" t="s">
        <v>74</v>
      </c>
      <c r="AQ297" t="s">
        <v>74</v>
      </c>
      <c r="AR297" t="s">
        <v>5409</v>
      </c>
      <c r="AS297" t="s">
        <v>5410</v>
      </c>
      <c r="AT297" t="s">
        <v>74</v>
      </c>
      <c r="AU297">
        <v>2024</v>
      </c>
      <c r="AV297">
        <v>12</v>
      </c>
      <c r="AW297" t="s">
        <v>74</v>
      </c>
      <c r="AX297" t="s">
        <v>74</v>
      </c>
      <c r="AY297" t="s">
        <v>74</v>
      </c>
      <c r="AZ297" t="s">
        <v>74</v>
      </c>
      <c r="BA297" t="s">
        <v>74</v>
      </c>
      <c r="BB297" t="s">
        <v>74</v>
      </c>
      <c r="BC297" t="s">
        <v>74</v>
      </c>
      <c r="BD297">
        <v>8724</v>
      </c>
      <c r="BE297" t="s">
        <v>5411</v>
      </c>
      <c r="BF297" t="str">
        <f>HYPERLINK("http://dx.doi.org/10.33871/vortex.2024.12.8724","http://dx.doi.org/10.33871/vortex.2024.12.8724")</f>
        <v>http://dx.doi.org/10.33871/vortex.2024.12.8724</v>
      </c>
      <c r="BG297" t="s">
        <v>74</v>
      </c>
      <c r="BH297" t="s">
        <v>74</v>
      </c>
      <c r="BI297">
        <v>30</v>
      </c>
      <c r="BJ297" t="s">
        <v>4944</v>
      </c>
      <c r="BK297" t="s">
        <v>95</v>
      </c>
      <c r="BL297" t="s">
        <v>4944</v>
      </c>
      <c r="BM297" t="s">
        <v>5412</v>
      </c>
      <c r="BN297" t="s">
        <v>74</v>
      </c>
      <c r="BO297" t="s">
        <v>422</v>
      </c>
      <c r="BP297" t="s">
        <v>74</v>
      </c>
      <c r="BQ297" t="s">
        <v>74</v>
      </c>
      <c r="BR297" t="s">
        <v>97</v>
      </c>
      <c r="BS297" t="s">
        <v>5413</v>
      </c>
      <c r="BT297" t="str">
        <f>HYPERLINK("https%3A%2F%2Fwww.webofscience.com%2Fwos%2Fwoscc%2Ffull-record%2FWOS:001222850700001","View Full Record in Web of Science")</f>
        <v>View Full Record in Web of Science</v>
      </c>
    </row>
    <row r="298" spans="1:72" x14ac:dyDescent="0.25">
      <c r="A298" t="s">
        <v>72</v>
      </c>
      <c r="B298" t="s">
        <v>5414</v>
      </c>
      <c r="C298" t="s">
        <v>74</v>
      </c>
      <c r="D298" t="s">
        <v>74</v>
      </c>
      <c r="E298" t="s">
        <v>74</v>
      </c>
      <c r="F298" t="s">
        <v>5415</v>
      </c>
      <c r="G298" t="s">
        <v>74</v>
      </c>
      <c r="H298" t="s">
        <v>74</v>
      </c>
      <c r="I298" t="s">
        <v>5416</v>
      </c>
      <c r="J298" t="s">
        <v>5417</v>
      </c>
      <c r="K298" t="s">
        <v>74</v>
      </c>
      <c r="L298" t="s">
        <v>74</v>
      </c>
      <c r="M298" t="s">
        <v>78</v>
      </c>
      <c r="N298" t="s">
        <v>119</v>
      </c>
      <c r="O298" t="s">
        <v>74</v>
      </c>
      <c r="P298" t="s">
        <v>74</v>
      </c>
      <c r="Q298" t="s">
        <v>74</v>
      </c>
      <c r="R298" t="s">
        <v>74</v>
      </c>
      <c r="S298" t="s">
        <v>74</v>
      </c>
      <c r="T298" t="s">
        <v>5418</v>
      </c>
      <c r="U298" t="s">
        <v>5419</v>
      </c>
      <c r="V298" t="s">
        <v>5420</v>
      </c>
      <c r="W298" t="s">
        <v>5421</v>
      </c>
      <c r="X298" t="s">
        <v>3585</v>
      </c>
      <c r="Y298" t="s">
        <v>5422</v>
      </c>
      <c r="Z298" t="s">
        <v>5423</v>
      </c>
      <c r="AA298" t="s">
        <v>5424</v>
      </c>
      <c r="AB298" t="s">
        <v>5425</v>
      </c>
      <c r="AC298" t="s">
        <v>74</v>
      </c>
      <c r="AD298" t="s">
        <v>74</v>
      </c>
      <c r="AE298" t="s">
        <v>74</v>
      </c>
      <c r="AF298" t="s">
        <v>74</v>
      </c>
      <c r="AG298">
        <v>47</v>
      </c>
      <c r="AH298">
        <v>2</v>
      </c>
      <c r="AI298">
        <v>2</v>
      </c>
      <c r="AJ298">
        <v>1</v>
      </c>
      <c r="AK298">
        <v>1</v>
      </c>
      <c r="AL298" t="s">
        <v>84</v>
      </c>
      <c r="AM298" t="s">
        <v>85</v>
      </c>
      <c r="AN298" t="s">
        <v>86</v>
      </c>
      <c r="AO298" t="s">
        <v>5426</v>
      </c>
      <c r="AP298" t="s">
        <v>5427</v>
      </c>
      <c r="AQ298" t="s">
        <v>74</v>
      </c>
      <c r="AR298" t="s">
        <v>5428</v>
      </c>
      <c r="AS298" t="s">
        <v>5429</v>
      </c>
      <c r="AT298" t="s">
        <v>5430</v>
      </c>
      <c r="AU298">
        <v>2025</v>
      </c>
      <c r="AV298">
        <v>48</v>
      </c>
      <c r="AW298">
        <v>2</v>
      </c>
      <c r="AX298" t="s">
        <v>74</v>
      </c>
      <c r="AY298" t="s">
        <v>74</v>
      </c>
      <c r="AZ298" t="s">
        <v>109</v>
      </c>
      <c r="BA298" t="s">
        <v>74</v>
      </c>
      <c r="BB298">
        <v>346</v>
      </c>
      <c r="BC298">
        <v>367</v>
      </c>
      <c r="BD298" t="s">
        <v>74</v>
      </c>
      <c r="BE298" t="s">
        <v>5431</v>
      </c>
      <c r="BF298" t="str">
        <f>HYPERLINK("http://dx.doi.org/10.1080/01419870.2024.2362453","http://dx.doi.org/10.1080/01419870.2024.2362453")</f>
        <v>http://dx.doi.org/10.1080/01419870.2024.2362453</v>
      </c>
      <c r="BG298" t="s">
        <v>74</v>
      </c>
      <c r="BH298" t="s">
        <v>290</v>
      </c>
      <c r="BI298">
        <v>22</v>
      </c>
      <c r="BJ298" t="s">
        <v>5432</v>
      </c>
      <c r="BK298" t="s">
        <v>112</v>
      </c>
      <c r="BL298" t="s">
        <v>5432</v>
      </c>
      <c r="BM298" t="s">
        <v>5433</v>
      </c>
      <c r="BN298" t="s">
        <v>74</v>
      </c>
      <c r="BO298" t="s">
        <v>74</v>
      </c>
      <c r="BP298" t="s">
        <v>74</v>
      </c>
      <c r="BQ298" t="s">
        <v>74</v>
      </c>
      <c r="BR298" t="s">
        <v>97</v>
      </c>
      <c r="BS298" t="s">
        <v>5434</v>
      </c>
      <c r="BT298" t="str">
        <f>HYPERLINK("https%3A%2F%2Fwww.webofscience.com%2Fwos%2Fwoscc%2Ffull-record%2FWOS:001247720800001","View Full Record in Web of Science")</f>
        <v>View Full Record in Web of Science</v>
      </c>
    </row>
    <row r="299" spans="1:72" x14ac:dyDescent="0.25">
      <c r="A299" t="s">
        <v>5435</v>
      </c>
      <c r="B299" t="s">
        <v>5436</v>
      </c>
      <c r="C299" t="s">
        <v>74</v>
      </c>
      <c r="D299" t="s">
        <v>74</v>
      </c>
      <c r="E299" t="s">
        <v>5437</v>
      </c>
      <c r="F299" t="s">
        <v>5438</v>
      </c>
      <c r="G299" t="s">
        <v>74</v>
      </c>
      <c r="H299" t="s">
        <v>74</v>
      </c>
      <c r="I299" t="s">
        <v>5439</v>
      </c>
      <c r="J299" t="s">
        <v>5440</v>
      </c>
      <c r="K299" t="s">
        <v>74</v>
      </c>
      <c r="L299" t="s">
        <v>74</v>
      </c>
      <c r="M299" t="s">
        <v>78</v>
      </c>
      <c r="N299" t="s">
        <v>5441</v>
      </c>
      <c r="O299" t="s">
        <v>5442</v>
      </c>
      <c r="P299" t="s">
        <v>5443</v>
      </c>
      <c r="Q299" t="s">
        <v>5444</v>
      </c>
      <c r="R299" t="s">
        <v>5445</v>
      </c>
      <c r="S299" t="s">
        <v>74</v>
      </c>
      <c r="T299" t="s">
        <v>74</v>
      </c>
      <c r="U299" t="s">
        <v>5446</v>
      </c>
      <c r="V299" t="s">
        <v>5447</v>
      </c>
      <c r="W299" t="s">
        <v>5448</v>
      </c>
      <c r="X299" t="s">
        <v>5449</v>
      </c>
      <c r="Y299" t="s">
        <v>5450</v>
      </c>
      <c r="Z299" t="s">
        <v>5451</v>
      </c>
      <c r="AA299" t="s">
        <v>5452</v>
      </c>
      <c r="AB299" t="s">
        <v>5453</v>
      </c>
      <c r="AC299" t="s">
        <v>5454</v>
      </c>
      <c r="AD299" t="s">
        <v>5455</v>
      </c>
      <c r="AE299" t="s">
        <v>5456</v>
      </c>
      <c r="AF299" t="s">
        <v>74</v>
      </c>
      <c r="AG299">
        <v>134</v>
      </c>
      <c r="AH299">
        <v>2</v>
      </c>
      <c r="AI299">
        <v>2</v>
      </c>
      <c r="AJ299">
        <v>0</v>
      </c>
      <c r="AK299">
        <v>0</v>
      </c>
      <c r="AL299" t="s">
        <v>5437</v>
      </c>
      <c r="AM299" t="s">
        <v>3120</v>
      </c>
      <c r="AN299" t="s">
        <v>5457</v>
      </c>
      <c r="AO299" t="s">
        <v>74</v>
      </c>
      <c r="AP299" t="s">
        <v>74</v>
      </c>
      <c r="AQ299" t="s">
        <v>5458</v>
      </c>
      <c r="AR299" t="s">
        <v>74</v>
      </c>
      <c r="AS299" t="s">
        <v>74</v>
      </c>
      <c r="AT299" t="s">
        <v>74</v>
      </c>
      <c r="AU299">
        <v>2024</v>
      </c>
      <c r="AV299" t="s">
        <v>74</v>
      </c>
      <c r="AW299" t="s">
        <v>74</v>
      </c>
      <c r="AX299" t="s">
        <v>74</v>
      </c>
      <c r="AY299" t="s">
        <v>74</v>
      </c>
      <c r="AZ299" t="s">
        <v>74</v>
      </c>
      <c r="BA299" t="s">
        <v>74</v>
      </c>
      <c r="BB299" t="s">
        <v>74</v>
      </c>
      <c r="BC299" t="s">
        <v>74</v>
      </c>
      <c r="BD299" t="s">
        <v>74</v>
      </c>
      <c r="BE299" t="s">
        <v>5459</v>
      </c>
      <c r="BF299" t="str">
        <f>HYPERLINK("http://dx.doi.org/10.1145/3613905.3644072","http://dx.doi.org/10.1145/3613905.3644072")</f>
        <v>http://dx.doi.org/10.1145/3613905.3644072</v>
      </c>
      <c r="BG299" t="s">
        <v>74</v>
      </c>
      <c r="BH299" t="s">
        <v>74</v>
      </c>
      <c r="BI299">
        <v>14</v>
      </c>
      <c r="BJ299" t="s">
        <v>5460</v>
      </c>
      <c r="BK299" t="s">
        <v>5461</v>
      </c>
      <c r="BL299" t="s">
        <v>5462</v>
      </c>
      <c r="BM299" t="s">
        <v>5463</v>
      </c>
      <c r="BN299" t="s">
        <v>74</v>
      </c>
      <c r="BO299" t="s">
        <v>1547</v>
      </c>
      <c r="BP299" t="s">
        <v>74</v>
      </c>
      <c r="BQ299" t="s">
        <v>74</v>
      </c>
      <c r="BR299" t="s">
        <v>97</v>
      </c>
      <c r="BS299" t="s">
        <v>5464</v>
      </c>
      <c r="BT299" t="str">
        <f>HYPERLINK("https%3A%2F%2Fwww.webofscience.com%2Fwos%2Fwoscc%2Ffull-record%2FWOS:001227587701034","View Full Record in Web of Science")</f>
        <v>View Full Record in Web of Science</v>
      </c>
    </row>
    <row r="300" spans="1:72" x14ac:dyDescent="0.25">
      <c r="A300" t="s">
        <v>72</v>
      </c>
      <c r="B300" t="s">
        <v>5465</v>
      </c>
      <c r="C300" t="s">
        <v>74</v>
      </c>
      <c r="D300" t="s">
        <v>74</v>
      </c>
      <c r="E300" t="s">
        <v>74</v>
      </c>
      <c r="F300" t="s">
        <v>5466</v>
      </c>
      <c r="G300" t="s">
        <v>74</v>
      </c>
      <c r="H300" t="s">
        <v>74</v>
      </c>
      <c r="I300" t="s">
        <v>5467</v>
      </c>
      <c r="J300" t="s">
        <v>5468</v>
      </c>
      <c r="K300" t="s">
        <v>74</v>
      </c>
      <c r="L300" t="s">
        <v>74</v>
      </c>
      <c r="M300" t="s">
        <v>78</v>
      </c>
      <c r="N300" t="s">
        <v>119</v>
      </c>
      <c r="O300" t="s">
        <v>74</v>
      </c>
      <c r="P300" t="s">
        <v>74</v>
      </c>
      <c r="Q300" t="s">
        <v>74</v>
      </c>
      <c r="R300" t="s">
        <v>74</v>
      </c>
      <c r="S300" t="s">
        <v>74</v>
      </c>
      <c r="T300" t="s">
        <v>5469</v>
      </c>
      <c r="U300" t="s">
        <v>5470</v>
      </c>
      <c r="V300" t="s">
        <v>5471</v>
      </c>
      <c r="W300" t="s">
        <v>5472</v>
      </c>
      <c r="X300" t="s">
        <v>5096</v>
      </c>
      <c r="Y300" t="s">
        <v>5473</v>
      </c>
      <c r="Z300" t="s">
        <v>5474</v>
      </c>
      <c r="AA300" t="s">
        <v>5475</v>
      </c>
      <c r="AB300" t="s">
        <v>5476</v>
      </c>
      <c r="AC300" t="s">
        <v>74</v>
      </c>
      <c r="AD300" t="s">
        <v>74</v>
      </c>
      <c r="AE300" t="s">
        <v>74</v>
      </c>
      <c r="AF300" t="s">
        <v>74</v>
      </c>
      <c r="AG300">
        <v>53</v>
      </c>
      <c r="AH300">
        <v>1</v>
      </c>
      <c r="AI300">
        <v>1</v>
      </c>
      <c r="AJ300">
        <v>0</v>
      </c>
      <c r="AK300">
        <v>0</v>
      </c>
      <c r="AL300" t="s">
        <v>173</v>
      </c>
      <c r="AM300" t="s">
        <v>174</v>
      </c>
      <c r="AN300" t="s">
        <v>175</v>
      </c>
      <c r="AO300" t="s">
        <v>5477</v>
      </c>
      <c r="AP300" t="s">
        <v>5478</v>
      </c>
      <c r="AQ300" t="s">
        <v>74</v>
      </c>
      <c r="AR300" t="s">
        <v>5479</v>
      </c>
      <c r="AS300" t="s">
        <v>5480</v>
      </c>
      <c r="AT300" t="s">
        <v>2094</v>
      </c>
      <c r="AU300">
        <v>2025</v>
      </c>
      <c r="AV300">
        <v>53</v>
      </c>
      <c r="AW300">
        <v>1</v>
      </c>
      <c r="AX300" t="s">
        <v>74</v>
      </c>
      <c r="AY300" t="s">
        <v>74</v>
      </c>
      <c r="AZ300" t="s">
        <v>74</v>
      </c>
      <c r="BA300" t="s">
        <v>74</v>
      </c>
      <c r="BB300">
        <v>9</v>
      </c>
      <c r="BC300">
        <v>21</v>
      </c>
      <c r="BD300" t="s">
        <v>74</v>
      </c>
      <c r="BE300" t="s">
        <v>5481</v>
      </c>
      <c r="BF300" t="str">
        <f>HYPERLINK("http://dx.doi.org/10.1002/jmcd.12310","http://dx.doi.org/10.1002/jmcd.12310")</f>
        <v>http://dx.doi.org/10.1002/jmcd.12310</v>
      </c>
      <c r="BG300" t="s">
        <v>74</v>
      </c>
      <c r="BH300" t="s">
        <v>501</v>
      </c>
      <c r="BI300">
        <v>13</v>
      </c>
      <c r="BJ300" t="s">
        <v>2444</v>
      </c>
      <c r="BK300" t="s">
        <v>112</v>
      </c>
      <c r="BL300" t="s">
        <v>479</v>
      </c>
      <c r="BM300" t="s">
        <v>5482</v>
      </c>
      <c r="BN300" t="s">
        <v>74</v>
      </c>
      <c r="BO300" t="s">
        <v>1547</v>
      </c>
      <c r="BP300" t="s">
        <v>74</v>
      </c>
      <c r="BQ300" t="s">
        <v>74</v>
      </c>
      <c r="BR300" t="s">
        <v>97</v>
      </c>
      <c r="BS300" t="s">
        <v>5483</v>
      </c>
      <c r="BT300" t="str">
        <f>HYPERLINK("https%3A%2F%2Fwww.webofscience.com%2Fwos%2Fwoscc%2Ffull-record%2FWOS:001335839100001","View Full Record in Web of Science")</f>
        <v>View Full Record in Web of Science</v>
      </c>
    </row>
    <row r="301" spans="1:72" x14ac:dyDescent="0.25">
      <c r="A301" t="s">
        <v>72</v>
      </c>
      <c r="B301" t="s">
        <v>5484</v>
      </c>
      <c r="C301" t="s">
        <v>74</v>
      </c>
      <c r="D301" t="s">
        <v>74</v>
      </c>
      <c r="E301" t="s">
        <v>74</v>
      </c>
      <c r="F301" t="s">
        <v>5485</v>
      </c>
      <c r="G301" t="s">
        <v>74</v>
      </c>
      <c r="H301" t="s">
        <v>74</v>
      </c>
      <c r="I301" t="s">
        <v>5486</v>
      </c>
      <c r="J301" t="s">
        <v>5487</v>
      </c>
      <c r="K301" t="s">
        <v>74</v>
      </c>
      <c r="L301" t="s">
        <v>74</v>
      </c>
      <c r="M301" t="s">
        <v>628</v>
      </c>
      <c r="N301" t="s">
        <v>119</v>
      </c>
      <c r="O301" t="s">
        <v>74</v>
      </c>
      <c r="P301" t="s">
        <v>74</v>
      </c>
      <c r="Q301" t="s">
        <v>74</v>
      </c>
      <c r="R301" t="s">
        <v>74</v>
      </c>
      <c r="S301" t="s">
        <v>74</v>
      </c>
      <c r="T301" t="s">
        <v>74</v>
      </c>
      <c r="U301" t="s">
        <v>5488</v>
      </c>
      <c r="V301" t="s">
        <v>74</v>
      </c>
      <c r="W301" t="s">
        <v>5489</v>
      </c>
      <c r="X301" t="s">
        <v>74</v>
      </c>
      <c r="Y301" t="s">
        <v>5490</v>
      </c>
      <c r="Z301" t="s">
        <v>74</v>
      </c>
      <c r="AA301" t="s">
        <v>74</v>
      </c>
      <c r="AB301" t="s">
        <v>74</v>
      </c>
      <c r="AC301" t="s">
        <v>74</v>
      </c>
      <c r="AD301" t="s">
        <v>74</v>
      </c>
      <c r="AE301" t="s">
        <v>74</v>
      </c>
      <c r="AF301" t="s">
        <v>74</v>
      </c>
      <c r="AG301">
        <v>34</v>
      </c>
      <c r="AH301">
        <v>0</v>
      </c>
      <c r="AI301">
        <v>0</v>
      </c>
      <c r="AJ301">
        <v>0</v>
      </c>
      <c r="AK301">
        <v>0</v>
      </c>
      <c r="AL301" t="s">
        <v>5491</v>
      </c>
      <c r="AM301" t="s">
        <v>5492</v>
      </c>
      <c r="AN301" t="s">
        <v>5493</v>
      </c>
      <c r="AO301" t="s">
        <v>5494</v>
      </c>
      <c r="AP301" t="s">
        <v>5495</v>
      </c>
      <c r="AQ301" t="s">
        <v>74</v>
      </c>
      <c r="AR301" t="s">
        <v>5487</v>
      </c>
      <c r="AS301" t="s">
        <v>5496</v>
      </c>
      <c r="AT301" t="s">
        <v>334</v>
      </c>
      <c r="AU301">
        <v>2024</v>
      </c>
      <c r="AV301">
        <v>200</v>
      </c>
      <c r="AW301" t="s">
        <v>74</v>
      </c>
      <c r="AX301" t="s">
        <v>74</v>
      </c>
      <c r="AY301" t="s">
        <v>74</v>
      </c>
      <c r="AZ301" t="s">
        <v>74</v>
      </c>
      <c r="BA301" t="s">
        <v>74</v>
      </c>
      <c r="BB301" t="s">
        <v>74</v>
      </c>
      <c r="BC301" t="s">
        <v>74</v>
      </c>
      <c r="BD301" t="s">
        <v>74</v>
      </c>
      <c r="BE301" t="s">
        <v>5497</v>
      </c>
      <c r="BF301" t="str">
        <f>HYPERLINK("http://dx.doi.org/10.1353/hsf.2024.a924546","http://dx.doi.org/10.1353/hsf.2024.a924546")</f>
        <v>http://dx.doi.org/10.1353/hsf.2024.a924546</v>
      </c>
      <c r="BG301" t="s">
        <v>74</v>
      </c>
      <c r="BH301" t="s">
        <v>74</v>
      </c>
      <c r="BI301">
        <v>14</v>
      </c>
      <c r="BJ301" t="s">
        <v>1672</v>
      </c>
      <c r="BK301" t="s">
        <v>135</v>
      </c>
      <c r="BL301" t="s">
        <v>197</v>
      </c>
      <c r="BM301" t="s">
        <v>5498</v>
      </c>
      <c r="BN301" t="s">
        <v>74</v>
      </c>
      <c r="BO301" t="s">
        <v>74</v>
      </c>
      <c r="BP301" t="s">
        <v>74</v>
      </c>
      <c r="BQ301" t="s">
        <v>74</v>
      </c>
      <c r="BR301" t="s">
        <v>97</v>
      </c>
      <c r="BS301" t="s">
        <v>5499</v>
      </c>
      <c r="BT301" t="str">
        <f>HYPERLINK("https%3A%2F%2Fwww.webofscience.com%2Fwos%2Fwoscc%2Ffull-record%2FWOS:001302907500005","View Full Record in Web of Science")</f>
        <v>View Full Record in Web of Science</v>
      </c>
    </row>
    <row r="302" spans="1:72" x14ac:dyDescent="0.25">
      <c r="A302" t="s">
        <v>72</v>
      </c>
      <c r="B302" t="s">
        <v>5500</v>
      </c>
      <c r="C302" t="s">
        <v>74</v>
      </c>
      <c r="D302" t="s">
        <v>74</v>
      </c>
      <c r="E302" t="s">
        <v>74</v>
      </c>
      <c r="F302" t="s">
        <v>5501</v>
      </c>
      <c r="G302" t="s">
        <v>74</v>
      </c>
      <c r="H302" t="s">
        <v>74</v>
      </c>
      <c r="I302" t="s">
        <v>5502</v>
      </c>
      <c r="J302" t="s">
        <v>5503</v>
      </c>
      <c r="K302" t="s">
        <v>74</v>
      </c>
      <c r="L302" t="s">
        <v>74</v>
      </c>
      <c r="M302" t="s">
        <v>78</v>
      </c>
      <c r="N302" t="s">
        <v>271</v>
      </c>
      <c r="O302" t="s">
        <v>74</v>
      </c>
      <c r="P302" t="s">
        <v>74</v>
      </c>
      <c r="Q302" t="s">
        <v>74</v>
      </c>
      <c r="R302" t="s">
        <v>74</v>
      </c>
      <c r="S302" t="s">
        <v>74</v>
      </c>
      <c r="T302" t="s">
        <v>5504</v>
      </c>
      <c r="U302" t="s">
        <v>74</v>
      </c>
      <c r="V302" t="s">
        <v>5505</v>
      </c>
      <c r="W302" t="s">
        <v>74</v>
      </c>
      <c r="X302" t="s">
        <v>74</v>
      </c>
      <c r="Y302" t="s">
        <v>74</v>
      </c>
      <c r="Z302" t="s">
        <v>5506</v>
      </c>
      <c r="AA302" t="s">
        <v>74</v>
      </c>
      <c r="AB302" t="s">
        <v>74</v>
      </c>
      <c r="AC302" t="s">
        <v>74</v>
      </c>
      <c r="AD302" t="s">
        <v>74</v>
      </c>
      <c r="AE302" t="s">
        <v>74</v>
      </c>
      <c r="AF302" t="s">
        <v>74</v>
      </c>
      <c r="AG302">
        <v>5</v>
      </c>
      <c r="AH302">
        <v>1</v>
      </c>
      <c r="AI302">
        <v>1</v>
      </c>
      <c r="AJ302">
        <v>1</v>
      </c>
      <c r="AK302">
        <v>1</v>
      </c>
      <c r="AL302" t="s">
        <v>248</v>
      </c>
      <c r="AM302" t="s">
        <v>249</v>
      </c>
      <c r="AN302" t="s">
        <v>250</v>
      </c>
      <c r="AO302" t="s">
        <v>5507</v>
      </c>
      <c r="AP302" t="s">
        <v>5508</v>
      </c>
      <c r="AQ302" t="s">
        <v>74</v>
      </c>
      <c r="AR302" t="s">
        <v>5509</v>
      </c>
      <c r="AS302" t="s">
        <v>5510</v>
      </c>
      <c r="AT302" t="s">
        <v>5511</v>
      </c>
      <c r="AU302">
        <v>2024</v>
      </c>
      <c r="AV302" t="s">
        <v>74</v>
      </c>
      <c r="AW302" t="s">
        <v>74</v>
      </c>
      <c r="AX302" t="s">
        <v>74</v>
      </c>
      <c r="AY302" t="s">
        <v>74</v>
      </c>
      <c r="AZ302" t="s">
        <v>74</v>
      </c>
      <c r="BA302" t="s">
        <v>74</v>
      </c>
      <c r="BB302" t="s">
        <v>74</v>
      </c>
      <c r="BC302" t="s">
        <v>74</v>
      </c>
      <c r="BD302" t="s">
        <v>74</v>
      </c>
      <c r="BE302" t="s">
        <v>5512</v>
      </c>
      <c r="BF302" t="str">
        <f>HYPERLINK("http://dx.doi.org/10.1177/13675494241229188","http://dx.doi.org/10.1177/13675494241229188")</f>
        <v>http://dx.doi.org/10.1177/13675494241229188</v>
      </c>
      <c r="BG302" t="s">
        <v>74</v>
      </c>
      <c r="BH302" t="s">
        <v>182</v>
      </c>
      <c r="BI302">
        <v>7</v>
      </c>
      <c r="BJ302" t="s">
        <v>291</v>
      </c>
      <c r="BK302" t="s">
        <v>292</v>
      </c>
      <c r="BL302" t="s">
        <v>291</v>
      </c>
      <c r="BM302" t="s">
        <v>5513</v>
      </c>
      <c r="BN302" t="s">
        <v>74</v>
      </c>
      <c r="BO302" t="s">
        <v>74</v>
      </c>
      <c r="BP302" t="s">
        <v>74</v>
      </c>
      <c r="BQ302" t="s">
        <v>74</v>
      </c>
      <c r="BR302" t="s">
        <v>97</v>
      </c>
      <c r="BS302" t="s">
        <v>5514</v>
      </c>
      <c r="BT302" t="str">
        <f>HYPERLINK("https%3A%2F%2Fwww.webofscience.com%2Fwos%2Fwoscc%2Ffull-record%2FWOS:001162017100001","View Full Record in Web of Science")</f>
        <v>View Full Record in Web of Science</v>
      </c>
    </row>
    <row r="303" spans="1:72" x14ac:dyDescent="0.25">
      <c r="A303" t="s">
        <v>72</v>
      </c>
      <c r="B303" t="s">
        <v>5515</v>
      </c>
      <c r="C303" t="s">
        <v>74</v>
      </c>
      <c r="D303" t="s">
        <v>74</v>
      </c>
      <c r="E303" t="s">
        <v>74</v>
      </c>
      <c r="F303" t="s">
        <v>5516</v>
      </c>
      <c r="G303" t="s">
        <v>74</v>
      </c>
      <c r="H303" t="s">
        <v>74</v>
      </c>
      <c r="I303" t="s">
        <v>5517</v>
      </c>
      <c r="J303" t="s">
        <v>5518</v>
      </c>
      <c r="K303" t="s">
        <v>74</v>
      </c>
      <c r="L303" t="s">
        <v>74</v>
      </c>
      <c r="M303" t="s">
        <v>78</v>
      </c>
      <c r="N303" t="s">
        <v>119</v>
      </c>
      <c r="O303" t="s">
        <v>74</v>
      </c>
      <c r="P303" t="s">
        <v>74</v>
      </c>
      <c r="Q303" t="s">
        <v>74</v>
      </c>
      <c r="R303" t="s">
        <v>74</v>
      </c>
      <c r="S303" t="s">
        <v>74</v>
      </c>
      <c r="T303" t="s">
        <v>74</v>
      </c>
      <c r="U303" t="s">
        <v>5519</v>
      </c>
      <c r="V303" t="s">
        <v>5520</v>
      </c>
      <c r="W303" t="s">
        <v>5521</v>
      </c>
      <c r="X303" t="s">
        <v>5522</v>
      </c>
      <c r="Y303" t="s">
        <v>5523</v>
      </c>
      <c r="Z303" t="s">
        <v>5524</v>
      </c>
      <c r="AA303" t="s">
        <v>5525</v>
      </c>
      <c r="AB303" t="s">
        <v>5526</v>
      </c>
      <c r="AC303" t="s">
        <v>5527</v>
      </c>
      <c r="AD303" t="s">
        <v>5527</v>
      </c>
      <c r="AE303" t="s">
        <v>5528</v>
      </c>
      <c r="AF303" t="s">
        <v>74</v>
      </c>
      <c r="AG303">
        <v>139</v>
      </c>
      <c r="AH303">
        <v>1</v>
      </c>
      <c r="AI303">
        <v>1</v>
      </c>
      <c r="AJ303">
        <v>1</v>
      </c>
      <c r="AK303">
        <v>2</v>
      </c>
      <c r="AL303" t="s">
        <v>912</v>
      </c>
      <c r="AM303" t="s">
        <v>913</v>
      </c>
      <c r="AN303" t="s">
        <v>914</v>
      </c>
      <c r="AO303" t="s">
        <v>5529</v>
      </c>
      <c r="AP303" t="s">
        <v>5530</v>
      </c>
      <c r="AQ303" t="s">
        <v>74</v>
      </c>
      <c r="AR303" t="s">
        <v>5531</v>
      </c>
      <c r="AS303" t="s">
        <v>5532</v>
      </c>
      <c r="AT303" t="s">
        <v>5533</v>
      </c>
      <c r="AU303">
        <v>2024</v>
      </c>
      <c r="AV303">
        <v>22</v>
      </c>
      <c r="AW303">
        <v>1</v>
      </c>
      <c r="AX303" t="s">
        <v>74</v>
      </c>
      <c r="AY303" t="s">
        <v>74</v>
      </c>
      <c r="AZ303" t="s">
        <v>74</v>
      </c>
      <c r="BA303" t="s">
        <v>74</v>
      </c>
      <c r="BB303">
        <v>127</v>
      </c>
      <c r="BC303">
        <v>150</v>
      </c>
      <c r="BD303" t="s">
        <v>74</v>
      </c>
      <c r="BE303" t="s">
        <v>5534</v>
      </c>
      <c r="BF303" t="str">
        <f>HYPERLINK("http://dx.doi.org/10.1093/jicj/mqae012","http://dx.doi.org/10.1093/jicj/mqae012")</f>
        <v>http://dx.doi.org/10.1093/jicj/mqae012</v>
      </c>
      <c r="BG303" t="s">
        <v>74</v>
      </c>
      <c r="BH303" t="s">
        <v>290</v>
      </c>
      <c r="BI303">
        <v>24</v>
      </c>
      <c r="BJ303" t="s">
        <v>979</v>
      </c>
      <c r="BK303" t="s">
        <v>112</v>
      </c>
      <c r="BL303" t="s">
        <v>379</v>
      </c>
      <c r="BM303" t="s">
        <v>5535</v>
      </c>
      <c r="BN303" t="s">
        <v>74</v>
      </c>
      <c r="BO303" t="s">
        <v>316</v>
      </c>
      <c r="BP303" t="s">
        <v>74</v>
      </c>
      <c r="BQ303" t="s">
        <v>74</v>
      </c>
      <c r="BR303" t="s">
        <v>97</v>
      </c>
      <c r="BS303" t="s">
        <v>5536</v>
      </c>
      <c r="BT303" t="str">
        <f>HYPERLINK("https%3A%2F%2Fwww.webofscience.com%2Fwos%2Fwoscc%2Ffull-record%2FWOS:001249273700001","View Full Record in Web of Science")</f>
        <v>View Full Record in Web of Science</v>
      </c>
    </row>
    <row r="304" spans="1:72" x14ac:dyDescent="0.25">
      <c r="A304" t="s">
        <v>72</v>
      </c>
      <c r="B304" t="s">
        <v>4603</v>
      </c>
      <c r="C304" t="s">
        <v>74</v>
      </c>
      <c r="D304" t="s">
        <v>74</v>
      </c>
      <c r="E304" t="s">
        <v>74</v>
      </c>
      <c r="F304" t="s">
        <v>4604</v>
      </c>
      <c r="G304" t="s">
        <v>74</v>
      </c>
      <c r="H304" t="s">
        <v>74</v>
      </c>
      <c r="I304" t="s">
        <v>5537</v>
      </c>
      <c r="J304" t="s">
        <v>4690</v>
      </c>
      <c r="K304" t="s">
        <v>74</v>
      </c>
      <c r="L304" t="s">
        <v>74</v>
      </c>
      <c r="M304" t="s">
        <v>78</v>
      </c>
      <c r="N304" t="s">
        <v>119</v>
      </c>
      <c r="O304" t="s">
        <v>74</v>
      </c>
      <c r="P304" t="s">
        <v>74</v>
      </c>
      <c r="Q304" t="s">
        <v>74</v>
      </c>
      <c r="R304" t="s">
        <v>74</v>
      </c>
      <c r="S304" t="s">
        <v>74</v>
      </c>
      <c r="T304" t="s">
        <v>5538</v>
      </c>
      <c r="U304" t="s">
        <v>74</v>
      </c>
      <c r="V304" t="s">
        <v>5539</v>
      </c>
      <c r="W304" t="s">
        <v>4607</v>
      </c>
      <c r="X304" t="s">
        <v>4608</v>
      </c>
      <c r="Y304" t="s">
        <v>5540</v>
      </c>
      <c r="Z304" t="s">
        <v>4610</v>
      </c>
      <c r="AA304" t="s">
        <v>74</v>
      </c>
      <c r="AB304" t="s">
        <v>74</v>
      </c>
      <c r="AC304" t="s">
        <v>74</v>
      </c>
      <c r="AD304" t="s">
        <v>74</v>
      </c>
      <c r="AE304" t="s">
        <v>74</v>
      </c>
      <c r="AF304" t="s">
        <v>74</v>
      </c>
      <c r="AG304">
        <v>82</v>
      </c>
      <c r="AH304">
        <v>0</v>
      </c>
      <c r="AI304">
        <v>0</v>
      </c>
      <c r="AJ304">
        <v>2</v>
      </c>
      <c r="AK304">
        <v>2</v>
      </c>
      <c r="AL304" t="s">
        <v>84</v>
      </c>
      <c r="AM304" t="s">
        <v>85</v>
      </c>
      <c r="AN304" t="s">
        <v>86</v>
      </c>
      <c r="AO304" t="s">
        <v>4699</v>
      </c>
      <c r="AP304" t="s">
        <v>4700</v>
      </c>
      <c r="AQ304" t="s">
        <v>74</v>
      </c>
      <c r="AR304" t="s">
        <v>4701</v>
      </c>
      <c r="AS304" t="s">
        <v>4702</v>
      </c>
      <c r="AT304" t="s">
        <v>5300</v>
      </c>
      <c r="AU304">
        <v>2024</v>
      </c>
      <c r="AV304">
        <v>26</v>
      </c>
      <c r="AW304">
        <v>8</v>
      </c>
      <c r="AX304" t="s">
        <v>74</v>
      </c>
      <c r="AY304" t="s">
        <v>74</v>
      </c>
      <c r="AZ304" t="s">
        <v>74</v>
      </c>
      <c r="BA304" t="s">
        <v>74</v>
      </c>
      <c r="BB304">
        <v>1236</v>
      </c>
      <c r="BC304">
        <v>1254</v>
      </c>
      <c r="BD304" t="s">
        <v>74</v>
      </c>
      <c r="BE304" t="s">
        <v>5541</v>
      </c>
      <c r="BF304" t="str">
        <f>HYPERLINK("http://dx.doi.org/10.1080/1369801X.2024.2313757","http://dx.doi.org/10.1080/1369801X.2024.2313757")</f>
        <v>http://dx.doi.org/10.1080/1369801X.2024.2313757</v>
      </c>
      <c r="BG304" t="s">
        <v>74</v>
      </c>
      <c r="BH304" t="s">
        <v>182</v>
      </c>
      <c r="BI304">
        <v>19</v>
      </c>
      <c r="BJ304" t="s">
        <v>1806</v>
      </c>
      <c r="BK304" t="s">
        <v>292</v>
      </c>
      <c r="BL304" t="s">
        <v>1806</v>
      </c>
      <c r="BM304" t="s">
        <v>5542</v>
      </c>
      <c r="BN304" t="s">
        <v>74</v>
      </c>
      <c r="BO304" t="s">
        <v>74</v>
      </c>
      <c r="BP304" t="s">
        <v>74</v>
      </c>
      <c r="BQ304" t="s">
        <v>74</v>
      </c>
      <c r="BR304" t="s">
        <v>97</v>
      </c>
      <c r="BS304" t="s">
        <v>5543</v>
      </c>
      <c r="BT304" t="str">
        <f>HYPERLINK("https%3A%2F%2Fwww.webofscience.com%2Fwos%2Fwoscc%2Ffull-record%2FWOS:001164988300001","View Full Record in Web of Science")</f>
        <v>View Full Record in Web of Science</v>
      </c>
    </row>
    <row r="305" spans="1:72" x14ac:dyDescent="0.25">
      <c r="A305" t="s">
        <v>72</v>
      </c>
      <c r="B305" t="s">
        <v>5544</v>
      </c>
      <c r="C305" t="s">
        <v>74</v>
      </c>
      <c r="D305" t="s">
        <v>74</v>
      </c>
      <c r="E305" t="s">
        <v>74</v>
      </c>
      <c r="F305" t="s">
        <v>5545</v>
      </c>
      <c r="G305" t="s">
        <v>74</v>
      </c>
      <c r="H305" t="s">
        <v>74</v>
      </c>
      <c r="I305" t="s">
        <v>5546</v>
      </c>
      <c r="J305" t="s">
        <v>3543</v>
      </c>
      <c r="K305" t="s">
        <v>74</v>
      </c>
      <c r="L305" t="s">
        <v>74</v>
      </c>
      <c r="M305" t="s">
        <v>78</v>
      </c>
      <c r="N305" t="s">
        <v>119</v>
      </c>
      <c r="O305" t="s">
        <v>74</v>
      </c>
      <c r="P305" t="s">
        <v>74</v>
      </c>
      <c r="Q305" t="s">
        <v>74</v>
      </c>
      <c r="R305" t="s">
        <v>74</v>
      </c>
      <c r="S305" t="s">
        <v>74</v>
      </c>
      <c r="T305" t="s">
        <v>5547</v>
      </c>
      <c r="U305" t="s">
        <v>74</v>
      </c>
      <c r="V305" t="s">
        <v>5548</v>
      </c>
      <c r="W305" t="s">
        <v>5549</v>
      </c>
      <c r="X305" t="s">
        <v>5550</v>
      </c>
      <c r="Y305" t="s">
        <v>5551</v>
      </c>
      <c r="Z305" t="s">
        <v>5552</v>
      </c>
      <c r="AA305" t="s">
        <v>5553</v>
      </c>
      <c r="AB305" t="s">
        <v>74</v>
      </c>
      <c r="AC305" t="s">
        <v>5554</v>
      </c>
      <c r="AD305" t="s">
        <v>5555</v>
      </c>
      <c r="AE305" t="s">
        <v>5556</v>
      </c>
      <c r="AF305" t="s">
        <v>74</v>
      </c>
      <c r="AG305">
        <v>27</v>
      </c>
      <c r="AH305">
        <v>1</v>
      </c>
      <c r="AI305">
        <v>1</v>
      </c>
      <c r="AJ305">
        <v>0</v>
      </c>
      <c r="AK305">
        <v>0</v>
      </c>
      <c r="AL305" t="s">
        <v>3550</v>
      </c>
      <c r="AM305" t="s">
        <v>3551</v>
      </c>
      <c r="AN305" t="s">
        <v>3552</v>
      </c>
      <c r="AO305" t="s">
        <v>3553</v>
      </c>
      <c r="AP305" t="s">
        <v>74</v>
      </c>
      <c r="AQ305" t="s">
        <v>74</v>
      </c>
      <c r="AR305" t="s">
        <v>3554</v>
      </c>
      <c r="AS305" t="s">
        <v>3555</v>
      </c>
      <c r="AT305" t="s">
        <v>74</v>
      </c>
      <c r="AU305">
        <v>2024</v>
      </c>
      <c r="AV305">
        <v>12</v>
      </c>
      <c r="AW305">
        <v>1</v>
      </c>
      <c r="AX305" t="s">
        <v>74</v>
      </c>
      <c r="AY305" t="s">
        <v>74</v>
      </c>
      <c r="AZ305" t="s">
        <v>74</v>
      </c>
      <c r="BA305" t="s">
        <v>74</v>
      </c>
      <c r="BB305">
        <v>46</v>
      </c>
      <c r="BC305">
        <v>69</v>
      </c>
      <c r="BD305" t="s">
        <v>74</v>
      </c>
      <c r="BE305" t="s">
        <v>5557</v>
      </c>
      <c r="BF305" t="str">
        <f>HYPERLINK("http://dx.doi.org/10.48336/IJRXOG4597","http://dx.doi.org/10.48336/IJRXOG4597")</f>
        <v>http://dx.doi.org/10.48336/IJRXOG4597</v>
      </c>
      <c r="BG305" t="s">
        <v>74</v>
      </c>
      <c r="BH305" t="s">
        <v>74</v>
      </c>
      <c r="BI305">
        <v>24</v>
      </c>
      <c r="BJ305" t="s">
        <v>3557</v>
      </c>
      <c r="BK305" t="s">
        <v>95</v>
      </c>
      <c r="BL305" t="s">
        <v>3557</v>
      </c>
      <c r="BM305" t="s">
        <v>5558</v>
      </c>
      <c r="BN305" t="s">
        <v>74</v>
      </c>
      <c r="BO305" t="s">
        <v>74</v>
      </c>
      <c r="BP305" t="s">
        <v>74</v>
      </c>
      <c r="BQ305" t="s">
        <v>74</v>
      </c>
      <c r="BR305" t="s">
        <v>97</v>
      </c>
      <c r="BS305" t="s">
        <v>5559</v>
      </c>
      <c r="BT305" t="str">
        <f>HYPERLINK("https%3A%2F%2Fwww.webofscience.com%2Fwos%2Fwoscc%2Ffull-record%2FWOS:001345794600001","View Full Record in Web of Science")</f>
        <v>View Full Record in Web of Science</v>
      </c>
    </row>
    <row r="306" spans="1:72" x14ac:dyDescent="0.25">
      <c r="A306" t="s">
        <v>72</v>
      </c>
      <c r="B306" t="s">
        <v>5560</v>
      </c>
      <c r="C306" t="s">
        <v>74</v>
      </c>
      <c r="D306" t="s">
        <v>74</v>
      </c>
      <c r="E306" t="s">
        <v>74</v>
      </c>
      <c r="F306" t="s">
        <v>5561</v>
      </c>
      <c r="G306" t="s">
        <v>74</v>
      </c>
      <c r="H306" t="s">
        <v>74</v>
      </c>
      <c r="I306" t="s">
        <v>5562</v>
      </c>
      <c r="J306" t="s">
        <v>5563</v>
      </c>
      <c r="K306" t="s">
        <v>74</v>
      </c>
      <c r="L306" t="s">
        <v>74</v>
      </c>
      <c r="M306" t="s">
        <v>450</v>
      </c>
      <c r="N306" t="s">
        <v>119</v>
      </c>
      <c r="O306" t="s">
        <v>74</v>
      </c>
      <c r="P306" t="s">
        <v>74</v>
      </c>
      <c r="Q306" t="s">
        <v>74</v>
      </c>
      <c r="R306" t="s">
        <v>74</v>
      </c>
      <c r="S306" t="s">
        <v>74</v>
      </c>
      <c r="T306" t="s">
        <v>5564</v>
      </c>
      <c r="U306" t="s">
        <v>74</v>
      </c>
      <c r="V306" t="s">
        <v>5565</v>
      </c>
      <c r="W306" t="s">
        <v>5566</v>
      </c>
      <c r="X306" t="s">
        <v>5567</v>
      </c>
      <c r="Y306" t="s">
        <v>5568</v>
      </c>
      <c r="Z306" t="s">
        <v>5569</v>
      </c>
      <c r="AA306" t="s">
        <v>74</v>
      </c>
      <c r="AB306" t="s">
        <v>74</v>
      </c>
      <c r="AC306" t="s">
        <v>74</v>
      </c>
      <c r="AD306" t="s">
        <v>74</v>
      </c>
      <c r="AE306" t="s">
        <v>74</v>
      </c>
      <c r="AF306" t="s">
        <v>74</v>
      </c>
      <c r="AG306">
        <v>26</v>
      </c>
      <c r="AH306">
        <v>0</v>
      </c>
      <c r="AI306">
        <v>0</v>
      </c>
      <c r="AJ306">
        <v>1</v>
      </c>
      <c r="AK306">
        <v>1</v>
      </c>
      <c r="AL306" t="s">
        <v>5570</v>
      </c>
      <c r="AM306" t="s">
        <v>742</v>
      </c>
      <c r="AN306" t="s">
        <v>5571</v>
      </c>
      <c r="AO306" t="s">
        <v>5572</v>
      </c>
      <c r="AP306" t="s">
        <v>74</v>
      </c>
      <c r="AQ306" t="s">
        <v>74</v>
      </c>
      <c r="AR306" t="s">
        <v>5573</v>
      </c>
      <c r="AS306" t="s">
        <v>5574</v>
      </c>
      <c r="AT306" t="s">
        <v>74</v>
      </c>
      <c r="AU306">
        <v>2024</v>
      </c>
      <c r="AV306">
        <v>15</v>
      </c>
      <c r="AW306">
        <v>1</v>
      </c>
      <c r="AX306" t="s">
        <v>74</v>
      </c>
      <c r="AY306" t="s">
        <v>74</v>
      </c>
      <c r="AZ306" t="s">
        <v>74</v>
      </c>
      <c r="BA306" t="s">
        <v>74</v>
      </c>
      <c r="BB306" t="s">
        <v>74</v>
      </c>
      <c r="BC306" t="s">
        <v>74</v>
      </c>
      <c r="BD306" t="s">
        <v>5575</v>
      </c>
      <c r="BE306" t="s">
        <v>5576</v>
      </c>
      <c r="BF306" t="str">
        <f>HYPERLINK("http://dx.doi.org/10.1590/2179-8966/2024/81220","http://dx.doi.org/10.1590/2179-8966/2024/81220")</f>
        <v>http://dx.doi.org/10.1590/2179-8966/2024/81220</v>
      </c>
      <c r="BG306" t="s">
        <v>74</v>
      </c>
      <c r="BH306" t="s">
        <v>74</v>
      </c>
      <c r="BI306">
        <v>29</v>
      </c>
      <c r="BJ306" t="s">
        <v>979</v>
      </c>
      <c r="BK306" t="s">
        <v>95</v>
      </c>
      <c r="BL306" t="s">
        <v>379</v>
      </c>
      <c r="BM306" t="s">
        <v>5577</v>
      </c>
      <c r="BN306" t="s">
        <v>74</v>
      </c>
      <c r="BO306" t="s">
        <v>422</v>
      </c>
      <c r="BP306" t="s">
        <v>74</v>
      </c>
      <c r="BQ306" t="s">
        <v>74</v>
      </c>
      <c r="BR306" t="s">
        <v>97</v>
      </c>
      <c r="BS306" t="s">
        <v>5578</v>
      </c>
      <c r="BT306" t="str">
        <f>HYPERLINK("https%3A%2F%2Fwww.webofscience.com%2Fwos%2Fwoscc%2Ffull-record%2FWOS:001183957400023","View Full Record in Web of Science")</f>
        <v>View Full Record in Web of Science</v>
      </c>
    </row>
    <row r="307" spans="1:72" x14ac:dyDescent="0.25">
      <c r="A307" t="s">
        <v>72</v>
      </c>
      <c r="B307" t="s">
        <v>5579</v>
      </c>
      <c r="C307" t="s">
        <v>74</v>
      </c>
      <c r="D307" t="s">
        <v>74</v>
      </c>
      <c r="E307" t="s">
        <v>74</v>
      </c>
      <c r="F307" t="s">
        <v>5580</v>
      </c>
      <c r="G307" t="s">
        <v>74</v>
      </c>
      <c r="H307" t="s">
        <v>74</v>
      </c>
      <c r="I307" t="s">
        <v>5581</v>
      </c>
      <c r="J307" t="s">
        <v>5582</v>
      </c>
      <c r="K307" t="s">
        <v>74</v>
      </c>
      <c r="L307" t="s">
        <v>74</v>
      </c>
      <c r="M307" t="s">
        <v>628</v>
      </c>
      <c r="N307" t="s">
        <v>119</v>
      </c>
      <c r="O307" t="s">
        <v>74</v>
      </c>
      <c r="P307" t="s">
        <v>74</v>
      </c>
      <c r="Q307" t="s">
        <v>74</v>
      </c>
      <c r="R307" t="s">
        <v>74</v>
      </c>
      <c r="S307" t="s">
        <v>74</v>
      </c>
      <c r="T307" t="s">
        <v>5583</v>
      </c>
      <c r="U307" t="s">
        <v>74</v>
      </c>
      <c r="V307" t="s">
        <v>5584</v>
      </c>
      <c r="W307" t="s">
        <v>5585</v>
      </c>
      <c r="X307" t="s">
        <v>5586</v>
      </c>
      <c r="Y307" t="s">
        <v>5587</v>
      </c>
      <c r="Z307" t="s">
        <v>5588</v>
      </c>
      <c r="AA307" t="s">
        <v>74</v>
      </c>
      <c r="AB307" t="s">
        <v>74</v>
      </c>
      <c r="AC307" t="s">
        <v>74</v>
      </c>
      <c r="AD307" t="s">
        <v>74</v>
      </c>
      <c r="AE307" t="s">
        <v>74</v>
      </c>
      <c r="AF307" t="s">
        <v>74</v>
      </c>
      <c r="AG307">
        <v>33</v>
      </c>
      <c r="AH307">
        <v>0</v>
      </c>
      <c r="AI307">
        <v>0</v>
      </c>
      <c r="AJ307">
        <v>0</v>
      </c>
      <c r="AK307">
        <v>0</v>
      </c>
      <c r="AL307" t="s">
        <v>5589</v>
      </c>
      <c r="AM307" t="s">
        <v>1597</v>
      </c>
      <c r="AN307" t="s">
        <v>5590</v>
      </c>
      <c r="AO307" t="s">
        <v>5591</v>
      </c>
      <c r="AP307" t="s">
        <v>5592</v>
      </c>
      <c r="AQ307" t="s">
        <v>74</v>
      </c>
      <c r="AR307" t="s">
        <v>5593</v>
      </c>
      <c r="AS307" t="s">
        <v>5594</v>
      </c>
      <c r="AT307" t="s">
        <v>74</v>
      </c>
      <c r="AU307">
        <v>2024</v>
      </c>
      <c r="AV307">
        <v>15</v>
      </c>
      <c r="AW307">
        <v>2</v>
      </c>
      <c r="AX307" t="s">
        <v>74</v>
      </c>
      <c r="AY307" t="s">
        <v>74</v>
      </c>
      <c r="AZ307" t="s">
        <v>74</v>
      </c>
      <c r="BA307" t="s">
        <v>74</v>
      </c>
      <c r="BB307">
        <v>449</v>
      </c>
      <c r="BC307">
        <v>463</v>
      </c>
      <c r="BD307" t="s">
        <v>74</v>
      </c>
      <c r="BE307" t="s">
        <v>5595</v>
      </c>
      <c r="BF307" t="str">
        <f>HYPERLINK("http://dx.doi.org/10.5209/geop.99283","http://dx.doi.org/10.5209/geop.99283")</f>
        <v>http://dx.doi.org/10.5209/geop.99283</v>
      </c>
      <c r="BG307" t="s">
        <v>74</v>
      </c>
      <c r="BH307" t="s">
        <v>74</v>
      </c>
      <c r="BI307">
        <v>15</v>
      </c>
      <c r="BJ307" t="s">
        <v>378</v>
      </c>
      <c r="BK307" t="s">
        <v>95</v>
      </c>
      <c r="BL307" t="s">
        <v>379</v>
      </c>
      <c r="BM307" t="s">
        <v>5596</v>
      </c>
      <c r="BN307" t="s">
        <v>74</v>
      </c>
      <c r="BO307" t="s">
        <v>422</v>
      </c>
      <c r="BP307" t="s">
        <v>74</v>
      </c>
      <c r="BQ307" t="s">
        <v>74</v>
      </c>
      <c r="BR307" t="s">
        <v>97</v>
      </c>
      <c r="BS307" t="s">
        <v>5597</v>
      </c>
      <c r="BT307" t="str">
        <f>HYPERLINK("https%3A%2F%2Fwww.webofscience.com%2Fwos%2Fwoscc%2Ffull-record%2FWOS:001380766300006","View Full Record in Web of Science")</f>
        <v>View Full Record in Web of Science</v>
      </c>
    </row>
    <row r="308" spans="1:72" x14ac:dyDescent="0.25">
      <c r="A308" t="s">
        <v>72</v>
      </c>
      <c r="B308" t="s">
        <v>5598</v>
      </c>
      <c r="C308" t="s">
        <v>74</v>
      </c>
      <c r="D308" t="s">
        <v>74</v>
      </c>
      <c r="E308" t="s">
        <v>74</v>
      </c>
      <c r="F308" t="s">
        <v>5599</v>
      </c>
      <c r="G308" t="s">
        <v>74</v>
      </c>
      <c r="H308" t="s">
        <v>74</v>
      </c>
      <c r="I308" t="s">
        <v>5600</v>
      </c>
      <c r="J308" t="s">
        <v>5601</v>
      </c>
      <c r="K308" t="s">
        <v>74</v>
      </c>
      <c r="L308" t="s">
        <v>74</v>
      </c>
      <c r="M308" t="s">
        <v>78</v>
      </c>
      <c r="N308" t="s">
        <v>119</v>
      </c>
      <c r="O308" t="s">
        <v>74</v>
      </c>
      <c r="P308" t="s">
        <v>74</v>
      </c>
      <c r="Q308" t="s">
        <v>74</v>
      </c>
      <c r="R308" t="s">
        <v>74</v>
      </c>
      <c r="S308" t="s">
        <v>74</v>
      </c>
      <c r="T308" t="s">
        <v>5602</v>
      </c>
      <c r="U308" t="s">
        <v>5603</v>
      </c>
      <c r="V308" t="s">
        <v>5604</v>
      </c>
      <c r="W308" t="s">
        <v>5605</v>
      </c>
      <c r="X308" t="s">
        <v>5606</v>
      </c>
      <c r="Y308" t="s">
        <v>5607</v>
      </c>
      <c r="Z308" t="s">
        <v>5608</v>
      </c>
      <c r="AA308" t="s">
        <v>5609</v>
      </c>
      <c r="AB308" t="s">
        <v>74</v>
      </c>
      <c r="AC308" t="s">
        <v>74</v>
      </c>
      <c r="AD308" t="s">
        <v>74</v>
      </c>
      <c r="AE308" t="s">
        <v>74</v>
      </c>
      <c r="AF308" t="s">
        <v>74</v>
      </c>
      <c r="AG308">
        <v>75</v>
      </c>
      <c r="AH308">
        <v>0</v>
      </c>
      <c r="AI308">
        <v>0</v>
      </c>
      <c r="AJ308">
        <v>1</v>
      </c>
      <c r="AK308">
        <v>1</v>
      </c>
      <c r="AL308" t="s">
        <v>84</v>
      </c>
      <c r="AM308" t="s">
        <v>85</v>
      </c>
      <c r="AN308" t="s">
        <v>86</v>
      </c>
      <c r="AO308" t="s">
        <v>5610</v>
      </c>
      <c r="AP308" t="s">
        <v>5611</v>
      </c>
      <c r="AQ308" t="s">
        <v>74</v>
      </c>
      <c r="AR308" t="s">
        <v>5612</v>
      </c>
      <c r="AS308" t="s">
        <v>5613</v>
      </c>
      <c r="AT308" t="s">
        <v>91</v>
      </c>
      <c r="AU308">
        <v>2024</v>
      </c>
      <c r="AV308">
        <v>94</v>
      </c>
      <c r="AW308">
        <v>4</v>
      </c>
      <c r="AX308" t="s">
        <v>74</v>
      </c>
      <c r="AY308" t="s">
        <v>74</v>
      </c>
      <c r="AZ308" t="s">
        <v>109</v>
      </c>
      <c r="BA308" t="s">
        <v>74</v>
      </c>
      <c r="BB308">
        <v>299</v>
      </c>
      <c r="BC308">
        <v>321</v>
      </c>
      <c r="BD308" t="s">
        <v>74</v>
      </c>
      <c r="BE308" t="s">
        <v>5614</v>
      </c>
      <c r="BF308" t="str">
        <f>HYPERLINK("http://dx.doi.org/10.1080/28376811.2024.2402335","http://dx.doi.org/10.1080/28376811.2024.2402335")</f>
        <v>http://dx.doi.org/10.1080/28376811.2024.2402335</v>
      </c>
      <c r="BG308" t="s">
        <v>74</v>
      </c>
      <c r="BH308" t="s">
        <v>74</v>
      </c>
      <c r="BI308">
        <v>23</v>
      </c>
      <c r="BJ308" t="s">
        <v>3557</v>
      </c>
      <c r="BK308" t="s">
        <v>95</v>
      </c>
      <c r="BL308" t="s">
        <v>3557</v>
      </c>
      <c r="BM308" t="s">
        <v>5615</v>
      </c>
      <c r="BN308" t="s">
        <v>74</v>
      </c>
      <c r="BO308" t="s">
        <v>74</v>
      </c>
      <c r="BP308" t="s">
        <v>74</v>
      </c>
      <c r="BQ308" t="s">
        <v>74</v>
      </c>
      <c r="BR308" t="s">
        <v>97</v>
      </c>
      <c r="BS308" t="s">
        <v>5616</v>
      </c>
      <c r="BT308" t="str">
        <f>HYPERLINK("https%3A%2F%2Fwww.webofscience.com%2Fwos%2Fwoscc%2Ffull-record%2FWOS:001362318200004","View Full Record in Web of Science")</f>
        <v>View Full Record in Web of Science</v>
      </c>
    </row>
    <row r="309" spans="1:72" x14ac:dyDescent="0.25">
      <c r="A309" t="s">
        <v>72</v>
      </c>
      <c r="B309" t="s">
        <v>5617</v>
      </c>
      <c r="C309" t="s">
        <v>74</v>
      </c>
      <c r="D309" t="s">
        <v>74</v>
      </c>
      <c r="E309" t="s">
        <v>74</v>
      </c>
      <c r="F309" t="s">
        <v>5618</v>
      </c>
      <c r="G309" t="s">
        <v>74</v>
      </c>
      <c r="H309" t="s">
        <v>74</v>
      </c>
      <c r="I309" t="s">
        <v>5619</v>
      </c>
      <c r="J309" t="s">
        <v>5620</v>
      </c>
      <c r="K309" t="s">
        <v>74</v>
      </c>
      <c r="L309" t="s">
        <v>74</v>
      </c>
      <c r="M309" t="s">
        <v>628</v>
      </c>
      <c r="N309" t="s">
        <v>119</v>
      </c>
      <c r="O309" t="s">
        <v>74</v>
      </c>
      <c r="P309" t="s">
        <v>74</v>
      </c>
      <c r="Q309" t="s">
        <v>74</v>
      </c>
      <c r="R309" t="s">
        <v>74</v>
      </c>
      <c r="S309" t="s">
        <v>74</v>
      </c>
      <c r="T309" t="s">
        <v>5621</v>
      </c>
      <c r="U309" t="s">
        <v>4898</v>
      </c>
      <c r="V309" t="s">
        <v>5622</v>
      </c>
      <c r="W309" t="s">
        <v>5623</v>
      </c>
      <c r="X309" t="s">
        <v>5624</v>
      </c>
      <c r="Y309" t="s">
        <v>5625</v>
      </c>
      <c r="Z309" t="s">
        <v>5626</v>
      </c>
      <c r="AA309" t="s">
        <v>74</v>
      </c>
      <c r="AB309" t="s">
        <v>74</v>
      </c>
      <c r="AC309" t="s">
        <v>74</v>
      </c>
      <c r="AD309" t="s">
        <v>74</v>
      </c>
      <c r="AE309" t="s">
        <v>74</v>
      </c>
      <c r="AF309" t="s">
        <v>74</v>
      </c>
      <c r="AG309">
        <v>46</v>
      </c>
      <c r="AH309">
        <v>0</v>
      </c>
      <c r="AI309">
        <v>0</v>
      </c>
      <c r="AJ309">
        <v>0</v>
      </c>
      <c r="AK309">
        <v>0</v>
      </c>
      <c r="AL309" t="s">
        <v>5627</v>
      </c>
      <c r="AM309" t="s">
        <v>1597</v>
      </c>
      <c r="AN309" t="s">
        <v>5628</v>
      </c>
      <c r="AO309" t="s">
        <v>5629</v>
      </c>
      <c r="AP309" t="s">
        <v>74</v>
      </c>
      <c r="AQ309" t="s">
        <v>74</v>
      </c>
      <c r="AR309" t="s">
        <v>5630</v>
      </c>
      <c r="AS309" t="s">
        <v>5631</v>
      </c>
      <c r="AT309" t="s">
        <v>5632</v>
      </c>
      <c r="AU309">
        <v>2024</v>
      </c>
      <c r="AV309" t="s">
        <v>74</v>
      </c>
      <c r="AW309">
        <v>57</v>
      </c>
      <c r="AX309" t="s">
        <v>74</v>
      </c>
      <c r="AY309" t="s">
        <v>74</v>
      </c>
      <c r="AZ309" t="s">
        <v>74</v>
      </c>
      <c r="BA309" t="s">
        <v>74</v>
      </c>
      <c r="BB309" t="s">
        <v>74</v>
      </c>
      <c r="BC309" t="s">
        <v>74</v>
      </c>
      <c r="BD309" t="s">
        <v>74</v>
      </c>
      <c r="BE309" t="s">
        <v>5633</v>
      </c>
      <c r="BF309" t="str">
        <f>HYPERLINK("http://dx.doi.org/10.15366/relacionesinternacionales2024.57.004","http://dx.doi.org/10.15366/relacionesinternacionales2024.57.004")</f>
        <v>http://dx.doi.org/10.15366/relacionesinternacionales2024.57.004</v>
      </c>
      <c r="BG309" t="s">
        <v>74</v>
      </c>
      <c r="BH309" t="s">
        <v>74</v>
      </c>
      <c r="BI309">
        <v>21</v>
      </c>
      <c r="BJ309" t="s">
        <v>1900</v>
      </c>
      <c r="BK309" t="s">
        <v>95</v>
      </c>
      <c r="BL309" t="s">
        <v>1900</v>
      </c>
      <c r="BM309" t="s">
        <v>5634</v>
      </c>
      <c r="BN309" t="s">
        <v>74</v>
      </c>
      <c r="BO309" t="s">
        <v>422</v>
      </c>
      <c r="BP309" t="s">
        <v>74</v>
      </c>
      <c r="BQ309" t="s">
        <v>74</v>
      </c>
      <c r="BR309" t="s">
        <v>97</v>
      </c>
      <c r="BS309" t="s">
        <v>5635</v>
      </c>
      <c r="BT309" t="str">
        <f>HYPERLINK("https%3A%2F%2Fwww.webofscience.com%2Fwos%2Fwoscc%2Ffull-record%2FWOS:001359744000005","View Full Record in Web of Science")</f>
        <v>View Full Record in Web of Science</v>
      </c>
    </row>
    <row r="310" spans="1:72" x14ac:dyDescent="0.25">
      <c r="A310" t="s">
        <v>72</v>
      </c>
      <c r="B310" t="s">
        <v>5636</v>
      </c>
      <c r="C310" t="s">
        <v>74</v>
      </c>
      <c r="D310" t="s">
        <v>74</v>
      </c>
      <c r="E310" t="s">
        <v>74</v>
      </c>
      <c r="F310" t="s">
        <v>5637</v>
      </c>
      <c r="G310" t="s">
        <v>74</v>
      </c>
      <c r="H310" t="s">
        <v>74</v>
      </c>
      <c r="I310" t="s">
        <v>5638</v>
      </c>
      <c r="J310" t="s">
        <v>5639</v>
      </c>
      <c r="K310" t="s">
        <v>74</v>
      </c>
      <c r="L310" t="s">
        <v>74</v>
      </c>
      <c r="M310" t="s">
        <v>78</v>
      </c>
      <c r="N310" t="s">
        <v>271</v>
      </c>
      <c r="O310" t="s">
        <v>74</v>
      </c>
      <c r="P310" t="s">
        <v>74</v>
      </c>
      <c r="Q310" t="s">
        <v>74</v>
      </c>
      <c r="R310" t="s">
        <v>74</v>
      </c>
      <c r="S310" t="s">
        <v>74</v>
      </c>
      <c r="T310" t="s">
        <v>5640</v>
      </c>
      <c r="U310" t="s">
        <v>74</v>
      </c>
      <c r="V310" t="s">
        <v>5641</v>
      </c>
      <c r="W310" t="s">
        <v>5642</v>
      </c>
      <c r="X310" t="s">
        <v>5643</v>
      </c>
      <c r="Y310" t="s">
        <v>5644</v>
      </c>
      <c r="Z310" t="s">
        <v>5645</v>
      </c>
      <c r="AA310" t="s">
        <v>74</v>
      </c>
      <c r="AB310" t="s">
        <v>74</v>
      </c>
      <c r="AC310" t="s">
        <v>5646</v>
      </c>
      <c r="AD310" t="s">
        <v>5647</v>
      </c>
      <c r="AE310" t="s">
        <v>5648</v>
      </c>
      <c r="AF310" t="s">
        <v>74</v>
      </c>
      <c r="AG310">
        <v>53</v>
      </c>
      <c r="AH310">
        <v>0</v>
      </c>
      <c r="AI310">
        <v>0</v>
      </c>
      <c r="AJ310">
        <v>0</v>
      </c>
      <c r="AK310">
        <v>0</v>
      </c>
      <c r="AL310" t="s">
        <v>84</v>
      </c>
      <c r="AM310" t="s">
        <v>85</v>
      </c>
      <c r="AN310" t="s">
        <v>86</v>
      </c>
      <c r="AO310" t="s">
        <v>5649</v>
      </c>
      <c r="AP310" t="s">
        <v>5650</v>
      </c>
      <c r="AQ310" t="s">
        <v>74</v>
      </c>
      <c r="AR310" t="s">
        <v>5651</v>
      </c>
      <c r="AS310" t="s">
        <v>5652</v>
      </c>
      <c r="AT310" t="s">
        <v>5653</v>
      </c>
      <c r="AU310">
        <v>2024</v>
      </c>
      <c r="AV310" t="s">
        <v>74</v>
      </c>
      <c r="AW310" t="s">
        <v>74</v>
      </c>
      <c r="AX310" t="s">
        <v>74</v>
      </c>
      <c r="AY310" t="s">
        <v>74</v>
      </c>
      <c r="AZ310" t="s">
        <v>74</v>
      </c>
      <c r="BA310" t="s">
        <v>74</v>
      </c>
      <c r="BB310" t="s">
        <v>74</v>
      </c>
      <c r="BC310" t="s">
        <v>74</v>
      </c>
      <c r="BD310" t="s">
        <v>74</v>
      </c>
      <c r="BE310" t="s">
        <v>5654</v>
      </c>
      <c r="BF310" t="str">
        <f>HYPERLINK("http://dx.doi.org/10.1080/17524032.2024.2433073","http://dx.doi.org/10.1080/17524032.2024.2433073")</f>
        <v>http://dx.doi.org/10.1080/17524032.2024.2433073</v>
      </c>
      <c r="BG310" t="s">
        <v>74</v>
      </c>
      <c r="BH310" t="s">
        <v>1625</v>
      </c>
      <c r="BI310">
        <v>16</v>
      </c>
      <c r="BJ310" t="s">
        <v>5655</v>
      </c>
      <c r="BK310" t="s">
        <v>112</v>
      </c>
      <c r="BL310" t="s">
        <v>5656</v>
      </c>
      <c r="BM310" t="s">
        <v>5657</v>
      </c>
      <c r="BN310" t="s">
        <v>74</v>
      </c>
      <c r="BO310" t="s">
        <v>316</v>
      </c>
      <c r="BP310" t="s">
        <v>74</v>
      </c>
      <c r="BQ310" t="s">
        <v>74</v>
      </c>
      <c r="BR310" t="s">
        <v>97</v>
      </c>
      <c r="BS310" t="s">
        <v>5658</v>
      </c>
      <c r="BT310" t="str">
        <f>HYPERLINK("https%3A%2F%2Fwww.webofscience.com%2Fwos%2Fwoscc%2Ffull-record%2FWOS:001372385200001","View Full Record in Web of Science")</f>
        <v>View Full Record in Web of Science</v>
      </c>
    </row>
    <row r="311" spans="1:72" x14ac:dyDescent="0.25">
      <c r="A311" t="s">
        <v>72</v>
      </c>
      <c r="B311" t="s">
        <v>5659</v>
      </c>
      <c r="C311" t="s">
        <v>74</v>
      </c>
      <c r="D311" t="s">
        <v>74</v>
      </c>
      <c r="E311" t="s">
        <v>74</v>
      </c>
      <c r="F311" t="s">
        <v>5660</v>
      </c>
      <c r="G311" t="s">
        <v>74</v>
      </c>
      <c r="H311" t="s">
        <v>74</v>
      </c>
      <c r="I311" t="s">
        <v>5661</v>
      </c>
      <c r="J311" t="s">
        <v>773</v>
      </c>
      <c r="K311" t="s">
        <v>74</v>
      </c>
      <c r="L311" t="s">
        <v>74</v>
      </c>
      <c r="M311" t="s">
        <v>78</v>
      </c>
      <c r="N311" t="s">
        <v>119</v>
      </c>
      <c r="O311" t="s">
        <v>74</v>
      </c>
      <c r="P311" t="s">
        <v>74</v>
      </c>
      <c r="Q311" t="s">
        <v>74</v>
      </c>
      <c r="R311" t="s">
        <v>74</v>
      </c>
      <c r="S311" t="s">
        <v>74</v>
      </c>
      <c r="T311" t="s">
        <v>5662</v>
      </c>
      <c r="U311" t="s">
        <v>74</v>
      </c>
      <c r="V311" t="s">
        <v>5663</v>
      </c>
      <c r="W311" t="s">
        <v>5664</v>
      </c>
      <c r="X311" t="s">
        <v>1767</v>
      </c>
      <c r="Y311" t="s">
        <v>5665</v>
      </c>
      <c r="Z311" t="s">
        <v>74</v>
      </c>
      <c r="AA311" t="s">
        <v>74</v>
      </c>
      <c r="AB311" t="s">
        <v>74</v>
      </c>
      <c r="AC311" t="s">
        <v>74</v>
      </c>
      <c r="AD311" t="s">
        <v>74</v>
      </c>
      <c r="AE311" t="s">
        <v>74</v>
      </c>
      <c r="AF311" t="s">
        <v>74</v>
      </c>
      <c r="AG311">
        <v>34</v>
      </c>
      <c r="AH311">
        <v>0</v>
      </c>
      <c r="AI311">
        <v>0</v>
      </c>
      <c r="AJ311">
        <v>0</v>
      </c>
      <c r="AK311">
        <v>0</v>
      </c>
      <c r="AL311" t="s">
        <v>779</v>
      </c>
      <c r="AM311" t="s">
        <v>780</v>
      </c>
      <c r="AN311" t="s">
        <v>781</v>
      </c>
      <c r="AO311" t="s">
        <v>782</v>
      </c>
      <c r="AP311" t="s">
        <v>74</v>
      </c>
      <c r="AQ311" t="s">
        <v>74</v>
      </c>
      <c r="AR311" t="s">
        <v>773</v>
      </c>
      <c r="AS311" t="s">
        <v>783</v>
      </c>
      <c r="AT311" t="s">
        <v>74</v>
      </c>
      <c r="AU311">
        <v>2024</v>
      </c>
      <c r="AV311">
        <v>23</v>
      </c>
      <c r="AW311">
        <v>1</v>
      </c>
      <c r="AX311" t="s">
        <v>74</v>
      </c>
      <c r="AY311" t="s">
        <v>74</v>
      </c>
      <c r="AZ311" t="s">
        <v>74</v>
      </c>
      <c r="BA311" t="s">
        <v>74</v>
      </c>
      <c r="BB311">
        <v>7</v>
      </c>
      <c r="BC311">
        <v>34</v>
      </c>
      <c r="BD311" t="s">
        <v>74</v>
      </c>
      <c r="BE311" t="s">
        <v>5666</v>
      </c>
      <c r="BF311" t="str">
        <f>HYPERLINK("http://dx.doi.org/10.11606/issn.2238-3867.v23i1p7-34","http://dx.doi.org/10.11606/issn.2238-3867.v23i1p7-34")</f>
        <v>http://dx.doi.org/10.11606/issn.2238-3867.v23i1p7-34</v>
      </c>
      <c r="BG311" t="s">
        <v>74</v>
      </c>
      <c r="BH311" t="s">
        <v>74</v>
      </c>
      <c r="BI311">
        <v>28</v>
      </c>
      <c r="BJ311" t="s">
        <v>785</v>
      </c>
      <c r="BK311" t="s">
        <v>95</v>
      </c>
      <c r="BL311" t="s">
        <v>785</v>
      </c>
      <c r="BM311" t="s">
        <v>786</v>
      </c>
      <c r="BN311" t="s">
        <v>74</v>
      </c>
      <c r="BO311" t="s">
        <v>422</v>
      </c>
      <c r="BP311" t="s">
        <v>74</v>
      </c>
      <c r="BQ311" t="s">
        <v>74</v>
      </c>
      <c r="BR311" t="s">
        <v>97</v>
      </c>
      <c r="BS311" t="s">
        <v>5667</v>
      </c>
      <c r="BT311" t="str">
        <f>HYPERLINK("https%3A%2F%2Fwww.webofscience.com%2Fwos%2Fwoscc%2Ffull-record%2FWOS:001222851300002","View Full Record in Web of Science")</f>
        <v>View Full Record in Web of Science</v>
      </c>
    </row>
    <row r="312" spans="1:72" x14ac:dyDescent="0.25">
      <c r="A312" t="s">
        <v>72</v>
      </c>
      <c r="B312" t="s">
        <v>5668</v>
      </c>
      <c r="C312" t="s">
        <v>74</v>
      </c>
      <c r="D312" t="s">
        <v>74</v>
      </c>
      <c r="E312" t="s">
        <v>74</v>
      </c>
      <c r="F312" t="s">
        <v>5669</v>
      </c>
      <c r="G312" t="s">
        <v>74</v>
      </c>
      <c r="H312" t="s">
        <v>74</v>
      </c>
      <c r="I312" t="s">
        <v>5670</v>
      </c>
      <c r="J312" t="s">
        <v>5671</v>
      </c>
      <c r="K312" t="s">
        <v>74</v>
      </c>
      <c r="L312" t="s">
        <v>74</v>
      </c>
      <c r="M312" t="s">
        <v>78</v>
      </c>
      <c r="N312" t="s">
        <v>271</v>
      </c>
      <c r="O312" t="s">
        <v>74</v>
      </c>
      <c r="P312" t="s">
        <v>74</v>
      </c>
      <c r="Q312" t="s">
        <v>74</v>
      </c>
      <c r="R312" t="s">
        <v>74</v>
      </c>
      <c r="S312" t="s">
        <v>74</v>
      </c>
      <c r="T312" t="s">
        <v>5672</v>
      </c>
      <c r="U312" t="s">
        <v>5673</v>
      </c>
      <c r="V312" t="s">
        <v>5674</v>
      </c>
      <c r="W312" t="s">
        <v>5675</v>
      </c>
      <c r="X312" t="s">
        <v>5676</v>
      </c>
      <c r="Y312" t="s">
        <v>5677</v>
      </c>
      <c r="Z312" t="s">
        <v>5678</v>
      </c>
      <c r="AA312" t="s">
        <v>5679</v>
      </c>
      <c r="AB312" t="s">
        <v>5680</v>
      </c>
      <c r="AC312" t="s">
        <v>74</v>
      </c>
      <c r="AD312" t="s">
        <v>74</v>
      </c>
      <c r="AE312" t="s">
        <v>74</v>
      </c>
      <c r="AF312" t="s">
        <v>74</v>
      </c>
      <c r="AG312">
        <v>63</v>
      </c>
      <c r="AH312">
        <v>0</v>
      </c>
      <c r="AI312">
        <v>0</v>
      </c>
      <c r="AJ312">
        <v>0</v>
      </c>
      <c r="AK312">
        <v>0</v>
      </c>
      <c r="AL312" t="s">
        <v>84</v>
      </c>
      <c r="AM312" t="s">
        <v>85</v>
      </c>
      <c r="AN312" t="s">
        <v>86</v>
      </c>
      <c r="AO312" t="s">
        <v>5681</v>
      </c>
      <c r="AP312" t="s">
        <v>5682</v>
      </c>
      <c r="AQ312" t="s">
        <v>74</v>
      </c>
      <c r="AR312" t="s">
        <v>5683</v>
      </c>
      <c r="AS312" t="s">
        <v>5684</v>
      </c>
      <c r="AT312" t="s">
        <v>5685</v>
      </c>
      <c r="AU312">
        <v>2024</v>
      </c>
      <c r="AV312" t="s">
        <v>74</v>
      </c>
      <c r="AW312" t="s">
        <v>74</v>
      </c>
      <c r="AX312" t="s">
        <v>74</v>
      </c>
      <c r="AY312" t="s">
        <v>74</v>
      </c>
      <c r="AZ312" t="s">
        <v>74</v>
      </c>
      <c r="BA312" t="s">
        <v>74</v>
      </c>
      <c r="BB312" t="s">
        <v>74</v>
      </c>
      <c r="BC312" t="s">
        <v>74</v>
      </c>
      <c r="BD312" t="s">
        <v>74</v>
      </c>
      <c r="BE312" t="s">
        <v>5686</v>
      </c>
      <c r="BF312" t="str">
        <f>HYPERLINK("http://dx.doi.org/10.1080/10510974.2024.2408049","http://dx.doi.org/10.1080/10510974.2024.2408049")</f>
        <v>http://dx.doi.org/10.1080/10510974.2024.2408049</v>
      </c>
      <c r="BG312" t="s">
        <v>74</v>
      </c>
      <c r="BH312" t="s">
        <v>312</v>
      </c>
      <c r="BI312">
        <v>19</v>
      </c>
      <c r="BJ312" t="s">
        <v>837</v>
      </c>
      <c r="BK312" t="s">
        <v>95</v>
      </c>
      <c r="BL312" t="s">
        <v>837</v>
      </c>
      <c r="BM312" t="s">
        <v>5687</v>
      </c>
      <c r="BN312" t="s">
        <v>74</v>
      </c>
      <c r="BO312" t="s">
        <v>74</v>
      </c>
      <c r="BP312" t="s">
        <v>74</v>
      </c>
      <c r="BQ312" t="s">
        <v>74</v>
      </c>
      <c r="BR312" t="s">
        <v>97</v>
      </c>
      <c r="BS312" t="s">
        <v>5688</v>
      </c>
      <c r="BT312" t="str">
        <f>HYPERLINK("https%3A%2F%2Fwww.webofscience.com%2Fwos%2Fwoscc%2Ffull-record%2FWOS:001324690100001","View Full Record in Web of Science")</f>
        <v>View Full Record in Web of Science</v>
      </c>
    </row>
    <row r="313" spans="1:72" x14ac:dyDescent="0.25">
      <c r="A313" t="s">
        <v>72</v>
      </c>
      <c r="B313" t="s">
        <v>5689</v>
      </c>
      <c r="C313" t="s">
        <v>74</v>
      </c>
      <c r="D313" t="s">
        <v>74</v>
      </c>
      <c r="E313" t="s">
        <v>74</v>
      </c>
      <c r="F313" t="s">
        <v>5690</v>
      </c>
      <c r="G313" t="s">
        <v>74</v>
      </c>
      <c r="H313" t="s">
        <v>74</v>
      </c>
      <c r="I313" t="s">
        <v>5691</v>
      </c>
      <c r="J313" t="s">
        <v>5692</v>
      </c>
      <c r="K313" t="s">
        <v>74</v>
      </c>
      <c r="L313" t="s">
        <v>74</v>
      </c>
      <c r="M313" t="s">
        <v>78</v>
      </c>
      <c r="N313" t="s">
        <v>119</v>
      </c>
      <c r="O313" t="s">
        <v>74</v>
      </c>
      <c r="P313" t="s">
        <v>74</v>
      </c>
      <c r="Q313" t="s">
        <v>74</v>
      </c>
      <c r="R313" t="s">
        <v>74</v>
      </c>
      <c r="S313" t="s">
        <v>74</v>
      </c>
      <c r="T313" t="s">
        <v>5693</v>
      </c>
      <c r="U313" t="s">
        <v>74</v>
      </c>
      <c r="V313" t="s">
        <v>5694</v>
      </c>
      <c r="W313" t="s">
        <v>5695</v>
      </c>
      <c r="X313" t="s">
        <v>5208</v>
      </c>
      <c r="Y313" t="s">
        <v>5696</v>
      </c>
      <c r="Z313" t="s">
        <v>5697</v>
      </c>
      <c r="AA313" t="s">
        <v>74</v>
      </c>
      <c r="AB313" t="s">
        <v>5698</v>
      </c>
      <c r="AC313" t="s">
        <v>74</v>
      </c>
      <c r="AD313" t="s">
        <v>74</v>
      </c>
      <c r="AE313" t="s">
        <v>74</v>
      </c>
      <c r="AF313" t="s">
        <v>74</v>
      </c>
      <c r="AG313">
        <v>45</v>
      </c>
      <c r="AH313">
        <v>0</v>
      </c>
      <c r="AI313">
        <v>0</v>
      </c>
      <c r="AJ313">
        <v>4</v>
      </c>
      <c r="AK313">
        <v>7</v>
      </c>
      <c r="AL313" t="s">
        <v>5699</v>
      </c>
      <c r="AM313" t="s">
        <v>5700</v>
      </c>
      <c r="AN313" t="s">
        <v>5701</v>
      </c>
      <c r="AO313" t="s">
        <v>74</v>
      </c>
      <c r="AP313" t="s">
        <v>5702</v>
      </c>
      <c r="AQ313" t="s">
        <v>74</v>
      </c>
      <c r="AR313" t="s">
        <v>5692</v>
      </c>
      <c r="AS313" t="s">
        <v>5703</v>
      </c>
      <c r="AT313" t="s">
        <v>2094</v>
      </c>
      <c r="AU313">
        <v>2024</v>
      </c>
      <c r="AV313" t="s">
        <v>74</v>
      </c>
      <c r="AW313">
        <v>43</v>
      </c>
      <c r="AX313" t="s">
        <v>74</v>
      </c>
      <c r="AY313" t="s">
        <v>74</v>
      </c>
      <c r="AZ313" t="s">
        <v>74</v>
      </c>
      <c r="BA313" t="s">
        <v>74</v>
      </c>
      <c r="BB313">
        <v>127</v>
      </c>
      <c r="BC313">
        <v>150</v>
      </c>
      <c r="BD313" t="s">
        <v>74</v>
      </c>
      <c r="BE313" t="s">
        <v>5704</v>
      </c>
      <c r="BF313" t="str">
        <f>HYPERLINK("http://dx.doi.org/10.14198/fem.2024.43.06","http://dx.doi.org/10.14198/fem.2024.43.06")</f>
        <v>http://dx.doi.org/10.14198/fem.2024.43.06</v>
      </c>
      <c r="BG313" t="s">
        <v>74</v>
      </c>
      <c r="BH313" t="s">
        <v>74</v>
      </c>
      <c r="BI313">
        <v>24</v>
      </c>
      <c r="BJ313" t="s">
        <v>336</v>
      </c>
      <c r="BK313" t="s">
        <v>95</v>
      </c>
      <c r="BL313" t="s">
        <v>336</v>
      </c>
      <c r="BM313" t="s">
        <v>5705</v>
      </c>
      <c r="BN313" t="s">
        <v>74</v>
      </c>
      <c r="BO313" t="s">
        <v>2076</v>
      </c>
      <c r="BP313" t="s">
        <v>74</v>
      </c>
      <c r="BQ313" t="s">
        <v>74</v>
      </c>
      <c r="BR313" t="s">
        <v>97</v>
      </c>
      <c r="BS313" t="s">
        <v>5706</v>
      </c>
      <c r="BT313" t="str">
        <f>HYPERLINK("https%3A%2F%2Fwww.webofscience.com%2Fwos%2Fwoscc%2Ffull-record%2FWOS:001173532500002","View Full Record in Web of Science")</f>
        <v>View Full Record in Web of Science</v>
      </c>
    </row>
    <row r="314" spans="1:72" x14ac:dyDescent="0.25">
      <c r="A314" t="s">
        <v>72</v>
      </c>
      <c r="B314" t="s">
        <v>5707</v>
      </c>
      <c r="C314" t="s">
        <v>74</v>
      </c>
      <c r="D314" t="s">
        <v>74</v>
      </c>
      <c r="E314" t="s">
        <v>74</v>
      </c>
      <c r="F314" t="s">
        <v>5708</v>
      </c>
      <c r="G314" t="s">
        <v>74</v>
      </c>
      <c r="H314" t="s">
        <v>74</v>
      </c>
      <c r="I314" t="s">
        <v>5709</v>
      </c>
      <c r="J314" t="s">
        <v>3968</v>
      </c>
      <c r="K314" t="s">
        <v>74</v>
      </c>
      <c r="L314" t="s">
        <v>74</v>
      </c>
      <c r="M314" t="s">
        <v>450</v>
      </c>
      <c r="N314" t="s">
        <v>164</v>
      </c>
      <c r="O314" t="s">
        <v>74</v>
      </c>
      <c r="P314" t="s">
        <v>74</v>
      </c>
      <c r="Q314" t="s">
        <v>74</v>
      </c>
      <c r="R314" t="s">
        <v>74</v>
      </c>
      <c r="S314" t="s">
        <v>74</v>
      </c>
      <c r="T314" t="s">
        <v>74</v>
      </c>
      <c r="U314" t="s">
        <v>74</v>
      </c>
      <c r="V314" t="s">
        <v>74</v>
      </c>
      <c r="W314" t="s">
        <v>5710</v>
      </c>
      <c r="X314" t="s">
        <v>586</v>
      </c>
      <c r="Y314" t="s">
        <v>5711</v>
      </c>
      <c r="Z314" t="s">
        <v>5712</v>
      </c>
      <c r="AA314" t="s">
        <v>74</v>
      </c>
      <c r="AB314" t="s">
        <v>74</v>
      </c>
      <c r="AC314" t="s">
        <v>74</v>
      </c>
      <c r="AD314" t="s">
        <v>74</v>
      </c>
      <c r="AE314" t="s">
        <v>74</v>
      </c>
      <c r="AF314" t="s">
        <v>74</v>
      </c>
      <c r="AG314">
        <v>1</v>
      </c>
      <c r="AH314">
        <v>0</v>
      </c>
      <c r="AI314">
        <v>0</v>
      </c>
      <c r="AJ314">
        <v>1</v>
      </c>
      <c r="AK314">
        <v>1</v>
      </c>
      <c r="AL314" t="s">
        <v>3974</v>
      </c>
      <c r="AM314" t="s">
        <v>3975</v>
      </c>
      <c r="AN314" t="s">
        <v>3976</v>
      </c>
      <c r="AO314" t="s">
        <v>3977</v>
      </c>
      <c r="AP314" t="s">
        <v>3978</v>
      </c>
      <c r="AQ314" t="s">
        <v>74</v>
      </c>
      <c r="AR314" t="s">
        <v>3968</v>
      </c>
      <c r="AS314" t="s">
        <v>3979</v>
      </c>
      <c r="AT314" t="s">
        <v>74</v>
      </c>
      <c r="AU314">
        <v>2024</v>
      </c>
      <c r="AV314">
        <v>47</v>
      </c>
      <c r="AW314">
        <v>2</v>
      </c>
      <c r="AX314" t="s">
        <v>74</v>
      </c>
      <c r="AY314" t="s">
        <v>74</v>
      </c>
      <c r="AZ314" t="s">
        <v>74</v>
      </c>
      <c r="BA314" t="s">
        <v>74</v>
      </c>
      <c r="BB314" t="s">
        <v>74</v>
      </c>
      <c r="BC314" t="s">
        <v>74</v>
      </c>
      <c r="BD314" t="s">
        <v>5713</v>
      </c>
      <c r="BE314" t="s">
        <v>5714</v>
      </c>
      <c r="BF314" t="str">
        <f>HYPERLINK("http://dx.doi.org/10.1590/0101-3173.2024.v47.n2.e02400220","http://dx.doi.org/10.1590/0101-3173.2024.v47.n2.e02400220")</f>
        <v>http://dx.doi.org/10.1590/0101-3173.2024.v47.n2.e02400220</v>
      </c>
      <c r="BG314" t="s">
        <v>74</v>
      </c>
      <c r="BH314" t="s">
        <v>74</v>
      </c>
      <c r="BI314">
        <v>3</v>
      </c>
      <c r="BJ314" t="s">
        <v>157</v>
      </c>
      <c r="BK314" t="s">
        <v>135</v>
      </c>
      <c r="BL314" t="s">
        <v>157</v>
      </c>
      <c r="BM314" t="s">
        <v>5715</v>
      </c>
      <c r="BN314" t="s">
        <v>74</v>
      </c>
      <c r="BO314" t="s">
        <v>422</v>
      </c>
      <c r="BP314" t="s">
        <v>74</v>
      </c>
      <c r="BQ314" t="s">
        <v>74</v>
      </c>
      <c r="BR314" t="s">
        <v>97</v>
      </c>
      <c r="BS314" t="s">
        <v>5716</v>
      </c>
      <c r="BT314" t="str">
        <f>HYPERLINK("https%3A%2F%2Fwww.webofscience.com%2Fwos%2Fwoscc%2Ffull-record%2FWOS:001295130000004","View Full Record in Web of Science")</f>
        <v>View Full Record in Web of Science</v>
      </c>
    </row>
    <row r="315" spans="1:72" x14ac:dyDescent="0.25">
      <c r="A315" t="s">
        <v>72</v>
      </c>
      <c r="B315" t="s">
        <v>5717</v>
      </c>
      <c r="C315" t="s">
        <v>74</v>
      </c>
      <c r="D315" t="s">
        <v>74</v>
      </c>
      <c r="E315" t="s">
        <v>74</v>
      </c>
      <c r="F315" t="s">
        <v>5718</v>
      </c>
      <c r="G315" t="s">
        <v>74</v>
      </c>
      <c r="H315" t="s">
        <v>74</v>
      </c>
      <c r="I315" t="s">
        <v>5719</v>
      </c>
      <c r="J315" t="s">
        <v>5720</v>
      </c>
      <c r="K315" t="s">
        <v>74</v>
      </c>
      <c r="L315" t="s">
        <v>74</v>
      </c>
      <c r="M315" t="s">
        <v>78</v>
      </c>
      <c r="N315" t="s">
        <v>119</v>
      </c>
      <c r="O315" t="s">
        <v>74</v>
      </c>
      <c r="P315" t="s">
        <v>74</v>
      </c>
      <c r="Q315" t="s">
        <v>74</v>
      </c>
      <c r="R315" t="s">
        <v>74</v>
      </c>
      <c r="S315" t="s">
        <v>74</v>
      </c>
      <c r="T315" t="s">
        <v>5721</v>
      </c>
      <c r="U315" t="s">
        <v>74</v>
      </c>
      <c r="V315" t="s">
        <v>5722</v>
      </c>
      <c r="W315" t="s">
        <v>5723</v>
      </c>
      <c r="X315" t="s">
        <v>5724</v>
      </c>
      <c r="Y315" t="s">
        <v>5725</v>
      </c>
      <c r="Z315" t="s">
        <v>5726</v>
      </c>
      <c r="AA315" t="s">
        <v>5727</v>
      </c>
      <c r="AB315" t="s">
        <v>74</v>
      </c>
      <c r="AC315" t="s">
        <v>74</v>
      </c>
      <c r="AD315" t="s">
        <v>74</v>
      </c>
      <c r="AE315" t="s">
        <v>74</v>
      </c>
      <c r="AF315" t="s">
        <v>74</v>
      </c>
      <c r="AG315">
        <v>44</v>
      </c>
      <c r="AH315">
        <v>0</v>
      </c>
      <c r="AI315">
        <v>0</v>
      </c>
      <c r="AJ315">
        <v>0</v>
      </c>
      <c r="AK315">
        <v>2</v>
      </c>
      <c r="AL315" t="s">
        <v>281</v>
      </c>
      <c r="AM315" t="s">
        <v>282</v>
      </c>
      <c r="AN315" t="s">
        <v>283</v>
      </c>
      <c r="AO315" t="s">
        <v>5728</v>
      </c>
      <c r="AP315" t="s">
        <v>5729</v>
      </c>
      <c r="AQ315" t="s">
        <v>74</v>
      </c>
      <c r="AR315" t="s">
        <v>5730</v>
      </c>
      <c r="AS315" t="s">
        <v>5731</v>
      </c>
      <c r="AT315" t="s">
        <v>2094</v>
      </c>
      <c r="AU315">
        <v>2024</v>
      </c>
      <c r="AV315">
        <v>24</v>
      </c>
      <c r="AW315">
        <v>1</v>
      </c>
      <c r="AX315" t="s">
        <v>74</v>
      </c>
      <c r="AY315" t="s">
        <v>74</v>
      </c>
      <c r="AZ315" t="s">
        <v>74</v>
      </c>
      <c r="BA315" t="s">
        <v>74</v>
      </c>
      <c r="BB315">
        <v>11</v>
      </c>
      <c r="BC315">
        <v>26</v>
      </c>
      <c r="BD315" t="s">
        <v>74</v>
      </c>
      <c r="BE315" t="s">
        <v>5732</v>
      </c>
      <c r="BF315" t="str">
        <f>HYPERLINK("http://dx.doi.org/10.1177/14649934231202665","http://dx.doi.org/10.1177/14649934231202665")</f>
        <v>http://dx.doi.org/10.1177/14649934231202665</v>
      </c>
      <c r="BG315" t="s">
        <v>74</v>
      </c>
      <c r="BH315" t="s">
        <v>74</v>
      </c>
      <c r="BI315">
        <v>16</v>
      </c>
      <c r="BJ315" t="s">
        <v>1364</v>
      </c>
      <c r="BK315" t="s">
        <v>112</v>
      </c>
      <c r="BL315" t="s">
        <v>1364</v>
      </c>
      <c r="BM315" t="s">
        <v>5733</v>
      </c>
      <c r="BN315" t="s">
        <v>74</v>
      </c>
      <c r="BO315" t="s">
        <v>74</v>
      </c>
      <c r="BP315" t="s">
        <v>74</v>
      </c>
      <c r="BQ315" t="s">
        <v>74</v>
      </c>
      <c r="BR315" t="s">
        <v>97</v>
      </c>
      <c r="BS315" t="s">
        <v>5734</v>
      </c>
      <c r="BT315" t="str">
        <f>HYPERLINK("https%3A%2F%2Fwww.webofscience.com%2Fwos%2Fwoscc%2Ffull-record%2FWOS:001137327600004","View Full Record in Web of Science")</f>
        <v>View Full Record in Web of Science</v>
      </c>
    </row>
    <row r="316" spans="1:72" x14ac:dyDescent="0.25">
      <c r="A316" t="s">
        <v>72</v>
      </c>
      <c r="B316" t="s">
        <v>5735</v>
      </c>
      <c r="C316" t="s">
        <v>74</v>
      </c>
      <c r="D316" t="s">
        <v>74</v>
      </c>
      <c r="E316" t="s">
        <v>74</v>
      </c>
      <c r="F316" t="s">
        <v>5736</v>
      </c>
      <c r="G316" t="s">
        <v>74</v>
      </c>
      <c r="H316" t="s">
        <v>74</v>
      </c>
      <c r="I316" t="s">
        <v>5737</v>
      </c>
      <c r="J316" t="s">
        <v>5738</v>
      </c>
      <c r="K316" t="s">
        <v>74</v>
      </c>
      <c r="L316" t="s">
        <v>74</v>
      </c>
      <c r="M316" t="s">
        <v>78</v>
      </c>
      <c r="N316" t="s">
        <v>119</v>
      </c>
      <c r="O316" t="s">
        <v>74</v>
      </c>
      <c r="P316" t="s">
        <v>74</v>
      </c>
      <c r="Q316" t="s">
        <v>74</v>
      </c>
      <c r="R316" t="s">
        <v>74</v>
      </c>
      <c r="S316" t="s">
        <v>74</v>
      </c>
      <c r="T316" t="s">
        <v>74</v>
      </c>
      <c r="U316" t="s">
        <v>74</v>
      </c>
      <c r="V316" t="s">
        <v>5739</v>
      </c>
      <c r="W316" t="s">
        <v>5740</v>
      </c>
      <c r="X316" t="s">
        <v>74</v>
      </c>
      <c r="Y316" t="s">
        <v>5741</v>
      </c>
      <c r="Z316" t="s">
        <v>5742</v>
      </c>
      <c r="AA316" t="s">
        <v>74</v>
      </c>
      <c r="AB316" t="s">
        <v>5743</v>
      </c>
      <c r="AC316" t="s">
        <v>74</v>
      </c>
      <c r="AD316" t="s">
        <v>74</v>
      </c>
      <c r="AE316" t="s">
        <v>74</v>
      </c>
      <c r="AF316" t="s">
        <v>74</v>
      </c>
      <c r="AG316">
        <v>25</v>
      </c>
      <c r="AH316">
        <v>0</v>
      </c>
      <c r="AI316">
        <v>0</v>
      </c>
      <c r="AJ316">
        <v>0</v>
      </c>
      <c r="AK316">
        <v>1</v>
      </c>
      <c r="AL316" t="s">
        <v>173</v>
      </c>
      <c r="AM316" t="s">
        <v>174</v>
      </c>
      <c r="AN316" t="s">
        <v>175</v>
      </c>
      <c r="AO316" t="s">
        <v>5744</v>
      </c>
      <c r="AP316" t="s">
        <v>5745</v>
      </c>
      <c r="AQ316" t="s">
        <v>74</v>
      </c>
      <c r="AR316" t="s">
        <v>5746</v>
      </c>
      <c r="AS316" t="s">
        <v>5747</v>
      </c>
      <c r="AT316" t="s">
        <v>155</v>
      </c>
      <c r="AU316">
        <v>2024</v>
      </c>
      <c r="AV316">
        <v>35</v>
      </c>
      <c r="AW316">
        <v>1</v>
      </c>
      <c r="AX316" t="s">
        <v>74</v>
      </c>
      <c r="AY316" t="s">
        <v>74</v>
      </c>
      <c r="AZ316" t="s">
        <v>74</v>
      </c>
      <c r="BA316" t="s">
        <v>74</v>
      </c>
      <c r="BB316">
        <v>123</v>
      </c>
      <c r="BC316">
        <v>131</v>
      </c>
      <c r="BD316" t="s">
        <v>74</v>
      </c>
      <c r="BE316" t="s">
        <v>5748</v>
      </c>
      <c r="BF316" t="str">
        <f>HYPERLINK("http://dx.doi.org/10.1111/anoc.12225","http://dx.doi.org/10.1111/anoc.12225")</f>
        <v>http://dx.doi.org/10.1111/anoc.12225</v>
      </c>
      <c r="BG316" t="s">
        <v>74</v>
      </c>
      <c r="BH316" t="s">
        <v>182</v>
      </c>
      <c r="BI316">
        <v>9</v>
      </c>
      <c r="BJ316" t="s">
        <v>1527</v>
      </c>
      <c r="BK316" t="s">
        <v>95</v>
      </c>
      <c r="BL316" t="s">
        <v>1527</v>
      </c>
      <c r="BM316" t="s">
        <v>5749</v>
      </c>
      <c r="BN316" t="s">
        <v>74</v>
      </c>
      <c r="BO316" t="s">
        <v>74</v>
      </c>
      <c r="BP316" t="s">
        <v>74</v>
      </c>
      <c r="BQ316" t="s">
        <v>74</v>
      </c>
      <c r="BR316" t="s">
        <v>97</v>
      </c>
      <c r="BS316" t="s">
        <v>5750</v>
      </c>
      <c r="BT316" t="str">
        <f>HYPERLINK("https%3A%2F%2Fwww.webofscience.com%2Fwos%2Fwoscc%2Ffull-record%2FWOS:001155988200001","View Full Record in Web of Science")</f>
        <v>View Full Record in Web of Science</v>
      </c>
    </row>
    <row r="317" spans="1:72" x14ac:dyDescent="0.25">
      <c r="A317" t="s">
        <v>72</v>
      </c>
      <c r="B317" t="s">
        <v>5751</v>
      </c>
      <c r="C317" t="s">
        <v>74</v>
      </c>
      <c r="D317" t="s">
        <v>74</v>
      </c>
      <c r="E317" t="s">
        <v>74</v>
      </c>
      <c r="F317" t="s">
        <v>5752</v>
      </c>
      <c r="G317" t="s">
        <v>74</v>
      </c>
      <c r="H317" t="s">
        <v>74</v>
      </c>
      <c r="I317" t="s">
        <v>5753</v>
      </c>
      <c r="J317" t="s">
        <v>5754</v>
      </c>
      <c r="K317" t="s">
        <v>74</v>
      </c>
      <c r="L317" t="s">
        <v>74</v>
      </c>
      <c r="M317" t="s">
        <v>78</v>
      </c>
      <c r="N317" t="s">
        <v>119</v>
      </c>
      <c r="O317" t="s">
        <v>74</v>
      </c>
      <c r="P317" t="s">
        <v>74</v>
      </c>
      <c r="Q317" t="s">
        <v>74</v>
      </c>
      <c r="R317" t="s">
        <v>74</v>
      </c>
      <c r="S317" t="s">
        <v>74</v>
      </c>
      <c r="T317" t="s">
        <v>5755</v>
      </c>
      <c r="U317" t="s">
        <v>3438</v>
      </c>
      <c r="V317" t="s">
        <v>5756</v>
      </c>
      <c r="W317" t="s">
        <v>5757</v>
      </c>
      <c r="X317" t="s">
        <v>5758</v>
      </c>
      <c r="Y317" t="s">
        <v>5759</v>
      </c>
      <c r="Z317" t="s">
        <v>3443</v>
      </c>
      <c r="AA317" t="s">
        <v>74</v>
      </c>
      <c r="AB317" t="s">
        <v>5760</v>
      </c>
      <c r="AC317" t="s">
        <v>5761</v>
      </c>
      <c r="AD317" t="s">
        <v>5762</v>
      </c>
      <c r="AE317" t="s">
        <v>5763</v>
      </c>
      <c r="AF317" t="s">
        <v>74</v>
      </c>
      <c r="AG317">
        <v>50</v>
      </c>
      <c r="AH317">
        <v>1</v>
      </c>
      <c r="AI317">
        <v>1</v>
      </c>
      <c r="AJ317">
        <v>4</v>
      </c>
      <c r="AK317">
        <v>4</v>
      </c>
      <c r="AL317" t="s">
        <v>84</v>
      </c>
      <c r="AM317" t="s">
        <v>85</v>
      </c>
      <c r="AN317" t="s">
        <v>86</v>
      </c>
      <c r="AO317" t="s">
        <v>5764</v>
      </c>
      <c r="AP317" t="s">
        <v>5765</v>
      </c>
      <c r="AQ317" t="s">
        <v>74</v>
      </c>
      <c r="AR317" t="s">
        <v>5766</v>
      </c>
      <c r="AS317" t="s">
        <v>5767</v>
      </c>
      <c r="AT317" t="s">
        <v>5300</v>
      </c>
      <c r="AU317">
        <v>2024</v>
      </c>
      <c r="AV317">
        <v>36</v>
      </c>
      <c r="AW317">
        <v>8</v>
      </c>
      <c r="AX317" t="s">
        <v>74</v>
      </c>
      <c r="AY317" t="s">
        <v>74</v>
      </c>
      <c r="AZ317" t="s">
        <v>109</v>
      </c>
      <c r="BA317" t="s">
        <v>74</v>
      </c>
      <c r="BB317">
        <v>845</v>
      </c>
      <c r="BC317">
        <v>861</v>
      </c>
      <c r="BD317" t="s">
        <v>74</v>
      </c>
      <c r="BE317" t="s">
        <v>5768</v>
      </c>
      <c r="BF317" t="str">
        <f>HYPERLINK("http://dx.doi.org/10.1080/09540253.2024.2409897","http://dx.doi.org/10.1080/09540253.2024.2409897")</f>
        <v>http://dx.doi.org/10.1080/09540253.2024.2409897</v>
      </c>
      <c r="BG317" t="s">
        <v>74</v>
      </c>
      <c r="BH317" t="s">
        <v>501</v>
      </c>
      <c r="BI317">
        <v>17</v>
      </c>
      <c r="BJ317" t="s">
        <v>462</v>
      </c>
      <c r="BK317" t="s">
        <v>112</v>
      </c>
      <c r="BL317" t="s">
        <v>462</v>
      </c>
      <c r="BM317" t="s">
        <v>5769</v>
      </c>
      <c r="BN317" t="s">
        <v>74</v>
      </c>
      <c r="BO317" t="s">
        <v>74</v>
      </c>
      <c r="BP317" t="s">
        <v>74</v>
      </c>
      <c r="BQ317" t="s">
        <v>74</v>
      </c>
      <c r="BR317" t="s">
        <v>97</v>
      </c>
      <c r="BS317" t="s">
        <v>5770</v>
      </c>
      <c r="BT317" t="str">
        <f>HYPERLINK("https%3A%2F%2Fwww.webofscience.com%2Fwos%2Fwoscc%2Ffull-record%2FWOS:001328510900001","View Full Record in Web of Science")</f>
        <v>View Full Record in Web of Science</v>
      </c>
    </row>
    <row r="318" spans="1:72" x14ac:dyDescent="0.25">
      <c r="A318" t="s">
        <v>72</v>
      </c>
      <c r="B318" t="s">
        <v>5771</v>
      </c>
      <c r="C318" t="s">
        <v>74</v>
      </c>
      <c r="D318" t="s">
        <v>74</v>
      </c>
      <c r="E318" t="s">
        <v>74</v>
      </c>
      <c r="F318" t="s">
        <v>5772</v>
      </c>
      <c r="G318" t="s">
        <v>74</v>
      </c>
      <c r="H318" t="s">
        <v>74</v>
      </c>
      <c r="I318" t="s">
        <v>5773</v>
      </c>
      <c r="J318" t="s">
        <v>5774</v>
      </c>
      <c r="K318" t="s">
        <v>74</v>
      </c>
      <c r="L318" t="s">
        <v>74</v>
      </c>
      <c r="M318" t="s">
        <v>78</v>
      </c>
      <c r="N318" t="s">
        <v>271</v>
      </c>
      <c r="O318" t="s">
        <v>74</v>
      </c>
      <c r="P318" t="s">
        <v>74</v>
      </c>
      <c r="Q318" t="s">
        <v>74</v>
      </c>
      <c r="R318" t="s">
        <v>74</v>
      </c>
      <c r="S318" t="s">
        <v>74</v>
      </c>
      <c r="T318" t="s">
        <v>5775</v>
      </c>
      <c r="U318" t="s">
        <v>5776</v>
      </c>
      <c r="V318" t="s">
        <v>5777</v>
      </c>
      <c r="W318" t="s">
        <v>5778</v>
      </c>
      <c r="X318" t="s">
        <v>5779</v>
      </c>
      <c r="Y318" t="s">
        <v>5780</v>
      </c>
      <c r="Z318" t="s">
        <v>5781</v>
      </c>
      <c r="AA318" t="s">
        <v>5782</v>
      </c>
      <c r="AB318" t="s">
        <v>5783</v>
      </c>
      <c r="AC318" t="s">
        <v>5784</v>
      </c>
      <c r="AD318" t="s">
        <v>5784</v>
      </c>
      <c r="AE318" t="s">
        <v>5785</v>
      </c>
      <c r="AF318" t="s">
        <v>74</v>
      </c>
      <c r="AG318">
        <v>81</v>
      </c>
      <c r="AH318">
        <v>0</v>
      </c>
      <c r="AI318">
        <v>0</v>
      </c>
      <c r="AJ318">
        <v>0</v>
      </c>
      <c r="AK318">
        <v>0</v>
      </c>
      <c r="AL318" t="s">
        <v>84</v>
      </c>
      <c r="AM318" t="s">
        <v>85</v>
      </c>
      <c r="AN318" t="s">
        <v>86</v>
      </c>
      <c r="AO318" t="s">
        <v>5786</v>
      </c>
      <c r="AP318" t="s">
        <v>5787</v>
      </c>
      <c r="AQ318" t="s">
        <v>74</v>
      </c>
      <c r="AR318" t="s">
        <v>5788</v>
      </c>
      <c r="AS318" t="s">
        <v>5789</v>
      </c>
      <c r="AT318" t="s">
        <v>5790</v>
      </c>
      <c r="AU318">
        <v>2024</v>
      </c>
      <c r="AV318" t="s">
        <v>74</v>
      </c>
      <c r="AW318" t="s">
        <v>74</v>
      </c>
      <c r="AX318" t="s">
        <v>74</v>
      </c>
      <c r="AY318" t="s">
        <v>74</v>
      </c>
      <c r="AZ318" t="s">
        <v>74</v>
      </c>
      <c r="BA318" t="s">
        <v>74</v>
      </c>
      <c r="BB318" t="s">
        <v>74</v>
      </c>
      <c r="BC318" t="s">
        <v>74</v>
      </c>
      <c r="BD318" t="s">
        <v>74</v>
      </c>
      <c r="BE318" t="s">
        <v>5791</v>
      </c>
      <c r="BF318" t="str">
        <f>HYPERLINK("http://dx.doi.org/10.1080/23743670.2024.2346852","http://dx.doi.org/10.1080/23743670.2024.2346852")</f>
        <v>http://dx.doi.org/10.1080/23743670.2024.2346852</v>
      </c>
      <c r="BG318" t="s">
        <v>74</v>
      </c>
      <c r="BH318" t="s">
        <v>133</v>
      </c>
      <c r="BI318">
        <v>21</v>
      </c>
      <c r="BJ318" t="s">
        <v>837</v>
      </c>
      <c r="BK318" t="s">
        <v>112</v>
      </c>
      <c r="BL318" t="s">
        <v>837</v>
      </c>
      <c r="BM318" t="s">
        <v>5792</v>
      </c>
      <c r="BN318" t="s">
        <v>74</v>
      </c>
      <c r="BO318" t="s">
        <v>74</v>
      </c>
      <c r="BP318" t="s">
        <v>74</v>
      </c>
      <c r="BQ318" t="s">
        <v>74</v>
      </c>
      <c r="BR318" t="s">
        <v>97</v>
      </c>
      <c r="BS318" t="s">
        <v>5793</v>
      </c>
      <c r="BT318" t="str">
        <f>HYPERLINK("https%3A%2F%2Fwww.webofscience.com%2Fwos%2Fwoscc%2Ffull-record%2FWOS:001254256800001","View Full Record in Web of Science")</f>
        <v>View Full Record in Web of Science</v>
      </c>
    </row>
    <row r="319" spans="1:72" x14ac:dyDescent="0.25">
      <c r="A319" t="s">
        <v>72</v>
      </c>
      <c r="B319" t="s">
        <v>5794</v>
      </c>
      <c r="C319" t="s">
        <v>74</v>
      </c>
      <c r="D319" t="s">
        <v>74</v>
      </c>
      <c r="E319" t="s">
        <v>74</v>
      </c>
      <c r="F319" t="s">
        <v>5795</v>
      </c>
      <c r="G319" t="s">
        <v>74</v>
      </c>
      <c r="H319" t="s">
        <v>74</v>
      </c>
      <c r="I319" t="s">
        <v>5796</v>
      </c>
      <c r="J319" t="s">
        <v>5797</v>
      </c>
      <c r="K319" t="s">
        <v>74</v>
      </c>
      <c r="L319" t="s">
        <v>74</v>
      </c>
      <c r="M319" t="s">
        <v>78</v>
      </c>
      <c r="N319" t="s">
        <v>344</v>
      </c>
      <c r="O319" t="s">
        <v>74</v>
      </c>
      <c r="P319" t="s">
        <v>74</v>
      </c>
      <c r="Q319" t="s">
        <v>74</v>
      </c>
      <c r="R319" t="s">
        <v>74</v>
      </c>
      <c r="S319" t="s">
        <v>74</v>
      </c>
      <c r="T319" t="s">
        <v>5798</v>
      </c>
      <c r="U319" t="s">
        <v>74</v>
      </c>
      <c r="V319" t="s">
        <v>5799</v>
      </c>
      <c r="W319" t="s">
        <v>5800</v>
      </c>
      <c r="X319" t="s">
        <v>5801</v>
      </c>
      <c r="Y319" t="s">
        <v>5802</v>
      </c>
      <c r="Z319" t="s">
        <v>5803</v>
      </c>
      <c r="AA319" t="s">
        <v>74</v>
      </c>
      <c r="AB319" t="s">
        <v>74</v>
      </c>
      <c r="AC319" t="s">
        <v>74</v>
      </c>
      <c r="AD319" t="s">
        <v>74</v>
      </c>
      <c r="AE319" t="s">
        <v>74</v>
      </c>
      <c r="AF319" t="s">
        <v>74</v>
      </c>
      <c r="AG319">
        <v>16</v>
      </c>
      <c r="AH319">
        <v>0</v>
      </c>
      <c r="AI319">
        <v>0</v>
      </c>
      <c r="AJ319">
        <v>0</v>
      </c>
      <c r="AK319">
        <v>0</v>
      </c>
      <c r="AL319" t="s">
        <v>5804</v>
      </c>
      <c r="AM319" t="s">
        <v>5805</v>
      </c>
      <c r="AN319" t="s">
        <v>5806</v>
      </c>
      <c r="AO319" t="s">
        <v>5807</v>
      </c>
      <c r="AP319" t="s">
        <v>5808</v>
      </c>
      <c r="AQ319" t="s">
        <v>74</v>
      </c>
      <c r="AR319" t="s">
        <v>5809</v>
      </c>
      <c r="AS319" t="s">
        <v>5810</v>
      </c>
      <c r="AT319" t="s">
        <v>310</v>
      </c>
      <c r="AU319">
        <v>2024</v>
      </c>
      <c r="AV319">
        <v>49</v>
      </c>
      <c r="AW319">
        <v>3</v>
      </c>
      <c r="AX319" t="s">
        <v>74</v>
      </c>
      <c r="AY319" t="s">
        <v>74</v>
      </c>
      <c r="AZ319" t="s">
        <v>74</v>
      </c>
      <c r="BA319" t="s">
        <v>74</v>
      </c>
      <c r="BB319">
        <v>24</v>
      </c>
      <c r="BC319">
        <v>29</v>
      </c>
      <c r="BD319" t="s">
        <v>74</v>
      </c>
      <c r="BE319" t="s">
        <v>74</v>
      </c>
      <c r="BF319" t="s">
        <v>74</v>
      </c>
      <c r="BG319" t="s">
        <v>74</v>
      </c>
      <c r="BH319" t="s">
        <v>74</v>
      </c>
      <c r="BI319">
        <v>6</v>
      </c>
      <c r="BJ319" t="s">
        <v>462</v>
      </c>
      <c r="BK319" t="s">
        <v>95</v>
      </c>
      <c r="BL319" t="s">
        <v>462</v>
      </c>
      <c r="BM319" t="s">
        <v>5811</v>
      </c>
      <c r="BN319" t="s">
        <v>74</v>
      </c>
      <c r="BO319" t="s">
        <v>74</v>
      </c>
      <c r="BP319" t="s">
        <v>74</v>
      </c>
      <c r="BQ319" t="s">
        <v>74</v>
      </c>
      <c r="BR319" t="s">
        <v>97</v>
      </c>
      <c r="BS319" t="s">
        <v>5812</v>
      </c>
      <c r="BT319" t="str">
        <f>HYPERLINK("https%3A%2F%2Fwww.webofscience.com%2Fwos%2Fwoscc%2Ffull-record%2FWOS:001381257700003","View Full Record in Web of Science")</f>
        <v>View Full Record in Web of Science</v>
      </c>
    </row>
    <row r="320" spans="1:72" x14ac:dyDescent="0.25">
      <c r="A320" t="s">
        <v>72</v>
      </c>
      <c r="B320" t="s">
        <v>5813</v>
      </c>
      <c r="C320" t="s">
        <v>74</v>
      </c>
      <c r="D320" t="s">
        <v>74</v>
      </c>
      <c r="E320" t="s">
        <v>74</v>
      </c>
      <c r="F320" t="s">
        <v>5814</v>
      </c>
      <c r="G320" t="s">
        <v>74</v>
      </c>
      <c r="H320" t="s">
        <v>74</v>
      </c>
      <c r="I320" t="s">
        <v>5815</v>
      </c>
      <c r="J320" t="s">
        <v>1445</v>
      </c>
      <c r="K320" t="s">
        <v>74</v>
      </c>
      <c r="L320" t="s">
        <v>74</v>
      </c>
      <c r="M320" t="s">
        <v>78</v>
      </c>
      <c r="N320" t="s">
        <v>119</v>
      </c>
      <c r="O320" t="s">
        <v>74</v>
      </c>
      <c r="P320" t="s">
        <v>74</v>
      </c>
      <c r="Q320" t="s">
        <v>74</v>
      </c>
      <c r="R320" t="s">
        <v>74</v>
      </c>
      <c r="S320" t="s">
        <v>74</v>
      </c>
      <c r="T320" t="s">
        <v>74</v>
      </c>
      <c r="U320" t="s">
        <v>5816</v>
      </c>
      <c r="V320" t="s">
        <v>5817</v>
      </c>
      <c r="W320" t="s">
        <v>5818</v>
      </c>
      <c r="X320" t="s">
        <v>223</v>
      </c>
      <c r="Y320" t="s">
        <v>5819</v>
      </c>
      <c r="Z320" t="s">
        <v>5820</v>
      </c>
      <c r="AA320" t="s">
        <v>74</v>
      </c>
      <c r="AB320" t="s">
        <v>5821</v>
      </c>
      <c r="AC320" t="s">
        <v>5822</v>
      </c>
      <c r="AD320" t="s">
        <v>5823</v>
      </c>
      <c r="AE320" t="s">
        <v>5824</v>
      </c>
      <c r="AF320" t="s">
        <v>74</v>
      </c>
      <c r="AG320">
        <v>81</v>
      </c>
      <c r="AH320">
        <v>0</v>
      </c>
      <c r="AI320">
        <v>0</v>
      </c>
      <c r="AJ320">
        <v>2</v>
      </c>
      <c r="AK320">
        <v>3</v>
      </c>
      <c r="AL320" t="s">
        <v>84</v>
      </c>
      <c r="AM320" t="s">
        <v>85</v>
      </c>
      <c r="AN320" t="s">
        <v>86</v>
      </c>
      <c r="AO320" t="s">
        <v>1456</v>
      </c>
      <c r="AP320" t="s">
        <v>1457</v>
      </c>
      <c r="AQ320" t="s">
        <v>74</v>
      </c>
      <c r="AR320" t="s">
        <v>1445</v>
      </c>
      <c r="AS320" t="s">
        <v>1458</v>
      </c>
      <c r="AT320" t="s">
        <v>3592</v>
      </c>
      <c r="AU320">
        <v>2024</v>
      </c>
      <c r="AV320">
        <v>29</v>
      </c>
      <c r="AW320">
        <v>5</v>
      </c>
      <c r="AX320" t="s">
        <v>74</v>
      </c>
      <c r="AY320" t="s">
        <v>74</v>
      </c>
      <c r="AZ320" t="s">
        <v>74</v>
      </c>
      <c r="BA320" t="s">
        <v>74</v>
      </c>
      <c r="BB320">
        <v>1694</v>
      </c>
      <c r="BC320">
        <v>1723</v>
      </c>
      <c r="BD320" t="s">
        <v>74</v>
      </c>
      <c r="BE320" t="s">
        <v>5825</v>
      </c>
      <c r="BF320" t="str">
        <f>HYPERLINK("http://dx.doi.org/10.1080/14650045.2024.2366316","http://dx.doi.org/10.1080/14650045.2024.2366316")</f>
        <v>http://dx.doi.org/10.1080/14650045.2024.2366316</v>
      </c>
      <c r="BG320" t="s">
        <v>74</v>
      </c>
      <c r="BH320" t="s">
        <v>290</v>
      </c>
      <c r="BI320">
        <v>30</v>
      </c>
      <c r="BJ320" t="s">
        <v>1461</v>
      </c>
      <c r="BK320" t="s">
        <v>112</v>
      </c>
      <c r="BL320" t="s">
        <v>1462</v>
      </c>
      <c r="BM320" t="s">
        <v>5826</v>
      </c>
      <c r="BN320" t="s">
        <v>74</v>
      </c>
      <c r="BO320" t="s">
        <v>74</v>
      </c>
      <c r="BP320" t="s">
        <v>74</v>
      </c>
      <c r="BQ320" t="s">
        <v>74</v>
      </c>
      <c r="BR320" t="s">
        <v>97</v>
      </c>
      <c r="BS320" t="s">
        <v>5827</v>
      </c>
      <c r="BT320" t="str">
        <f>HYPERLINK("https%3A%2F%2Fwww.webofscience.com%2Fwos%2Fwoscc%2Ffull-record%2FWOS:001259276700001","View Full Record in Web of Science")</f>
        <v>View Full Record in Web of Science</v>
      </c>
    </row>
    <row r="321" spans="1:72" x14ac:dyDescent="0.25">
      <c r="A321" t="s">
        <v>72</v>
      </c>
      <c r="B321" t="s">
        <v>5828</v>
      </c>
      <c r="C321" t="s">
        <v>74</v>
      </c>
      <c r="D321" t="s">
        <v>74</v>
      </c>
      <c r="E321" t="s">
        <v>74</v>
      </c>
      <c r="F321" t="s">
        <v>5829</v>
      </c>
      <c r="G321" t="s">
        <v>74</v>
      </c>
      <c r="H321" t="s">
        <v>74</v>
      </c>
      <c r="I321" t="s">
        <v>5830</v>
      </c>
      <c r="J321" t="s">
        <v>5831</v>
      </c>
      <c r="K321" t="s">
        <v>74</v>
      </c>
      <c r="L321" t="s">
        <v>74</v>
      </c>
      <c r="M321" t="s">
        <v>78</v>
      </c>
      <c r="N321" t="s">
        <v>119</v>
      </c>
      <c r="O321" t="s">
        <v>74</v>
      </c>
      <c r="P321" t="s">
        <v>74</v>
      </c>
      <c r="Q321" t="s">
        <v>74</v>
      </c>
      <c r="R321" t="s">
        <v>74</v>
      </c>
      <c r="S321" t="s">
        <v>74</v>
      </c>
      <c r="T321" t="s">
        <v>74</v>
      </c>
      <c r="U321" t="s">
        <v>74</v>
      </c>
      <c r="V321" t="s">
        <v>74</v>
      </c>
      <c r="W321" t="s">
        <v>5832</v>
      </c>
      <c r="X321" t="s">
        <v>5833</v>
      </c>
      <c r="Y321" t="s">
        <v>5834</v>
      </c>
      <c r="Z321" t="s">
        <v>5835</v>
      </c>
      <c r="AA321" t="s">
        <v>74</v>
      </c>
      <c r="AB321" t="s">
        <v>74</v>
      </c>
      <c r="AC321" t="s">
        <v>5836</v>
      </c>
      <c r="AD321" t="s">
        <v>5836</v>
      </c>
      <c r="AE321" t="s">
        <v>5837</v>
      </c>
      <c r="AF321" t="s">
        <v>74</v>
      </c>
      <c r="AG321">
        <v>26</v>
      </c>
      <c r="AH321">
        <v>0</v>
      </c>
      <c r="AI321">
        <v>0</v>
      </c>
      <c r="AJ321">
        <v>0</v>
      </c>
      <c r="AK321">
        <v>0</v>
      </c>
      <c r="AL321" t="s">
        <v>173</v>
      </c>
      <c r="AM321" t="s">
        <v>174</v>
      </c>
      <c r="AN321" t="s">
        <v>175</v>
      </c>
      <c r="AO321" t="s">
        <v>5838</v>
      </c>
      <c r="AP321" t="s">
        <v>5839</v>
      </c>
      <c r="AQ321" t="s">
        <v>74</v>
      </c>
      <c r="AR321" t="s">
        <v>5840</v>
      </c>
      <c r="AS321" t="s">
        <v>5841</v>
      </c>
      <c r="AT321" t="s">
        <v>180</v>
      </c>
      <c r="AU321">
        <v>2024</v>
      </c>
      <c r="AV321">
        <v>126</v>
      </c>
      <c r="AW321">
        <v>2</v>
      </c>
      <c r="AX321" t="s">
        <v>74</v>
      </c>
      <c r="AY321" t="s">
        <v>74</v>
      </c>
      <c r="AZ321" t="s">
        <v>74</v>
      </c>
      <c r="BA321" t="s">
        <v>74</v>
      </c>
      <c r="BB321">
        <v>326</v>
      </c>
      <c r="BC321">
        <v>332</v>
      </c>
      <c r="BD321" t="s">
        <v>74</v>
      </c>
      <c r="BE321" t="s">
        <v>5842</v>
      </c>
      <c r="BF321" t="str">
        <f>HYPERLINK("http://dx.doi.org/10.1111/aman.13958","http://dx.doi.org/10.1111/aman.13958")</f>
        <v>http://dx.doi.org/10.1111/aman.13958</v>
      </c>
      <c r="BG321" t="s">
        <v>74</v>
      </c>
      <c r="BH321" t="s">
        <v>182</v>
      </c>
      <c r="BI321">
        <v>7</v>
      </c>
      <c r="BJ321" t="s">
        <v>1527</v>
      </c>
      <c r="BK321" t="s">
        <v>112</v>
      </c>
      <c r="BL321" t="s">
        <v>1527</v>
      </c>
      <c r="BM321" t="s">
        <v>5843</v>
      </c>
      <c r="BN321" t="s">
        <v>74</v>
      </c>
      <c r="BO321" t="s">
        <v>74</v>
      </c>
      <c r="BP321" t="s">
        <v>74</v>
      </c>
      <c r="BQ321" t="s">
        <v>74</v>
      </c>
      <c r="BR321" t="s">
        <v>97</v>
      </c>
      <c r="BS321" t="s">
        <v>5844</v>
      </c>
      <c r="BT321" t="str">
        <f>HYPERLINK("https%3A%2F%2Fwww.webofscience.com%2Fwos%2Fwoscc%2Ffull-record%2FWOS:001176756000001","View Full Record in Web of Science")</f>
        <v>View Full Record in Web of Science</v>
      </c>
    </row>
    <row r="322" spans="1:72" x14ac:dyDescent="0.25">
      <c r="A322" t="s">
        <v>72</v>
      </c>
      <c r="B322" t="s">
        <v>5845</v>
      </c>
      <c r="C322" t="s">
        <v>74</v>
      </c>
      <c r="D322" t="s">
        <v>74</v>
      </c>
      <c r="E322" t="s">
        <v>74</v>
      </c>
      <c r="F322" t="s">
        <v>5846</v>
      </c>
      <c r="G322" t="s">
        <v>74</v>
      </c>
      <c r="H322" t="s">
        <v>74</v>
      </c>
      <c r="I322" t="s">
        <v>5847</v>
      </c>
      <c r="J322" t="s">
        <v>5848</v>
      </c>
      <c r="K322" t="s">
        <v>74</v>
      </c>
      <c r="L322" t="s">
        <v>74</v>
      </c>
      <c r="M322" t="s">
        <v>78</v>
      </c>
      <c r="N322" t="s">
        <v>119</v>
      </c>
      <c r="O322" t="s">
        <v>74</v>
      </c>
      <c r="P322" t="s">
        <v>74</v>
      </c>
      <c r="Q322" t="s">
        <v>74</v>
      </c>
      <c r="R322" t="s">
        <v>74</v>
      </c>
      <c r="S322" t="s">
        <v>74</v>
      </c>
      <c r="T322" t="s">
        <v>74</v>
      </c>
      <c r="U322" t="s">
        <v>5849</v>
      </c>
      <c r="V322" t="s">
        <v>5850</v>
      </c>
      <c r="W322" t="s">
        <v>5851</v>
      </c>
      <c r="X322" t="s">
        <v>5852</v>
      </c>
      <c r="Y322" t="s">
        <v>5853</v>
      </c>
      <c r="Z322" t="s">
        <v>74</v>
      </c>
      <c r="AA322" t="s">
        <v>74</v>
      </c>
      <c r="AB322" t="s">
        <v>74</v>
      </c>
      <c r="AC322" t="s">
        <v>74</v>
      </c>
      <c r="AD322" t="s">
        <v>74</v>
      </c>
      <c r="AE322" t="s">
        <v>74</v>
      </c>
      <c r="AF322" t="s">
        <v>74</v>
      </c>
      <c r="AG322">
        <v>42</v>
      </c>
      <c r="AH322">
        <v>0</v>
      </c>
      <c r="AI322">
        <v>0</v>
      </c>
      <c r="AJ322">
        <v>0</v>
      </c>
      <c r="AK322">
        <v>0</v>
      </c>
      <c r="AL322" t="s">
        <v>4189</v>
      </c>
      <c r="AM322" t="s">
        <v>4190</v>
      </c>
      <c r="AN322" t="s">
        <v>4191</v>
      </c>
      <c r="AO322" t="s">
        <v>5854</v>
      </c>
      <c r="AP322" t="s">
        <v>74</v>
      </c>
      <c r="AQ322" t="s">
        <v>74</v>
      </c>
      <c r="AR322" t="s">
        <v>5855</v>
      </c>
      <c r="AS322" t="s">
        <v>5856</v>
      </c>
      <c r="AT322" t="s">
        <v>74</v>
      </c>
      <c r="AU322">
        <v>2024</v>
      </c>
      <c r="AV322">
        <v>18</v>
      </c>
      <c r="AW322" t="s">
        <v>74</v>
      </c>
      <c r="AX322" t="s">
        <v>74</v>
      </c>
      <c r="AY322" t="s">
        <v>74</v>
      </c>
      <c r="AZ322" t="s">
        <v>74</v>
      </c>
      <c r="BA322" t="s">
        <v>74</v>
      </c>
      <c r="BB322">
        <v>176</v>
      </c>
      <c r="BC322">
        <v>193</v>
      </c>
      <c r="BD322" t="s">
        <v>74</v>
      </c>
      <c r="BE322" t="s">
        <v>74</v>
      </c>
      <c r="BF322" t="s">
        <v>74</v>
      </c>
      <c r="BG322" t="s">
        <v>74</v>
      </c>
      <c r="BH322" t="s">
        <v>74</v>
      </c>
      <c r="BI322">
        <v>18</v>
      </c>
      <c r="BJ322" t="s">
        <v>2032</v>
      </c>
      <c r="BK322" t="s">
        <v>95</v>
      </c>
      <c r="BL322" t="s">
        <v>593</v>
      </c>
      <c r="BM322" t="s">
        <v>5857</v>
      </c>
      <c r="BN322" t="s">
        <v>74</v>
      </c>
      <c r="BO322" t="s">
        <v>74</v>
      </c>
      <c r="BP322" t="s">
        <v>74</v>
      </c>
      <c r="BQ322" t="s">
        <v>74</v>
      </c>
      <c r="BR322" t="s">
        <v>97</v>
      </c>
      <c r="BS322" t="s">
        <v>5858</v>
      </c>
      <c r="BT322" t="str">
        <f>HYPERLINK("https%3A%2F%2Fwww.webofscience.com%2Fwos%2Fwoscc%2Ffull-record%2FWOS:001343868900002","View Full Record in Web of Science")</f>
        <v>View Full Record in Web of Science</v>
      </c>
    </row>
    <row r="323" spans="1:72" x14ac:dyDescent="0.25">
      <c r="A323" t="s">
        <v>72</v>
      </c>
      <c r="B323" t="s">
        <v>5859</v>
      </c>
      <c r="C323" t="s">
        <v>74</v>
      </c>
      <c r="D323" t="s">
        <v>74</v>
      </c>
      <c r="E323" t="s">
        <v>74</v>
      </c>
      <c r="F323" t="s">
        <v>5860</v>
      </c>
      <c r="G323" t="s">
        <v>74</v>
      </c>
      <c r="H323" t="s">
        <v>74</v>
      </c>
      <c r="I323" t="s">
        <v>5861</v>
      </c>
      <c r="J323" t="s">
        <v>5862</v>
      </c>
      <c r="K323" t="s">
        <v>74</v>
      </c>
      <c r="L323" t="s">
        <v>74</v>
      </c>
      <c r="M323" t="s">
        <v>78</v>
      </c>
      <c r="N323" t="s">
        <v>119</v>
      </c>
      <c r="O323" t="s">
        <v>74</v>
      </c>
      <c r="P323" t="s">
        <v>74</v>
      </c>
      <c r="Q323" t="s">
        <v>74</v>
      </c>
      <c r="R323" t="s">
        <v>74</v>
      </c>
      <c r="S323" t="s">
        <v>74</v>
      </c>
      <c r="T323" t="s">
        <v>5863</v>
      </c>
      <c r="U323" t="s">
        <v>5864</v>
      </c>
      <c r="V323" t="s">
        <v>5865</v>
      </c>
      <c r="W323" t="s">
        <v>5866</v>
      </c>
      <c r="X323" t="s">
        <v>5867</v>
      </c>
      <c r="Y323" t="s">
        <v>5868</v>
      </c>
      <c r="Z323" t="s">
        <v>74</v>
      </c>
      <c r="AA323" t="s">
        <v>5869</v>
      </c>
      <c r="AB323" t="s">
        <v>5870</v>
      </c>
      <c r="AC323" t="s">
        <v>5871</v>
      </c>
      <c r="AD323" t="s">
        <v>5872</v>
      </c>
      <c r="AE323" t="s">
        <v>5873</v>
      </c>
      <c r="AF323" t="s">
        <v>74</v>
      </c>
      <c r="AG323">
        <v>89</v>
      </c>
      <c r="AH323">
        <v>0</v>
      </c>
      <c r="AI323">
        <v>0</v>
      </c>
      <c r="AJ323">
        <v>0</v>
      </c>
      <c r="AK323">
        <v>0</v>
      </c>
      <c r="AL323" t="s">
        <v>5874</v>
      </c>
      <c r="AM323" t="s">
        <v>5875</v>
      </c>
      <c r="AN323" t="s">
        <v>5876</v>
      </c>
      <c r="AO323" t="s">
        <v>5877</v>
      </c>
      <c r="AP323" t="s">
        <v>74</v>
      </c>
      <c r="AQ323" t="s">
        <v>74</v>
      </c>
      <c r="AR323" t="s">
        <v>5878</v>
      </c>
      <c r="AS323" t="s">
        <v>5879</v>
      </c>
      <c r="AT323" t="s">
        <v>310</v>
      </c>
      <c r="AU323">
        <v>2024</v>
      </c>
      <c r="AV323">
        <v>29</v>
      </c>
      <c r="AW323">
        <v>4</v>
      </c>
      <c r="AX323" t="s">
        <v>74</v>
      </c>
      <c r="AY323" t="s">
        <v>74</v>
      </c>
      <c r="AZ323" t="s">
        <v>74</v>
      </c>
      <c r="BA323" t="s">
        <v>74</v>
      </c>
      <c r="BB323" t="s">
        <v>74</v>
      </c>
      <c r="BC323" t="s">
        <v>74</v>
      </c>
      <c r="BD323">
        <v>41</v>
      </c>
      <c r="BE323" t="s">
        <v>5880</v>
      </c>
      <c r="BF323" t="str">
        <f>HYPERLINK("http://dx.doi.org/10.5751/ES-15198-290441","http://dx.doi.org/10.5751/ES-15198-290441")</f>
        <v>http://dx.doi.org/10.5751/ES-15198-290441</v>
      </c>
      <c r="BG323" t="s">
        <v>74</v>
      </c>
      <c r="BH323" t="s">
        <v>74</v>
      </c>
      <c r="BI323">
        <v>14</v>
      </c>
      <c r="BJ323" t="s">
        <v>5881</v>
      </c>
      <c r="BK323" t="s">
        <v>1165</v>
      </c>
      <c r="BL323" t="s">
        <v>5882</v>
      </c>
      <c r="BM323" t="s">
        <v>5883</v>
      </c>
      <c r="BN323" t="s">
        <v>74</v>
      </c>
      <c r="BO323" t="s">
        <v>422</v>
      </c>
      <c r="BP323" t="s">
        <v>74</v>
      </c>
      <c r="BQ323" t="s">
        <v>74</v>
      </c>
      <c r="BR323" t="s">
        <v>97</v>
      </c>
      <c r="BS323" t="s">
        <v>5884</v>
      </c>
      <c r="BT323" t="str">
        <f>HYPERLINK("https%3A%2F%2Fwww.webofscience.com%2Fwos%2Fwoscc%2Ffull-record%2FWOS:001382583500005","View Full Record in Web of Science")</f>
        <v>View Full Record in Web of Science</v>
      </c>
    </row>
    <row r="324" spans="1:72" x14ac:dyDescent="0.25">
      <c r="A324" t="s">
        <v>72</v>
      </c>
      <c r="B324" t="s">
        <v>5885</v>
      </c>
      <c r="C324" t="s">
        <v>74</v>
      </c>
      <c r="D324" t="s">
        <v>74</v>
      </c>
      <c r="E324" t="s">
        <v>74</v>
      </c>
      <c r="F324" t="s">
        <v>5886</v>
      </c>
      <c r="G324" t="s">
        <v>74</v>
      </c>
      <c r="H324" t="s">
        <v>74</v>
      </c>
      <c r="I324" t="s">
        <v>5887</v>
      </c>
      <c r="J324" t="s">
        <v>5888</v>
      </c>
      <c r="K324" t="s">
        <v>74</v>
      </c>
      <c r="L324" t="s">
        <v>74</v>
      </c>
      <c r="M324" t="s">
        <v>5889</v>
      </c>
      <c r="N324" t="s">
        <v>164</v>
      </c>
      <c r="O324" t="s">
        <v>74</v>
      </c>
      <c r="P324" t="s">
        <v>74</v>
      </c>
      <c r="Q324" t="s">
        <v>74</v>
      </c>
      <c r="R324" t="s">
        <v>74</v>
      </c>
      <c r="S324" t="s">
        <v>74</v>
      </c>
      <c r="T324" t="s">
        <v>74</v>
      </c>
      <c r="U324" t="s">
        <v>74</v>
      </c>
      <c r="V324" t="s">
        <v>74</v>
      </c>
      <c r="W324" t="s">
        <v>74</v>
      </c>
      <c r="X324" t="s">
        <v>74</v>
      </c>
      <c r="Y324" t="s">
        <v>74</v>
      </c>
      <c r="Z324" t="s">
        <v>74</v>
      </c>
      <c r="AA324" t="s">
        <v>74</v>
      </c>
      <c r="AB324" t="s">
        <v>74</v>
      </c>
      <c r="AC324" t="s">
        <v>74</v>
      </c>
      <c r="AD324" t="s">
        <v>74</v>
      </c>
      <c r="AE324" t="s">
        <v>74</v>
      </c>
      <c r="AF324" t="s">
        <v>74</v>
      </c>
      <c r="AG324">
        <v>0</v>
      </c>
      <c r="AH324">
        <v>0</v>
      </c>
      <c r="AI324">
        <v>0</v>
      </c>
      <c r="AJ324">
        <v>0</v>
      </c>
      <c r="AK324">
        <v>0</v>
      </c>
      <c r="AL324" t="s">
        <v>5890</v>
      </c>
      <c r="AM324" t="s">
        <v>5891</v>
      </c>
      <c r="AN324" t="s">
        <v>5892</v>
      </c>
      <c r="AO324" t="s">
        <v>5893</v>
      </c>
      <c r="AP324" t="s">
        <v>74</v>
      </c>
      <c r="AQ324" t="s">
        <v>74</v>
      </c>
      <c r="AR324" t="s">
        <v>5894</v>
      </c>
      <c r="AS324" t="s">
        <v>5895</v>
      </c>
      <c r="AT324" t="s">
        <v>74</v>
      </c>
      <c r="AU324">
        <v>2024</v>
      </c>
      <c r="AV324" t="s">
        <v>74</v>
      </c>
      <c r="AW324">
        <v>185</v>
      </c>
      <c r="AX324" t="s">
        <v>74</v>
      </c>
      <c r="AY324" t="s">
        <v>74</v>
      </c>
      <c r="AZ324" t="s">
        <v>74</v>
      </c>
      <c r="BA324" t="s">
        <v>74</v>
      </c>
      <c r="BB324" t="s">
        <v>74</v>
      </c>
      <c r="BC324" t="s">
        <v>74</v>
      </c>
      <c r="BD324" t="s">
        <v>74</v>
      </c>
      <c r="BE324" t="s">
        <v>5896</v>
      </c>
      <c r="BF324" t="str">
        <f>HYPERLINK("http://dx.doi.org/10.53953/08696365_2024_185_1_388","http://dx.doi.org/10.53953/08696365_2024_185_1_388")</f>
        <v>http://dx.doi.org/10.53953/08696365_2024_185_1_388</v>
      </c>
      <c r="BG324" t="s">
        <v>74</v>
      </c>
      <c r="BH324" t="s">
        <v>74</v>
      </c>
      <c r="BI324">
        <v>1</v>
      </c>
      <c r="BJ324" t="s">
        <v>5897</v>
      </c>
      <c r="BK324" t="s">
        <v>135</v>
      </c>
      <c r="BL324" t="s">
        <v>197</v>
      </c>
      <c r="BM324" t="s">
        <v>5898</v>
      </c>
      <c r="BN324" t="s">
        <v>74</v>
      </c>
      <c r="BO324" t="s">
        <v>74</v>
      </c>
      <c r="BP324" t="s">
        <v>74</v>
      </c>
      <c r="BQ324" t="s">
        <v>74</v>
      </c>
      <c r="BR324" t="s">
        <v>97</v>
      </c>
      <c r="BS324" t="s">
        <v>5899</v>
      </c>
      <c r="BT324" t="str">
        <f>HYPERLINK("https%3A%2F%2Fwww.webofscience.com%2Fwos%2Fwoscc%2Ffull-record%2FWOS:001273519100050","View Full Record in Web of Science")</f>
        <v>View Full Record in Web of Science</v>
      </c>
    </row>
    <row r="325" spans="1:72" x14ac:dyDescent="0.25">
      <c r="A325" t="s">
        <v>72</v>
      </c>
      <c r="B325" t="s">
        <v>5900</v>
      </c>
      <c r="C325" t="s">
        <v>74</v>
      </c>
      <c r="D325" t="s">
        <v>74</v>
      </c>
      <c r="E325" t="s">
        <v>74</v>
      </c>
      <c r="F325" t="s">
        <v>5901</v>
      </c>
      <c r="G325" t="s">
        <v>74</v>
      </c>
      <c r="H325" t="s">
        <v>74</v>
      </c>
      <c r="I325" t="s">
        <v>5902</v>
      </c>
      <c r="J325" t="s">
        <v>5903</v>
      </c>
      <c r="K325" t="s">
        <v>74</v>
      </c>
      <c r="L325" t="s">
        <v>74</v>
      </c>
      <c r="M325" t="s">
        <v>78</v>
      </c>
      <c r="N325" t="s">
        <v>119</v>
      </c>
      <c r="O325" t="s">
        <v>74</v>
      </c>
      <c r="P325" t="s">
        <v>74</v>
      </c>
      <c r="Q325" t="s">
        <v>74</v>
      </c>
      <c r="R325" t="s">
        <v>74</v>
      </c>
      <c r="S325" t="s">
        <v>74</v>
      </c>
      <c r="T325" t="s">
        <v>5904</v>
      </c>
      <c r="U325" t="s">
        <v>5905</v>
      </c>
      <c r="V325" t="s">
        <v>5906</v>
      </c>
      <c r="W325" t="s">
        <v>5907</v>
      </c>
      <c r="X325" t="s">
        <v>5908</v>
      </c>
      <c r="Y325" t="s">
        <v>5909</v>
      </c>
      <c r="Z325" t="s">
        <v>5910</v>
      </c>
      <c r="AA325" t="s">
        <v>74</v>
      </c>
      <c r="AB325" t="s">
        <v>5911</v>
      </c>
      <c r="AC325" t="s">
        <v>5912</v>
      </c>
      <c r="AD325" t="s">
        <v>5913</v>
      </c>
      <c r="AE325" t="s">
        <v>5914</v>
      </c>
      <c r="AF325" t="s">
        <v>74</v>
      </c>
      <c r="AG325">
        <v>71</v>
      </c>
      <c r="AH325">
        <v>3</v>
      </c>
      <c r="AI325">
        <v>3</v>
      </c>
      <c r="AJ325">
        <v>0</v>
      </c>
      <c r="AK325">
        <v>0</v>
      </c>
      <c r="AL325" t="s">
        <v>84</v>
      </c>
      <c r="AM325" t="s">
        <v>85</v>
      </c>
      <c r="AN325" t="s">
        <v>86</v>
      </c>
      <c r="AO325" t="s">
        <v>5915</v>
      </c>
      <c r="AP325" t="s">
        <v>5916</v>
      </c>
      <c r="AQ325" t="s">
        <v>74</v>
      </c>
      <c r="AR325" t="s">
        <v>5917</v>
      </c>
      <c r="AS325" t="s">
        <v>5918</v>
      </c>
      <c r="AT325" t="s">
        <v>5919</v>
      </c>
      <c r="AU325">
        <v>2023</v>
      </c>
      <c r="AV325">
        <v>37</v>
      </c>
      <c r="AW325">
        <v>5</v>
      </c>
      <c r="AX325" t="s">
        <v>74</v>
      </c>
      <c r="AY325" t="s">
        <v>74</v>
      </c>
      <c r="AZ325" t="s">
        <v>74</v>
      </c>
      <c r="BA325" t="s">
        <v>74</v>
      </c>
      <c r="BB325">
        <v>40</v>
      </c>
      <c r="BC325">
        <v>56</v>
      </c>
      <c r="BD325" t="s">
        <v>74</v>
      </c>
      <c r="BE325" t="s">
        <v>5920</v>
      </c>
      <c r="BF325" t="str">
        <f>HYPERLINK("http://dx.doi.org/10.1080/02560046.2024.2311700","http://dx.doi.org/10.1080/02560046.2024.2311700")</f>
        <v>http://dx.doi.org/10.1080/02560046.2024.2311700</v>
      </c>
      <c r="BG325" t="s">
        <v>74</v>
      </c>
      <c r="BH325" t="s">
        <v>182</v>
      </c>
      <c r="BI325">
        <v>17</v>
      </c>
      <c r="BJ325" t="s">
        <v>291</v>
      </c>
      <c r="BK325" t="s">
        <v>292</v>
      </c>
      <c r="BL325" t="s">
        <v>291</v>
      </c>
      <c r="BM325" t="s">
        <v>5921</v>
      </c>
      <c r="BN325" t="s">
        <v>74</v>
      </c>
      <c r="BO325" t="s">
        <v>74</v>
      </c>
      <c r="BP325" t="s">
        <v>74</v>
      </c>
      <c r="BQ325" t="s">
        <v>74</v>
      </c>
      <c r="BR325" t="s">
        <v>97</v>
      </c>
      <c r="BS325" t="s">
        <v>5922</v>
      </c>
      <c r="BT325" t="str">
        <f>HYPERLINK("https%3A%2F%2Fwww.webofscience.com%2Fwos%2Fwoscc%2Ffull-record%2FWOS:001157743900001","View Full Record in Web of Science")</f>
        <v>View Full Record in Web of Science</v>
      </c>
    </row>
    <row r="326" spans="1:72" x14ac:dyDescent="0.25">
      <c r="A326" t="s">
        <v>72</v>
      </c>
      <c r="B326" t="s">
        <v>5923</v>
      </c>
      <c r="C326" t="s">
        <v>74</v>
      </c>
      <c r="D326" t="s">
        <v>74</v>
      </c>
      <c r="E326" t="s">
        <v>74</v>
      </c>
      <c r="F326" t="s">
        <v>5924</v>
      </c>
      <c r="G326" t="s">
        <v>74</v>
      </c>
      <c r="H326" t="s">
        <v>74</v>
      </c>
      <c r="I326" t="s">
        <v>5925</v>
      </c>
      <c r="J326" t="s">
        <v>5926</v>
      </c>
      <c r="K326" t="s">
        <v>74</v>
      </c>
      <c r="L326" t="s">
        <v>74</v>
      </c>
      <c r="M326" t="s">
        <v>78</v>
      </c>
      <c r="N326" t="s">
        <v>119</v>
      </c>
      <c r="O326" t="s">
        <v>74</v>
      </c>
      <c r="P326" t="s">
        <v>74</v>
      </c>
      <c r="Q326" t="s">
        <v>74</v>
      </c>
      <c r="R326" t="s">
        <v>74</v>
      </c>
      <c r="S326" t="s">
        <v>74</v>
      </c>
      <c r="T326" t="s">
        <v>5927</v>
      </c>
      <c r="U326" t="s">
        <v>5928</v>
      </c>
      <c r="V326" t="s">
        <v>5929</v>
      </c>
      <c r="W326" t="s">
        <v>5930</v>
      </c>
      <c r="X326" t="s">
        <v>5931</v>
      </c>
      <c r="Y326" t="s">
        <v>5932</v>
      </c>
      <c r="Z326" t="s">
        <v>5933</v>
      </c>
      <c r="AA326" t="s">
        <v>5934</v>
      </c>
      <c r="AB326" t="s">
        <v>5935</v>
      </c>
      <c r="AC326" t="s">
        <v>5936</v>
      </c>
      <c r="AD326" t="s">
        <v>5936</v>
      </c>
      <c r="AE326" t="s">
        <v>5937</v>
      </c>
      <c r="AF326" t="s">
        <v>74</v>
      </c>
      <c r="AG326">
        <v>100</v>
      </c>
      <c r="AH326">
        <v>0</v>
      </c>
      <c r="AI326">
        <v>0</v>
      </c>
      <c r="AJ326">
        <v>3</v>
      </c>
      <c r="AK326">
        <v>3</v>
      </c>
      <c r="AL326" t="s">
        <v>4882</v>
      </c>
      <c r="AM326" t="s">
        <v>4883</v>
      </c>
      <c r="AN326" t="s">
        <v>4884</v>
      </c>
      <c r="AO326" t="s">
        <v>5938</v>
      </c>
      <c r="AP326" t="s">
        <v>5939</v>
      </c>
      <c r="AQ326" t="s">
        <v>74</v>
      </c>
      <c r="AR326" t="s">
        <v>5940</v>
      </c>
      <c r="AS326" t="s">
        <v>5941</v>
      </c>
      <c r="AT326" t="s">
        <v>5942</v>
      </c>
      <c r="AU326">
        <v>2025</v>
      </c>
      <c r="AV326">
        <v>49</v>
      </c>
      <c r="AW326">
        <v>2</v>
      </c>
      <c r="AX326" t="s">
        <v>74</v>
      </c>
      <c r="AY326" t="s">
        <v>74</v>
      </c>
      <c r="AZ326" t="s">
        <v>74</v>
      </c>
      <c r="BA326" t="s">
        <v>74</v>
      </c>
      <c r="BB326">
        <v>296</v>
      </c>
      <c r="BC326">
        <v>324</v>
      </c>
      <c r="BD326" t="s">
        <v>74</v>
      </c>
      <c r="BE326" t="s">
        <v>5943</v>
      </c>
      <c r="BF326" t="str">
        <f>HYPERLINK("http://dx.doi.org/10.1080/21683565.2024.2413581","http://dx.doi.org/10.1080/21683565.2024.2413581")</f>
        <v>http://dx.doi.org/10.1080/21683565.2024.2413581</v>
      </c>
      <c r="BG326" t="s">
        <v>74</v>
      </c>
      <c r="BH326" t="s">
        <v>501</v>
      </c>
      <c r="BI326">
        <v>29</v>
      </c>
      <c r="BJ326" t="s">
        <v>5944</v>
      </c>
      <c r="BK326" t="s">
        <v>2275</v>
      </c>
      <c r="BL326" t="s">
        <v>5945</v>
      </c>
      <c r="BM326" t="s">
        <v>5946</v>
      </c>
      <c r="BN326" t="s">
        <v>74</v>
      </c>
      <c r="BO326" t="s">
        <v>74</v>
      </c>
      <c r="BP326" t="s">
        <v>74</v>
      </c>
      <c r="BQ326" t="s">
        <v>74</v>
      </c>
      <c r="BR326" t="s">
        <v>97</v>
      </c>
      <c r="BS326" t="s">
        <v>5947</v>
      </c>
      <c r="BT326" t="str">
        <f>HYPERLINK("https%3A%2F%2Fwww.webofscience.com%2Fwos%2Fwoscc%2Ffull-record%2FWOS:001340745400001","View Full Record in Web of Science")</f>
        <v>View Full Record in Web of Science</v>
      </c>
    </row>
    <row r="327" spans="1:72" x14ac:dyDescent="0.25">
      <c r="A327" t="s">
        <v>72</v>
      </c>
      <c r="B327" t="s">
        <v>5948</v>
      </c>
      <c r="C327" t="s">
        <v>74</v>
      </c>
      <c r="D327" t="s">
        <v>74</v>
      </c>
      <c r="E327" t="s">
        <v>74</v>
      </c>
      <c r="F327" t="s">
        <v>5949</v>
      </c>
      <c r="G327" t="s">
        <v>74</v>
      </c>
      <c r="H327" t="s">
        <v>74</v>
      </c>
      <c r="I327" t="s">
        <v>5950</v>
      </c>
      <c r="J327" t="s">
        <v>5951</v>
      </c>
      <c r="K327" t="s">
        <v>74</v>
      </c>
      <c r="L327" t="s">
        <v>74</v>
      </c>
      <c r="M327" t="s">
        <v>78</v>
      </c>
      <c r="N327" t="s">
        <v>119</v>
      </c>
      <c r="O327" t="s">
        <v>74</v>
      </c>
      <c r="P327" t="s">
        <v>74</v>
      </c>
      <c r="Q327" t="s">
        <v>74</v>
      </c>
      <c r="R327" t="s">
        <v>74</v>
      </c>
      <c r="S327" t="s">
        <v>74</v>
      </c>
      <c r="T327" t="s">
        <v>5952</v>
      </c>
      <c r="U327" t="s">
        <v>3334</v>
      </c>
      <c r="V327" t="s">
        <v>5953</v>
      </c>
      <c r="W327" t="s">
        <v>5954</v>
      </c>
      <c r="X327" t="s">
        <v>5955</v>
      </c>
      <c r="Y327" t="s">
        <v>5956</v>
      </c>
      <c r="Z327" t="s">
        <v>74</v>
      </c>
      <c r="AA327" t="s">
        <v>74</v>
      </c>
      <c r="AB327" t="s">
        <v>74</v>
      </c>
      <c r="AC327" t="s">
        <v>74</v>
      </c>
      <c r="AD327" t="s">
        <v>74</v>
      </c>
      <c r="AE327" t="s">
        <v>74</v>
      </c>
      <c r="AF327" t="s">
        <v>74</v>
      </c>
      <c r="AG327">
        <v>40</v>
      </c>
      <c r="AH327">
        <v>0</v>
      </c>
      <c r="AI327">
        <v>0</v>
      </c>
      <c r="AJ327">
        <v>1</v>
      </c>
      <c r="AK327">
        <v>3</v>
      </c>
      <c r="AL327" t="s">
        <v>2749</v>
      </c>
      <c r="AM327" t="s">
        <v>2750</v>
      </c>
      <c r="AN327" t="s">
        <v>2751</v>
      </c>
      <c r="AO327" t="s">
        <v>5957</v>
      </c>
      <c r="AP327" t="s">
        <v>5958</v>
      </c>
      <c r="AQ327" t="s">
        <v>74</v>
      </c>
      <c r="AR327" t="s">
        <v>5959</v>
      </c>
      <c r="AS327" t="s">
        <v>5960</v>
      </c>
      <c r="AT327" t="s">
        <v>155</v>
      </c>
      <c r="AU327">
        <v>2024</v>
      </c>
      <c r="AV327">
        <v>107</v>
      </c>
      <c r="AW327">
        <v>1</v>
      </c>
      <c r="AX327" t="s">
        <v>74</v>
      </c>
      <c r="AY327" t="s">
        <v>74</v>
      </c>
      <c r="AZ327" t="s">
        <v>74</v>
      </c>
      <c r="BA327" t="s">
        <v>74</v>
      </c>
      <c r="BB327" t="s">
        <v>74</v>
      </c>
      <c r="BC327" t="s">
        <v>74</v>
      </c>
      <c r="BD327" t="s">
        <v>74</v>
      </c>
      <c r="BE327" t="s">
        <v>5961</v>
      </c>
      <c r="BF327" t="str">
        <f>HYPERLINK("http://dx.doi.org/10.1353/hpn.2024.a921462","http://dx.doi.org/10.1353/hpn.2024.a921462")</f>
        <v>http://dx.doi.org/10.1353/hpn.2024.a921462</v>
      </c>
      <c r="BG327" t="s">
        <v>74</v>
      </c>
      <c r="BH327" t="s">
        <v>74</v>
      </c>
      <c r="BI327">
        <v>21</v>
      </c>
      <c r="BJ327" t="s">
        <v>1064</v>
      </c>
      <c r="BK327" t="s">
        <v>292</v>
      </c>
      <c r="BL327" t="s">
        <v>922</v>
      </c>
      <c r="BM327" t="s">
        <v>5962</v>
      </c>
      <c r="BN327" t="s">
        <v>74</v>
      </c>
      <c r="BO327" t="s">
        <v>74</v>
      </c>
      <c r="BP327" t="s">
        <v>74</v>
      </c>
      <c r="BQ327" t="s">
        <v>74</v>
      </c>
      <c r="BR327" t="s">
        <v>97</v>
      </c>
      <c r="BS327" t="s">
        <v>5963</v>
      </c>
      <c r="BT327" t="str">
        <f>HYPERLINK("https%3A%2F%2Fwww.webofscience.com%2Fwos%2Fwoscc%2Ffull-record%2FWOS:001223267800033","View Full Record in Web of Science")</f>
        <v>View Full Record in Web of Science</v>
      </c>
    </row>
    <row r="328" spans="1:72" x14ac:dyDescent="0.25">
      <c r="A328" t="s">
        <v>72</v>
      </c>
      <c r="B328" t="s">
        <v>5964</v>
      </c>
      <c r="C328" t="s">
        <v>74</v>
      </c>
      <c r="D328" t="s">
        <v>74</v>
      </c>
      <c r="E328" t="s">
        <v>74</v>
      </c>
      <c r="F328" t="s">
        <v>5965</v>
      </c>
      <c r="G328" t="s">
        <v>74</v>
      </c>
      <c r="H328" t="s">
        <v>74</v>
      </c>
      <c r="I328" t="s">
        <v>5966</v>
      </c>
      <c r="J328" t="s">
        <v>1445</v>
      </c>
      <c r="K328" t="s">
        <v>74</v>
      </c>
      <c r="L328" t="s">
        <v>74</v>
      </c>
      <c r="M328" t="s">
        <v>78</v>
      </c>
      <c r="N328" t="s">
        <v>119</v>
      </c>
      <c r="O328" t="s">
        <v>74</v>
      </c>
      <c r="P328" t="s">
        <v>74</v>
      </c>
      <c r="Q328" t="s">
        <v>74</v>
      </c>
      <c r="R328" t="s">
        <v>74</v>
      </c>
      <c r="S328" t="s">
        <v>74</v>
      </c>
      <c r="T328" t="s">
        <v>74</v>
      </c>
      <c r="U328" t="s">
        <v>5967</v>
      </c>
      <c r="V328" t="s">
        <v>5968</v>
      </c>
      <c r="W328" t="s">
        <v>5969</v>
      </c>
      <c r="X328" t="s">
        <v>5970</v>
      </c>
      <c r="Y328" t="s">
        <v>5971</v>
      </c>
      <c r="Z328" t="s">
        <v>5972</v>
      </c>
      <c r="AA328" t="s">
        <v>5973</v>
      </c>
      <c r="AB328" t="s">
        <v>5974</v>
      </c>
      <c r="AC328" t="s">
        <v>5975</v>
      </c>
      <c r="AD328" t="s">
        <v>5976</v>
      </c>
      <c r="AE328" t="s">
        <v>5977</v>
      </c>
      <c r="AF328" t="s">
        <v>74</v>
      </c>
      <c r="AG328">
        <v>116</v>
      </c>
      <c r="AH328">
        <v>1</v>
      </c>
      <c r="AI328">
        <v>1</v>
      </c>
      <c r="AJ328">
        <v>1</v>
      </c>
      <c r="AK328">
        <v>1</v>
      </c>
      <c r="AL328" t="s">
        <v>84</v>
      </c>
      <c r="AM328" t="s">
        <v>85</v>
      </c>
      <c r="AN328" t="s">
        <v>86</v>
      </c>
      <c r="AO328" t="s">
        <v>1456</v>
      </c>
      <c r="AP328" t="s">
        <v>1457</v>
      </c>
      <c r="AQ328" t="s">
        <v>74</v>
      </c>
      <c r="AR328" t="s">
        <v>1445</v>
      </c>
      <c r="AS328" t="s">
        <v>1458</v>
      </c>
      <c r="AT328" t="s">
        <v>3592</v>
      </c>
      <c r="AU328">
        <v>2024</v>
      </c>
      <c r="AV328">
        <v>29</v>
      </c>
      <c r="AW328">
        <v>5</v>
      </c>
      <c r="AX328" t="s">
        <v>74</v>
      </c>
      <c r="AY328" t="s">
        <v>74</v>
      </c>
      <c r="AZ328" t="s">
        <v>74</v>
      </c>
      <c r="BA328" t="s">
        <v>74</v>
      </c>
      <c r="BB328">
        <v>1511</v>
      </c>
      <c r="BC328">
        <v>1537</v>
      </c>
      <c r="BD328" t="s">
        <v>74</v>
      </c>
      <c r="BE328" t="s">
        <v>5978</v>
      </c>
      <c r="BF328" t="str">
        <f>HYPERLINK("http://dx.doi.org/10.1080/14650045.2024.2379316","http://dx.doi.org/10.1080/14650045.2024.2379316")</f>
        <v>http://dx.doi.org/10.1080/14650045.2024.2379316</v>
      </c>
      <c r="BG328" t="s">
        <v>74</v>
      </c>
      <c r="BH328" t="s">
        <v>111</v>
      </c>
      <c r="BI328">
        <v>27</v>
      </c>
      <c r="BJ328" t="s">
        <v>1461</v>
      </c>
      <c r="BK328" t="s">
        <v>112</v>
      </c>
      <c r="BL328" t="s">
        <v>1462</v>
      </c>
      <c r="BM328" t="s">
        <v>5826</v>
      </c>
      <c r="BN328" t="s">
        <v>74</v>
      </c>
      <c r="BO328" t="s">
        <v>316</v>
      </c>
      <c r="BP328" t="s">
        <v>74</v>
      </c>
      <c r="BQ328" t="s">
        <v>74</v>
      </c>
      <c r="BR328" t="s">
        <v>97</v>
      </c>
      <c r="BS328" t="s">
        <v>5979</v>
      </c>
      <c r="BT328" t="str">
        <f>HYPERLINK("https%3A%2F%2Fwww.webofscience.com%2Fwos%2Fwoscc%2Ffull-record%2FWOS:001270412000001","View Full Record in Web of Science")</f>
        <v>View Full Record in Web of Science</v>
      </c>
    </row>
    <row r="329" spans="1:72" x14ac:dyDescent="0.25">
      <c r="A329" t="s">
        <v>72</v>
      </c>
      <c r="B329" t="s">
        <v>5980</v>
      </c>
      <c r="C329" t="s">
        <v>74</v>
      </c>
      <c r="D329" t="s">
        <v>74</v>
      </c>
      <c r="E329" t="s">
        <v>74</v>
      </c>
      <c r="F329" t="s">
        <v>5981</v>
      </c>
      <c r="G329" t="s">
        <v>74</v>
      </c>
      <c r="H329" t="s">
        <v>74</v>
      </c>
      <c r="I329" t="s">
        <v>5982</v>
      </c>
      <c r="J329" t="s">
        <v>5983</v>
      </c>
      <c r="K329" t="s">
        <v>74</v>
      </c>
      <c r="L329" t="s">
        <v>74</v>
      </c>
      <c r="M329" t="s">
        <v>78</v>
      </c>
      <c r="N329" t="s">
        <v>119</v>
      </c>
      <c r="O329" t="s">
        <v>74</v>
      </c>
      <c r="P329" t="s">
        <v>74</v>
      </c>
      <c r="Q329" t="s">
        <v>74</v>
      </c>
      <c r="R329" t="s">
        <v>74</v>
      </c>
      <c r="S329" t="s">
        <v>74</v>
      </c>
      <c r="T329" t="s">
        <v>5984</v>
      </c>
      <c r="U329" t="s">
        <v>5985</v>
      </c>
      <c r="V329" t="s">
        <v>5986</v>
      </c>
      <c r="W329" t="s">
        <v>5987</v>
      </c>
      <c r="X329" t="s">
        <v>74</v>
      </c>
      <c r="Y329" t="s">
        <v>5988</v>
      </c>
      <c r="Z329" t="s">
        <v>3606</v>
      </c>
      <c r="AA329" t="s">
        <v>5989</v>
      </c>
      <c r="AB329" t="s">
        <v>3608</v>
      </c>
      <c r="AC329" t="s">
        <v>74</v>
      </c>
      <c r="AD329" t="s">
        <v>74</v>
      </c>
      <c r="AE329" t="s">
        <v>74</v>
      </c>
      <c r="AF329" t="s">
        <v>74</v>
      </c>
      <c r="AG329">
        <v>91</v>
      </c>
      <c r="AH329">
        <v>4</v>
      </c>
      <c r="AI329">
        <v>4</v>
      </c>
      <c r="AJ329">
        <v>0</v>
      </c>
      <c r="AK329">
        <v>0</v>
      </c>
      <c r="AL329" t="s">
        <v>84</v>
      </c>
      <c r="AM329" t="s">
        <v>85</v>
      </c>
      <c r="AN329" t="s">
        <v>86</v>
      </c>
      <c r="AO329" t="s">
        <v>5990</v>
      </c>
      <c r="AP329" t="s">
        <v>5991</v>
      </c>
      <c r="AQ329" t="s">
        <v>74</v>
      </c>
      <c r="AR329" t="s">
        <v>5992</v>
      </c>
      <c r="AS329" t="s">
        <v>5993</v>
      </c>
      <c r="AT329" t="s">
        <v>91</v>
      </c>
      <c r="AU329">
        <v>2024</v>
      </c>
      <c r="AV329">
        <v>28</v>
      </c>
      <c r="AW329">
        <v>4</v>
      </c>
      <c r="AX329" t="s">
        <v>74</v>
      </c>
      <c r="AY329" t="s">
        <v>74</v>
      </c>
      <c r="AZ329" t="s">
        <v>74</v>
      </c>
      <c r="BA329" t="s">
        <v>74</v>
      </c>
      <c r="BB329">
        <v>333</v>
      </c>
      <c r="BC329">
        <v>352</v>
      </c>
      <c r="BD329" t="s">
        <v>74</v>
      </c>
      <c r="BE329" t="s">
        <v>5994</v>
      </c>
      <c r="BF329" t="str">
        <f>HYPERLINK("http://dx.doi.org/10.1080/14797585.2024.2358538","http://dx.doi.org/10.1080/14797585.2024.2358538")</f>
        <v>http://dx.doi.org/10.1080/14797585.2024.2358538</v>
      </c>
      <c r="BG329" t="s">
        <v>74</v>
      </c>
      <c r="BH329" t="s">
        <v>133</v>
      </c>
      <c r="BI329">
        <v>20</v>
      </c>
      <c r="BJ329" t="s">
        <v>291</v>
      </c>
      <c r="BK329" t="s">
        <v>95</v>
      </c>
      <c r="BL329" t="s">
        <v>291</v>
      </c>
      <c r="BM329" t="s">
        <v>5995</v>
      </c>
      <c r="BN329" t="s">
        <v>74</v>
      </c>
      <c r="BO329" t="s">
        <v>74</v>
      </c>
      <c r="BP329" t="s">
        <v>74</v>
      </c>
      <c r="BQ329" t="s">
        <v>74</v>
      </c>
      <c r="BR329" t="s">
        <v>97</v>
      </c>
      <c r="BS329" t="s">
        <v>5996</v>
      </c>
      <c r="BT329" t="str">
        <f>HYPERLINK("https%3A%2F%2Fwww.webofscience.com%2Fwos%2Fwoscc%2Ffull-record%2FWOS:001230070600001","View Full Record in Web of Science")</f>
        <v>View Full Record in Web of Science</v>
      </c>
    </row>
    <row r="330" spans="1:72" x14ac:dyDescent="0.25">
      <c r="A330" t="s">
        <v>72</v>
      </c>
      <c r="B330" t="s">
        <v>5997</v>
      </c>
      <c r="C330" t="s">
        <v>74</v>
      </c>
      <c r="D330" t="s">
        <v>74</v>
      </c>
      <c r="E330" t="s">
        <v>74</v>
      </c>
      <c r="F330" t="s">
        <v>5998</v>
      </c>
      <c r="G330" t="s">
        <v>74</v>
      </c>
      <c r="H330" t="s">
        <v>74</v>
      </c>
      <c r="I330" t="s">
        <v>5999</v>
      </c>
      <c r="J330" t="s">
        <v>6000</v>
      </c>
      <c r="K330" t="s">
        <v>74</v>
      </c>
      <c r="L330" t="s">
        <v>74</v>
      </c>
      <c r="M330" t="s">
        <v>78</v>
      </c>
      <c r="N330" t="s">
        <v>119</v>
      </c>
      <c r="O330" t="s">
        <v>74</v>
      </c>
      <c r="P330" t="s">
        <v>74</v>
      </c>
      <c r="Q330" t="s">
        <v>74</v>
      </c>
      <c r="R330" t="s">
        <v>74</v>
      </c>
      <c r="S330" t="s">
        <v>74</v>
      </c>
      <c r="T330" t="s">
        <v>6001</v>
      </c>
      <c r="U330" t="s">
        <v>6002</v>
      </c>
      <c r="V330" t="s">
        <v>6003</v>
      </c>
      <c r="W330" t="s">
        <v>6004</v>
      </c>
      <c r="X330" t="s">
        <v>6005</v>
      </c>
      <c r="Y330" t="s">
        <v>6006</v>
      </c>
      <c r="Z330" t="s">
        <v>6007</v>
      </c>
      <c r="AA330" t="s">
        <v>74</v>
      </c>
      <c r="AB330" t="s">
        <v>74</v>
      </c>
      <c r="AC330" t="s">
        <v>74</v>
      </c>
      <c r="AD330" t="s">
        <v>74</v>
      </c>
      <c r="AE330" t="s">
        <v>74</v>
      </c>
      <c r="AF330" t="s">
        <v>74</v>
      </c>
      <c r="AG330">
        <v>91</v>
      </c>
      <c r="AH330">
        <v>0</v>
      </c>
      <c r="AI330">
        <v>0</v>
      </c>
      <c r="AJ330">
        <v>2</v>
      </c>
      <c r="AK330">
        <v>3</v>
      </c>
      <c r="AL330" t="s">
        <v>173</v>
      </c>
      <c r="AM330" t="s">
        <v>174</v>
      </c>
      <c r="AN330" t="s">
        <v>175</v>
      </c>
      <c r="AO330" t="s">
        <v>6008</v>
      </c>
      <c r="AP330" t="s">
        <v>6009</v>
      </c>
      <c r="AQ330" t="s">
        <v>74</v>
      </c>
      <c r="AR330" t="s">
        <v>6010</v>
      </c>
      <c r="AS330" t="s">
        <v>6011</v>
      </c>
      <c r="AT330" t="s">
        <v>180</v>
      </c>
      <c r="AU330">
        <v>2024</v>
      </c>
      <c r="AV330">
        <v>21</v>
      </c>
      <c r="AW330">
        <v>2</v>
      </c>
      <c r="AX330" t="s">
        <v>74</v>
      </c>
      <c r="AY330" t="s">
        <v>74</v>
      </c>
      <c r="AZ330" t="s">
        <v>74</v>
      </c>
      <c r="BA330" t="s">
        <v>74</v>
      </c>
      <c r="BB330" t="s">
        <v>74</v>
      </c>
      <c r="BC330" t="s">
        <v>74</v>
      </c>
      <c r="BD330" t="s">
        <v>74</v>
      </c>
      <c r="BE330" t="s">
        <v>6012</v>
      </c>
      <c r="BF330" t="str">
        <f>HYPERLINK("http://dx.doi.org/10.1002/aps.1868","http://dx.doi.org/10.1002/aps.1868")</f>
        <v>http://dx.doi.org/10.1002/aps.1868</v>
      </c>
      <c r="BG330" t="s">
        <v>74</v>
      </c>
      <c r="BH330" t="s">
        <v>133</v>
      </c>
      <c r="BI330">
        <v>23</v>
      </c>
      <c r="BJ330" t="s">
        <v>6013</v>
      </c>
      <c r="BK330" t="s">
        <v>95</v>
      </c>
      <c r="BL330" t="s">
        <v>479</v>
      </c>
      <c r="BM330" t="s">
        <v>6014</v>
      </c>
      <c r="BN330" t="s">
        <v>74</v>
      </c>
      <c r="BO330" t="s">
        <v>74</v>
      </c>
      <c r="BP330" t="s">
        <v>74</v>
      </c>
      <c r="BQ330" t="s">
        <v>74</v>
      </c>
      <c r="BR330" t="s">
        <v>97</v>
      </c>
      <c r="BS330" t="s">
        <v>6015</v>
      </c>
      <c r="BT330" t="str">
        <f>HYPERLINK("https%3A%2F%2Fwww.webofscience.com%2Fwos%2Fwoscc%2Ffull-record%2FWOS:001216479600001","View Full Record in Web of Science")</f>
        <v>View Full Record in Web of Science</v>
      </c>
    </row>
    <row r="331" spans="1:72" x14ac:dyDescent="0.25">
      <c r="A331" t="s">
        <v>72</v>
      </c>
      <c r="B331" t="s">
        <v>6016</v>
      </c>
      <c r="C331" t="s">
        <v>74</v>
      </c>
      <c r="D331" t="s">
        <v>74</v>
      </c>
      <c r="E331" t="s">
        <v>74</v>
      </c>
      <c r="F331" t="s">
        <v>6017</v>
      </c>
      <c r="G331" t="s">
        <v>74</v>
      </c>
      <c r="H331" t="s">
        <v>74</v>
      </c>
      <c r="I331" t="s">
        <v>6018</v>
      </c>
      <c r="J331" t="s">
        <v>6019</v>
      </c>
      <c r="K331" t="s">
        <v>74</v>
      </c>
      <c r="L331" t="s">
        <v>74</v>
      </c>
      <c r="M331" t="s">
        <v>628</v>
      </c>
      <c r="N331" t="s">
        <v>119</v>
      </c>
      <c r="O331" t="s">
        <v>74</v>
      </c>
      <c r="P331" t="s">
        <v>74</v>
      </c>
      <c r="Q331" t="s">
        <v>74</v>
      </c>
      <c r="R331" t="s">
        <v>74</v>
      </c>
      <c r="S331" t="s">
        <v>74</v>
      </c>
      <c r="T331" t="s">
        <v>6020</v>
      </c>
      <c r="U331" t="s">
        <v>74</v>
      </c>
      <c r="V331" t="s">
        <v>6021</v>
      </c>
      <c r="W331" t="s">
        <v>6022</v>
      </c>
      <c r="X331" t="s">
        <v>6023</v>
      </c>
      <c r="Y331" t="s">
        <v>6024</v>
      </c>
      <c r="Z331" t="s">
        <v>6025</v>
      </c>
      <c r="AA331" t="s">
        <v>74</v>
      </c>
      <c r="AB331" t="s">
        <v>74</v>
      </c>
      <c r="AC331" t="s">
        <v>74</v>
      </c>
      <c r="AD331" t="s">
        <v>74</v>
      </c>
      <c r="AE331" t="s">
        <v>74</v>
      </c>
      <c r="AF331" t="s">
        <v>74</v>
      </c>
      <c r="AG331">
        <v>72</v>
      </c>
      <c r="AH331">
        <v>0</v>
      </c>
      <c r="AI331">
        <v>0</v>
      </c>
      <c r="AJ331">
        <v>0</v>
      </c>
      <c r="AK331">
        <v>0</v>
      </c>
      <c r="AL331" t="s">
        <v>6026</v>
      </c>
      <c r="AM331" t="s">
        <v>1597</v>
      </c>
      <c r="AN331" t="s">
        <v>6027</v>
      </c>
      <c r="AO331" t="s">
        <v>6028</v>
      </c>
      <c r="AP331" t="s">
        <v>74</v>
      </c>
      <c r="AQ331" t="s">
        <v>74</v>
      </c>
      <c r="AR331" t="s">
        <v>6029</v>
      </c>
      <c r="AS331" t="s">
        <v>6030</v>
      </c>
      <c r="AT331" t="s">
        <v>310</v>
      </c>
      <c r="AU331">
        <v>2024</v>
      </c>
      <c r="AV331">
        <v>13</v>
      </c>
      <c r="AW331">
        <v>2</v>
      </c>
      <c r="AX331" t="s">
        <v>74</v>
      </c>
      <c r="AY331" t="s">
        <v>74</v>
      </c>
      <c r="AZ331" t="s">
        <v>74</v>
      </c>
      <c r="BA331" t="s">
        <v>74</v>
      </c>
      <c r="BB331">
        <v>151</v>
      </c>
      <c r="BC331">
        <v>169</v>
      </c>
      <c r="BD331" t="s">
        <v>74</v>
      </c>
      <c r="BE331" t="s">
        <v>6031</v>
      </c>
      <c r="BF331" t="str">
        <f>HYPERLINK("http://dx.doi.org/10.15366/riejs2024.13.2.009","http://dx.doi.org/10.15366/riejs2024.13.2.009")</f>
        <v>http://dx.doi.org/10.15366/riejs2024.13.2.009</v>
      </c>
      <c r="BG331" t="s">
        <v>74</v>
      </c>
      <c r="BH331" t="s">
        <v>74</v>
      </c>
      <c r="BI331">
        <v>19</v>
      </c>
      <c r="BJ331" t="s">
        <v>462</v>
      </c>
      <c r="BK331" t="s">
        <v>95</v>
      </c>
      <c r="BL331" t="s">
        <v>462</v>
      </c>
      <c r="BM331" t="s">
        <v>6032</v>
      </c>
      <c r="BN331" t="s">
        <v>74</v>
      </c>
      <c r="BO331" t="s">
        <v>422</v>
      </c>
      <c r="BP331" t="s">
        <v>74</v>
      </c>
      <c r="BQ331" t="s">
        <v>74</v>
      </c>
      <c r="BR331" t="s">
        <v>97</v>
      </c>
      <c r="BS331" t="s">
        <v>6033</v>
      </c>
      <c r="BT331" t="str">
        <f>HYPERLINK("https%3A%2F%2Fwww.webofscience.com%2Fwos%2Fwoscc%2Ffull-record%2FWOS:001373157500009","View Full Record in Web of Science")</f>
        <v>View Full Record in Web of Science</v>
      </c>
    </row>
    <row r="332" spans="1:72" x14ac:dyDescent="0.25">
      <c r="A332" t="s">
        <v>72</v>
      </c>
      <c r="B332" t="s">
        <v>6034</v>
      </c>
      <c r="C332" t="s">
        <v>74</v>
      </c>
      <c r="D332" t="s">
        <v>74</v>
      </c>
      <c r="E332" t="s">
        <v>74</v>
      </c>
      <c r="F332" t="s">
        <v>6035</v>
      </c>
      <c r="G332" t="s">
        <v>74</v>
      </c>
      <c r="H332" t="s">
        <v>74</v>
      </c>
      <c r="I332" t="s">
        <v>6036</v>
      </c>
      <c r="J332" t="s">
        <v>1825</v>
      </c>
      <c r="K332" t="s">
        <v>74</v>
      </c>
      <c r="L332" t="s">
        <v>74</v>
      </c>
      <c r="M332" t="s">
        <v>78</v>
      </c>
      <c r="N332" t="s">
        <v>119</v>
      </c>
      <c r="O332" t="s">
        <v>74</v>
      </c>
      <c r="P332" t="s">
        <v>74</v>
      </c>
      <c r="Q332" t="s">
        <v>74</v>
      </c>
      <c r="R332" t="s">
        <v>74</v>
      </c>
      <c r="S332" t="s">
        <v>74</v>
      </c>
      <c r="T332" t="s">
        <v>6037</v>
      </c>
      <c r="U332" t="s">
        <v>74</v>
      </c>
      <c r="V332" t="s">
        <v>6038</v>
      </c>
      <c r="W332" t="s">
        <v>6039</v>
      </c>
      <c r="X332" t="s">
        <v>6040</v>
      </c>
      <c r="Y332" t="s">
        <v>6041</v>
      </c>
      <c r="Z332" t="s">
        <v>6042</v>
      </c>
      <c r="AA332" t="s">
        <v>74</v>
      </c>
      <c r="AB332" t="s">
        <v>74</v>
      </c>
      <c r="AC332" t="s">
        <v>74</v>
      </c>
      <c r="AD332" t="s">
        <v>74</v>
      </c>
      <c r="AE332" t="s">
        <v>74</v>
      </c>
      <c r="AF332" t="s">
        <v>74</v>
      </c>
      <c r="AG332">
        <v>22</v>
      </c>
      <c r="AH332">
        <v>0</v>
      </c>
      <c r="AI332">
        <v>0</v>
      </c>
      <c r="AJ332">
        <v>1</v>
      </c>
      <c r="AK332">
        <v>2</v>
      </c>
      <c r="AL332" t="s">
        <v>1830</v>
      </c>
      <c r="AM332" t="s">
        <v>1831</v>
      </c>
      <c r="AN332" t="s">
        <v>1832</v>
      </c>
      <c r="AO332" t="s">
        <v>1833</v>
      </c>
      <c r="AP332" t="s">
        <v>1834</v>
      </c>
      <c r="AQ332" t="s">
        <v>74</v>
      </c>
      <c r="AR332" t="s">
        <v>1825</v>
      </c>
      <c r="AS332" t="s">
        <v>1825</v>
      </c>
      <c r="AT332" t="s">
        <v>1835</v>
      </c>
      <c r="AU332">
        <v>2024</v>
      </c>
      <c r="AV332" t="s">
        <v>74</v>
      </c>
      <c r="AW332">
        <v>48</v>
      </c>
      <c r="AX332" t="s">
        <v>74</v>
      </c>
      <c r="AY332" t="s">
        <v>74</v>
      </c>
      <c r="AZ332" t="s">
        <v>74</v>
      </c>
      <c r="BA332" t="s">
        <v>74</v>
      </c>
      <c r="BB332" t="s">
        <v>74</v>
      </c>
      <c r="BC332" t="s">
        <v>74</v>
      </c>
      <c r="BD332">
        <v>83123</v>
      </c>
      <c r="BE332" t="s">
        <v>6043</v>
      </c>
      <c r="BF332" t="str">
        <f>HYPERLINK("http://dx.doi.org/10.12957/soletras.2024.83123","http://dx.doi.org/10.12957/soletras.2024.83123")</f>
        <v>http://dx.doi.org/10.12957/soletras.2024.83123</v>
      </c>
      <c r="BG332" t="s">
        <v>74</v>
      </c>
      <c r="BH332" t="s">
        <v>74</v>
      </c>
      <c r="BI332">
        <v>24</v>
      </c>
      <c r="BJ332" t="s">
        <v>750</v>
      </c>
      <c r="BK332" t="s">
        <v>95</v>
      </c>
      <c r="BL332" t="s">
        <v>593</v>
      </c>
      <c r="BM332" t="s">
        <v>1837</v>
      </c>
      <c r="BN332" t="s">
        <v>74</v>
      </c>
      <c r="BO332" t="s">
        <v>422</v>
      </c>
      <c r="BP332" t="s">
        <v>74</v>
      </c>
      <c r="BQ332" t="s">
        <v>74</v>
      </c>
      <c r="BR332" t="s">
        <v>97</v>
      </c>
      <c r="BS332" t="s">
        <v>6044</v>
      </c>
      <c r="BT332" t="str">
        <f>HYPERLINK("https%3A%2F%2Fwww.webofscience.com%2Fwos%2Fwoscc%2Ffull-record%2FWOS:001230060700005","View Full Record in Web of Science")</f>
        <v>View Full Record in Web of Science</v>
      </c>
    </row>
    <row r="333" spans="1:72" x14ac:dyDescent="0.25">
      <c r="A333" t="s">
        <v>72</v>
      </c>
      <c r="B333" t="s">
        <v>6045</v>
      </c>
      <c r="C333" t="s">
        <v>74</v>
      </c>
      <c r="D333" t="s">
        <v>74</v>
      </c>
      <c r="E333" t="s">
        <v>74</v>
      </c>
      <c r="F333" t="s">
        <v>6046</v>
      </c>
      <c r="G333" t="s">
        <v>74</v>
      </c>
      <c r="H333" t="s">
        <v>74</v>
      </c>
      <c r="I333" t="s">
        <v>6047</v>
      </c>
      <c r="J333" t="s">
        <v>6048</v>
      </c>
      <c r="K333" t="s">
        <v>74</v>
      </c>
      <c r="L333" t="s">
        <v>74</v>
      </c>
      <c r="M333" t="s">
        <v>450</v>
      </c>
      <c r="N333" t="s">
        <v>119</v>
      </c>
      <c r="O333" t="s">
        <v>74</v>
      </c>
      <c r="P333" t="s">
        <v>74</v>
      </c>
      <c r="Q333" t="s">
        <v>74</v>
      </c>
      <c r="R333" t="s">
        <v>74</v>
      </c>
      <c r="S333" t="s">
        <v>74</v>
      </c>
      <c r="T333" t="s">
        <v>6049</v>
      </c>
      <c r="U333" t="s">
        <v>74</v>
      </c>
      <c r="V333" t="s">
        <v>6050</v>
      </c>
      <c r="W333" t="s">
        <v>6051</v>
      </c>
      <c r="X333" t="s">
        <v>6052</v>
      </c>
      <c r="Y333" t="s">
        <v>6053</v>
      </c>
      <c r="Z333" t="s">
        <v>6054</v>
      </c>
      <c r="AA333" t="s">
        <v>6055</v>
      </c>
      <c r="AB333" t="s">
        <v>6056</v>
      </c>
      <c r="AC333" t="s">
        <v>74</v>
      </c>
      <c r="AD333" t="s">
        <v>74</v>
      </c>
      <c r="AE333" t="s">
        <v>74</v>
      </c>
      <c r="AF333" t="s">
        <v>74</v>
      </c>
      <c r="AG333">
        <v>33</v>
      </c>
      <c r="AH333">
        <v>0</v>
      </c>
      <c r="AI333">
        <v>0</v>
      </c>
      <c r="AJ333">
        <v>0</v>
      </c>
      <c r="AK333">
        <v>0</v>
      </c>
      <c r="AL333" t="s">
        <v>6057</v>
      </c>
      <c r="AM333" t="s">
        <v>780</v>
      </c>
      <c r="AN333" t="s">
        <v>6058</v>
      </c>
      <c r="AO333" t="s">
        <v>6059</v>
      </c>
      <c r="AP333" t="s">
        <v>6060</v>
      </c>
      <c r="AQ333" t="s">
        <v>74</v>
      </c>
      <c r="AR333" t="s">
        <v>6061</v>
      </c>
      <c r="AS333" t="s">
        <v>6062</v>
      </c>
      <c r="AT333" t="s">
        <v>74</v>
      </c>
      <c r="AU333">
        <v>2024</v>
      </c>
      <c r="AV333">
        <v>33</v>
      </c>
      <c r="AW333">
        <v>2</v>
      </c>
      <c r="AX333" t="s">
        <v>74</v>
      </c>
      <c r="AY333" t="s">
        <v>74</v>
      </c>
      <c r="AZ333" t="s">
        <v>74</v>
      </c>
      <c r="BA333" t="s">
        <v>74</v>
      </c>
      <c r="BB333" t="s">
        <v>74</v>
      </c>
      <c r="BC333" t="s">
        <v>74</v>
      </c>
      <c r="BD333" t="s">
        <v>6063</v>
      </c>
      <c r="BE333" t="s">
        <v>6064</v>
      </c>
      <c r="BF333" t="str">
        <f>HYPERLINK("http://dx.doi.org/10.1590/S0104-12902024230531pt","http://dx.doi.org/10.1590/S0104-12902024230531pt")</f>
        <v>http://dx.doi.org/10.1590/S0104-12902024230531pt</v>
      </c>
      <c r="BG333" t="s">
        <v>74</v>
      </c>
      <c r="BH333" t="s">
        <v>74</v>
      </c>
      <c r="BI333">
        <v>11</v>
      </c>
      <c r="BJ333" t="s">
        <v>1243</v>
      </c>
      <c r="BK333" t="s">
        <v>112</v>
      </c>
      <c r="BL333" t="s">
        <v>1243</v>
      </c>
      <c r="BM333" t="s">
        <v>6065</v>
      </c>
      <c r="BN333" t="s">
        <v>74</v>
      </c>
      <c r="BO333" t="s">
        <v>422</v>
      </c>
      <c r="BP333" t="s">
        <v>74</v>
      </c>
      <c r="BQ333" t="s">
        <v>74</v>
      </c>
      <c r="BR333" t="s">
        <v>97</v>
      </c>
      <c r="BS333" t="s">
        <v>6066</v>
      </c>
      <c r="BT333" t="str">
        <f>HYPERLINK("https%3A%2F%2Fwww.webofscience.com%2Fwos%2Fwoscc%2Ffull-record%2FWOS:001307594800001","View Full Record in Web of Science")</f>
        <v>View Full Record in Web of Science</v>
      </c>
    </row>
    <row r="334" spans="1:72" x14ac:dyDescent="0.25">
      <c r="A334" t="s">
        <v>72</v>
      </c>
      <c r="B334" t="s">
        <v>6067</v>
      </c>
      <c r="C334" t="s">
        <v>74</v>
      </c>
      <c r="D334" t="s">
        <v>74</v>
      </c>
      <c r="E334" t="s">
        <v>74</v>
      </c>
      <c r="F334" t="s">
        <v>6068</v>
      </c>
      <c r="G334" t="s">
        <v>74</v>
      </c>
      <c r="H334" t="s">
        <v>74</v>
      </c>
      <c r="I334" t="s">
        <v>6069</v>
      </c>
      <c r="J334" t="s">
        <v>4354</v>
      </c>
      <c r="K334" t="s">
        <v>74</v>
      </c>
      <c r="L334" t="s">
        <v>74</v>
      </c>
      <c r="M334" t="s">
        <v>78</v>
      </c>
      <c r="N334" t="s">
        <v>271</v>
      </c>
      <c r="O334" t="s">
        <v>74</v>
      </c>
      <c r="P334" t="s">
        <v>74</v>
      </c>
      <c r="Q334" t="s">
        <v>74</v>
      </c>
      <c r="R334" t="s">
        <v>74</v>
      </c>
      <c r="S334" t="s">
        <v>74</v>
      </c>
      <c r="T334" t="s">
        <v>6070</v>
      </c>
      <c r="U334" t="s">
        <v>74</v>
      </c>
      <c r="V334" t="s">
        <v>6071</v>
      </c>
      <c r="W334" t="s">
        <v>6072</v>
      </c>
      <c r="X334" t="s">
        <v>6073</v>
      </c>
      <c r="Y334" t="s">
        <v>6074</v>
      </c>
      <c r="Z334" t="s">
        <v>6075</v>
      </c>
      <c r="AA334" t="s">
        <v>6076</v>
      </c>
      <c r="AB334" t="s">
        <v>6077</v>
      </c>
      <c r="AC334" t="s">
        <v>74</v>
      </c>
      <c r="AD334" t="s">
        <v>74</v>
      </c>
      <c r="AE334" t="s">
        <v>74</v>
      </c>
      <c r="AF334" t="s">
        <v>74</v>
      </c>
      <c r="AG334">
        <v>19</v>
      </c>
      <c r="AH334">
        <v>0</v>
      </c>
      <c r="AI334">
        <v>0</v>
      </c>
      <c r="AJ334">
        <v>0</v>
      </c>
      <c r="AK334">
        <v>0</v>
      </c>
      <c r="AL334" t="s">
        <v>84</v>
      </c>
      <c r="AM334" t="s">
        <v>85</v>
      </c>
      <c r="AN334" t="s">
        <v>86</v>
      </c>
      <c r="AO334" t="s">
        <v>4362</v>
      </c>
      <c r="AP334" t="s">
        <v>4363</v>
      </c>
      <c r="AQ334" t="s">
        <v>74</v>
      </c>
      <c r="AR334" t="s">
        <v>4364</v>
      </c>
      <c r="AS334" t="s">
        <v>4365</v>
      </c>
      <c r="AT334" t="s">
        <v>6078</v>
      </c>
      <c r="AU334">
        <v>2024</v>
      </c>
      <c r="AV334" t="s">
        <v>74</v>
      </c>
      <c r="AW334" t="s">
        <v>74</v>
      </c>
      <c r="AX334" t="s">
        <v>74</v>
      </c>
      <c r="AY334" t="s">
        <v>74</v>
      </c>
      <c r="AZ334" t="s">
        <v>74</v>
      </c>
      <c r="BA334" t="s">
        <v>74</v>
      </c>
      <c r="BB334" t="s">
        <v>74</v>
      </c>
      <c r="BC334" t="s">
        <v>74</v>
      </c>
      <c r="BD334" t="s">
        <v>74</v>
      </c>
      <c r="BE334" t="s">
        <v>6079</v>
      </c>
      <c r="BF334" t="str">
        <f>HYPERLINK("http://dx.doi.org/10.1080/18125441.2024.2377573","http://dx.doi.org/10.1080/18125441.2024.2377573")</f>
        <v>http://dx.doi.org/10.1080/18125441.2024.2377573</v>
      </c>
      <c r="BG334" t="s">
        <v>74</v>
      </c>
      <c r="BH334" t="s">
        <v>857</v>
      </c>
      <c r="BI334">
        <v>26</v>
      </c>
      <c r="BJ334" t="s">
        <v>197</v>
      </c>
      <c r="BK334" t="s">
        <v>95</v>
      </c>
      <c r="BL334" t="s">
        <v>197</v>
      </c>
      <c r="BM334" t="s">
        <v>6080</v>
      </c>
      <c r="BN334" t="s">
        <v>74</v>
      </c>
      <c r="BO334" t="s">
        <v>74</v>
      </c>
      <c r="BP334" t="s">
        <v>74</v>
      </c>
      <c r="BQ334" t="s">
        <v>74</v>
      </c>
      <c r="BR334" t="s">
        <v>97</v>
      </c>
      <c r="BS334" t="s">
        <v>6081</v>
      </c>
      <c r="BT334" t="str">
        <f>HYPERLINK("https%3A%2F%2Fwww.webofscience.com%2Fwos%2Fwoscc%2Ffull-record%2FWOS:001357493300001","View Full Record in Web of Science")</f>
        <v>View Full Record in Web of Science</v>
      </c>
    </row>
    <row r="335" spans="1:72" x14ac:dyDescent="0.25">
      <c r="A335" t="s">
        <v>72</v>
      </c>
      <c r="B335" t="s">
        <v>6082</v>
      </c>
      <c r="C335" t="s">
        <v>74</v>
      </c>
      <c r="D335" t="s">
        <v>74</v>
      </c>
      <c r="E335" t="s">
        <v>74</v>
      </c>
      <c r="F335" t="s">
        <v>6083</v>
      </c>
      <c r="G335" t="s">
        <v>74</v>
      </c>
      <c r="H335" t="s">
        <v>74</v>
      </c>
      <c r="I335" t="s">
        <v>6084</v>
      </c>
      <c r="J335" t="s">
        <v>6085</v>
      </c>
      <c r="K335" t="s">
        <v>74</v>
      </c>
      <c r="L335" t="s">
        <v>74</v>
      </c>
      <c r="M335" t="s">
        <v>78</v>
      </c>
      <c r="N335" t="s">
        <v>119</v>
      </c>
      <c r="O335" t="s">
        <v>74</v>
      </c>
      <c r="P335" t="s">
        <v>74</v>
      </c>
      <c r="Q335" t="s">
        <v>74</v>
      </c>
      <c r="R335" t="s">
        <v>74</v>
      </c>
      <c r="S335" t="s">
        <v>74</v>
      </c>
      <c r="T335" t="s">
        <v>6086</v>
      </c>
      <c r="U335" t="s">
        <v>6087</v>
      </c>
      <c r="V335" t="s">
        <v>6088</v>
      </c>
      <c r="W335" t="s">
        <v>6089</v>
      </c>
      <c r="X335" t="s">
        <v>6090</v>
      </c>
      <c r="Y335" t="s">
        <v>6091</v>
      </c>
      <c r="Z335" t="s">
        <v>6092</v>
      </c>
      <c r="AA335" t="s">
        <v>6093</v>
      </c>
      <c r="AB335" t="s">
        <v>6094</v>
      </c>
      <c r="AC335" t="s">
        <v>74</v>
      </c>
      <c r="AD335" t="s">
        <v>74</v>
      </c>
      <c r="AE335" t="s">
        <v>74</v>
      </c>
      <c r="AF335" t="s">
        <v>74</v>
      </c>
      <c r="AG335">
        <v>106</v>
      </c>
      <c r="AH335">
        <v>0</v>
      </c>
      <c r="AI335">
        <v>0</v>
      </c>
      <c r="AJ335">
        <v>0</v>
      </c>
      <c r="AK335">
        <v>0</v>
      </c>
      <c r="AL335" t="s">
        <v>1617</v>
      </c>
      <c r="AM335" t="s">
        <v>1618</v>
      </c>
      <c r="AN335" t="s">
        <v>1619</v>
      </c>
      <c r="AO335" t="s">
        <v>6095</v>
      </c>
      <c r="AP335" t="s">
        <v>6096</v>
      </c>
      <c r="AQ335" t="s">
        <v>74</v>
      </c>
      <c r="AR335" t="s">
        <v>6085</v>
      </c>
      <c r="AS335" t="s">
        <v>6097</v>
      </c>
      <c r="AT335" t="s">
        <v>6098</v>
      </c>
      <c r="AU335">
        <v>2024</v>
      </c>
      <c r="AV335">
        <v>89</v>
      </c>
      <c r="AW335">
        <v>6</v>
      </c>
      <c r="AX335" t="s">
        <v>74</v>
      </c>
      <c r="AY335" t="s">
        <v>74</v>
      </c>
      <c r="AZ335" t="s">
        <v>74</v>
      </c>
      <c r="BA335" t="s">
        <v>74</v>
      </c>
      <c r="BB335" t="s">
        <v>74</v>
      </c>
      <c r="BC335" t="s">
        <v>74</v>
      </c>
      <c r="BD335">
        <v>243</v>
      </c>
      <c r="BE335" t="s">
        <v>6099</v>
      </c>
      <c r="BF335" t="str">
        <f>HYPERLINK("http://dx.doi.org/10.1007/s10708-024-11241-0","http://dx.doi.org/10.1007/s10708-024-11241-0")</f>
        <v>http://dx.doi.org/10.1007/s10708-024-11241-0</v>
      </c>
      <c r="BG335" t="s">
        <v>74</v>
      </c>
      <c r="BH335" t="s">
        <v>74</v>
      </c>
      <c r="BI335">
        <v>20</v>
      </c>
      <c r="BJ335" t="s">
        <v>183</v>
      </c>
      <c r="BK335" t="s">
        <v>95</v>
      </c>
      <c r="BL335" t="s">
        <v>183</v>
      </c>
      <c r="BM335" t="s">
        <v>6100</v>
      </c>
      <c r="BN335" t="s">
        <v>74</v>
      </c>
      <c r="BO335" t="s">
        <v>74</v>
      </c>
      <c r="BP335" t="s">
        <v>74</v>
      </c>
      <c r="BQ335" t="s">
        <v>74</v>
      </c>
      <c r="BR335" t="s">
        <v>97</v>
      </c>
      <c r="BS335" t="s">
        <v>6101</v>
      </c>
      <c r="BT335" t="str">
        <f>HYPERLINK("https%3A%2F%2Fwww.webofscience.com%2Fwos%2Fwoscc%2Ffull-record%2FWOS:001358912700001","View Full Record in Web of Science")</f>
        <v>View Full Record in Web of Science</v>
      </c>
    </row>
    <row r="336" spans="1:72" x14ac:dyDescent="0.25">
      <c r="A336" t="s">
        <v>72</v>
      </c>
      <c r="B336" t="s">
        <v>6102</v>
      </c>
      <c r="C336" t="s">
        <v>74</v>
      </c>
      <c r="D336" t="s">
        <v>74</v>
      </c>
      <c r="E336" t="s">
        <v>74</v>
      </c>
      <c r="F336" t="s">
        <v>6103</v>
      </c>
      <c r="G336" t="s">
        <v>74</v>
      </c>
      <c r="H336" t="s">
        <v>74</v>
      </c>
      <c r="I336" t="s">
        <v>6104</v>
      </c>
      <c r="J336" t="s">
        <v>6105</v>
      </c>
      <c r="K336" t="s">
        <v>74</v>
      </c>
      <c r="L336" t="s">
        <v>74</v>
      </c>
      <c r="M336" t="s">
        <v>78</v>
      </c>
      <c r="N336" t="s">
        <v>119</v>
      </c>
      <c r="O336" t="s">
        <v>74</v>
      </c>
      <c r="P336" t="s">
        <v>74</v>
      </c>
      <c r="Q336" t="s">
        <v>74</v>
      </c>
      <c r="R336" t="s">
        <v>74</v>
      </c>
      <c r="S336" t="s">
        <v>74</v>
      </c>
      <c r="T336" t="s">
        <v>6106</v>
      </c>
      <c r="U336" t="s">
        <v>74</v>
      </c>
      <c r="V336" t="s">
        <v>6107</v>
      </c>
      <c r="W336" t="s">
        <v>6108</v>
      </c>
      <c r="X336" t="s">
        <v>74</v>
      </c>
      <c r="Y336" t="s">
        <v>6109</v>
      </c>
      <c r="Z336" t="s">
        <v>6110</v>
      </c>
      <c r="AA336" t="s">
        <v>74</v>
      </c>
      <c r="AB336" t="s">
        <v>74</v>
      </c>
      <c r="AC336" t="s">
        <v>74</v>
      </c>
      <c r="AD336" t="s">
        <v>74</v>
      </c>
      <c r="AE336" t="s">
        <v>74</v>
      </c>
      <c r="AF336" t="s">
        <v>74</v>
      </c>
      <c r="AG336">
        <v>5</v>
      </c>
      <c r="AH336">
        <v>0</v>
      </c>
      <c r="AI336">
        <v>0</v>
      </c>
      <c r="AJ336">
        <v>0</v>
      </c>
      <c r="AK336">
        <v>0</v>
      </c>
      <c r="AL336" t="s">
        <v>6111</v>
      </c>
      <c r="AM336" t="s">
        <v>633</v>
      </c>
      <c r="AN336" t="s">
        <v>6112</v>
      </c>
      <c r="AO336" t="s">
        <v>6113</v>
      </c>
      <c r="AP336" t="s">
        <v>74</v>
      </c>
      <c r="AQ336" t="s">
        <v>74</v>
      </c>
      <c r="AR336" t="s">
        <v>6114</v>
      </c>
      <c r="AS336" t="s">
        <v>6115</v>
      </c>
      <c r="AT336" t="s">
        <v>213</v>
      </c>
      <c r="AU336">
        <v>2024</v>
      </c>
      <c r="AV336">
        <v>12</v>
      </c>
      <c r="AW336">
        <v>1</v>
      </c>
      <c r="AX336" t="s">
        <v>74</v>
      </c>
      <c r="AY336" t="s">
        <v>74</v>
      </c>
      <c r="AZ336" t="s">
        <v>74</v>
      </c>
      <c r="BA336" t="s">
        <v>74</v>
      </c>
      <c r="BB336">
        <v>46</v>
      </c>
      <c r="BC336">
        <v>56</v>
      </c>
      <c r="BD336" t="s">
        <v>74</v>
      </c>
      <c r="BE336" t="s">
        <v>74</v>
      </c>
      <c r="BF336" t="s">
        <v>74</v>
      </c>
      <c r="BG336" t="s">
        <v>74</v>
      </c>
      <c r="BH336" t="s">
        <v>74</v>
      </c>
      <c r="BI336">
        <v>11</v>
      </c>
      <c r="BJ336" t="s">
        <v>593</v>
      </c>
      <c r="BK336" t="s">
        <v>95</v>
      </c>
      <c r="BL336" t="s">
        <v>593</v>
      </c>
      <c r="BM336" t="s">
        <v>6116</v>
      </c>
      <c r="BN336" t="s">
        <v>74</v>
      </c>
      <c r="BO336" t="s">
        <v>74</v>
      </c>
      <c r="BP336" t="s">
        <v>74</v>
      </c>
      <c r="BQ336" t="s">
        <v>74</v>
      </c>
      <c r="BR336" t="s">
        <v>97</v>
      </c>
      <c r="BS336" t="s">
        <v>6117</v>
      </c>
      <c r="BT336" t="str">
        <f>HYPERLINK("https%3A%2F%2Fwww.webofscience.com%2Fwos%2Fwoscc%2Ffull-record%2FWOS:001250144400006","View Full Record in Web of Science")</f>
        <v>View Full Record in Web of Science</v>
      </c>
    </row>
    <row r="337" spans="1:72" x14ac:dyDescent="0.25">
      <c r="A337" t="s">
        <v>72</v>
      </c>
      <c r="B337" t="s">
        <v>6118</v>
      </c>
      <c r="C337" t="s">
        <v>74</v>
      </c>
      <c r="D337" t="s">
        <v>74</v>
      </c>
      <c r="E337" t="s">
        <v>74</v>
      </c>
      <c r="F337" t="s">
        <v>6119</v>
      </c>
      <c r="G337" t="s">
        <v>74</v>
      </c>
      <c r="H337" t="s">
        <v>74</v>
      </c>
      <c r="I337" t="s">
        <v>6120</v>
      </c>
      <c r="J337" t="s">
        <v>6121</v>
      </c>
      <c r="K337" t="s">
        <v>74</v>
      </c>
      <c r="L337" t="s">
        <v>74</v>
      </c>
      <c r="M337" t="s">
        <v>78</v>
      </c>
      <c r="N337" t="s">
        <v>119</v>
      </c>
      <c r="O337" t="s">
        <v>74</v>
      </c>
      <c r="P337" t="s">
        <v>74</v>
      </c>
      <c r="Q337" t="s">
        <v>74</v>
      </c>
      <c r="R337" t="s">
        <v>74</v>
      </c>
      <c r="S337" t="s">
        <v>74</v>
      </c>
      <c r="T337" t="s">
        <v>6122</v>
      </c>
      <c r="U337" t="s">
        <v>6123</v>
      </c>
      <c r="V337" t="s">
        <v>6124</v>
      </c>
      <c r="W337" t="s">
        <v>6125</v>
      </c>
      <c r="X337" t="s">
        <v>6126</v>
      </c>
      <c r="Y337" t="s">
        <v>6127</v>
      </c>
      <c r="Z337" t="s">
        <v>6128</v>
      </c>
      <c r="AA337" t="s">
        <v>6129</v>
      </c>
      <c r="AB337" t="s">
        <v>6130</v>
      </c>
      <c r="AC337" t="s">
        <v>74</v>
      </c>
      <c r="AD337" t="s">
        <v>74</v>
      </c>
      <c r="AE337" t="s">
        <v>74</v>
      </c>
      <c r="AF337" t="s">
        <v>74</v>
      </c>
      <c r="AG337">
        <v>102</v>
      </c>
      <c r="AH337">
        <v>0</v>
      </c>
      <c r="AI337">
        <v>0</v>
      </c>
      <c r="AJ337">
        <v>1</v>
      </c>
      <c r="AK337">
        <v>1</v>
      </c>
      <c r="AL337" t="s">
        <v>281</v>
      </c>
      <c r="AM337" t="s">
        <v>282</v>
      </c>
      <c r="AN337" t="s">
        <v>283</v>
      </c>
      <c r="AO337" t="s">
        <v>6131</v>
      </c>
      <c r="AP337" t="s">
        <v>6132</v>
      </c>
      <c r="AQ337" t="s">
        <v>74</v>
      </c>
      <c r="AR337" t="s">
        <v>6133</v>
      </c>
      <c r="AS337" t="s">
        <v>6134</v>
      </c>
      <c r="AT337" t="s">
        <v>2094</v>
      </c>
      <c r="AU337">
        <v>2025</v>
      </c>
      <c r="AV337">
        <v>44</v>
      </c>
      <c r="AW337">
        <v>1</v>
      </c>
      <c r="AX337" t="s">
        <v>74</v>
      </c>
      <c r="AY337" t="s">
        <v>74</v>
      </c>
      <c r="AZ337" t="s">
        <v>109</v>
      </c>
      <c r="BA337" t="s">
        <v>74</v>
      </c>
      <c r="BB337">
        <v>10</v>
      </c>
      <c r="BC337">
        <v>24</v>
      </c>
      <c r="BD337" t="s">
        <v>74</v>
      </c>
      <c r="BE337" t="s">
        <v>6135</v>
      </c>
      <c r="BF337" t="str">
        <f>HYPERLINK("http://dx.doi.org/10.1177/07439156241288820","http://dx.doi.org/10.1177/07439156241288820")</f>
        <v>http://dx.doi.org/10.1177/07439156241288820</v>
      </c>
      <c r="BG337" t="s">
        <v>74</v>
      </c>
      <c r="BH337" t="s">
        <v>857</v>
      </c>
      <c r="BI337">
        <v>15</v>
      </c>
      <c r="BJ337" t="s">
        <v>6136</v>
      </c>
      <c r="BK337" t="s">
        <v>112</v>
      </c>
      <c r="BL337" t="s">
        <v>1266</v>
      </c>
      <c r="BM337" t="s">
        <v>6137</v>
      </c>
      <c r="BN337" t="s">
        <v>74</v>
      </c>
      <c r="BO337" t="s">
        <v>74</v>
      </c>
      <c r="BP337" t="s">
        <v>74</v>
      </c>
      <c r="BQ337" t="s">
        <v>74</v>
      </c>
      <c r="BR337" t="s">
        <v>97</v>
      </c>
      <c r="BS337" t="s">
        <v>6138</v>
      </c>
      <c r="BT337" t="str">
        <f>HYPERLINK("https%3A%2F%2Fwww.webofscience.com%2Fwos%2Fwoscc%2Ffull-record%2FWOS:001351879500001","View Full Record in Web of Science")</f>
        <v>View Full Record in Web of Science</v>
      </c>
    </row>
    <row r="338" spans="1:72" x14ac:dyDescent="0.25">
      <c r="A338" t="s">
        <v>72</v>
      </c>
      <c r="B338" t="s">
        <v>6139</v>
      </c>
      <c r="C338" t="s">
        <v>74</v>
      </c>
      <c r="D338" t="s">
        <v>74</v>
      </c>
      <c r="E338" t="s">
        <v>74</v>
      </c>
      <c r="F338" t="s">
        <v>6140</v>
      </c>
      <c r="G338" t="s">
        <v>74</v>
      </c>
      <c r="H338" t="s">
        <v>74</v>
      </c>
      <c r="I338" t="s">
        <v>6141</v>
      </c>
      <c r="J338" t="s">
        <v>5754</v>
      </c>
      <c r="K338" t="s">
        <v>74</v>
      </c>
      <c r="L338" t="s">
        <v>74</v>
      </c>
      <c r="M338" t="s">
        <v>78</v>
      </c>
      <c r="N338" t="s">
        <v>119</v>
      </c>
      <c r="O338" t="s">
        <v>74</v>
      </c>
      <c r="P338" t="s">
        <v>74</v>
      </c>
      <c r="Q338" t="s">
        <v>74</v>
      </c>
      <c r="R338" t="s">
        <v>74</v>
      </c>
      <c r="S338" t="s">
        <v>74</v>
      </c>
      <c r="T338" t="s">
        <v>6142</v>
      </c>
      <c r="U338" t="s">
        <v>6143</v>
      </c>
      <c r="V338" t="s">
        <v>6144</v>
      </c>
      <c r="W338" t="s">
        <v>6145</v>
      </c>
      <c r="X338" t="s">
        <v>6146</v>
      </c>
      <c r="Y338" t="s">
        <v>6147</v>
      </c>
      <c r="Z338" t="s">
        <v>6148</v>
      </c>
      <c r="AA338" t="s">
        <v>74</v>
      </c>
      <c r="AB338" t="s">
        <v>74</v>
      </c>
      <c r="AC338" t="s">
        <v>74</v>
      </c>
      <c r="AD338" t="s">
        <v>74</v>
      </c>
      <c r="AE338" t="s">
        <v>74</v>
      </c>
      <c r="AF338" t="s">
        <v>74</v>
      </c>
      <c r="AG338">
        <v>57</v>
      </c>
      <c r="AH338">
        <v>0</v>
      </c>
      <c r="AI338">
        <v>0</v>
      </c>
      <c r="AJ338">
        <v>2</v>
      </c>
      <c r="AK338">
        <v>2</v>
      </c>
      <c r="AL338" t="s">
        <v>84</v>
      </c>
      <c r="AM338" t="s">
        <v>85</v>
      </c>
      <c r="AN338" t="s">
        <v>86</v>
      </c>
      <c r="AO338" t="s">
        <v>5764</v>
      </c>
      <c r="AP338" t="s">
        <v>5765</v>
      </c>
      <c r="AQ338" t="s">
        <v>74</v>
      </c>
      <c r="AR338" t="s">
        <v>5766</v>
      </c>
      <c r="AS338" t="s">
        <v>5767</v>
      </c>
      <c r="AT338" t="s">
        <v>5300</v>
      </c>
      <c r="AU338">
        <v>2024</v>
      </c>
      <c r="AV338">
        <v>36</v>
      </c>
      <c r="AW338">
        <v>8</v>
      </c>
      <c r="AX338" t="s">
        <v>74</v>
      </c>
      <c r="AY338" t="s">
        <v>74</v>
      </c>
      <c r="AZ338" t="s">
        <v>109</v>
      </c>
      <c r="BA338" t="s">
        <v>74</v>
      </c>
      <c r="BB338">
        <v>862</v>
      </c>
      <c r="BC338">
        <v>879</v>
      </c>
      <c r="BD338" t="s">
        <v>74</v>
      </c>
      <c r="BE338" t="s">
        <v>6149</v>
      </c>
      <c r="BF338" t="str">
        <f>HYPERLINK("http://dx.doi.org/10.1080/09540253.2024.2409896","http://dx.doi.org/10.1080/09540253.2024.2409896")</f>
        <v>http://dx.doi.org/10.1080/09540253.2024.2409896</v>
      </c>
      <c r="BG338" t="s">
        <v>74</v>
      </c>
      <c r="BH338" t="s">
        <v>501</v>
      </c>
      <c r="BI338">
        <v>18</v>
      </c>
      <c r="BJ338" t="s">
        <v>462</v>
      </c>
      <c r="BK338" t="s">
        <v>112</v>
      </c>
      <c r="BL338" t="s">
        <v>462</v>
      </c>
      <c r="BM338" t="s">
        <v>5769</v>
      </c>
      <c r="BN338" t="s">
        <v>74</v>
      </c>
      <c r="BO338" t="s">
        <v>74</v>
      </c>
      <c r="BP338" t="s">
        <v>74</v>
      </c>
      <c r="BQ338" t="s">
        <v>74</v>
      </c>
      <c r="BR338" t="s">
        <v>97</v>
      </c>
      <c r="BS338" t="s">
        <v>6150</v>
      </c>
      <c r="BT338" t="str">
        <f>HYPERLINK("https%3A%2F%2Fwww.webofscience.com%2Fwos%2Fwoscc%2Ffull-record%2FWOS:001325986100001","View Full Record in Web of Science")</f>
        <v>View Full Record in Web of Science</v>
      </c>
    </row>
    <row r="339" spans="1:72" x14ac:dyDescent="0.25">
      <c r="A339" t="s">
        <v>72</v>
      </c>
      <c r="B339" t="s">
        <v>6151</v>
      </c>
      <c r="C339" t="s">
        <v>74</v>
      </c>
      <c r="D339" t="s">
        <v>74</v>
      </c>
      <c r="E339" t="s">
        <v>74</v>
      </c>
      <c r="F339" t="s">
        <v>6152</v>
      </c>
      <c r="G339" t="s">
        <v>74</v>
      </c>
      <c r="H339" t="s">
        <v>74</v>
      </c>
      <c r="I339" t="s">
        <v>6153</v>
      </c>
      <c r="J339" t="s">
        <v>6154</v>
      </c>
      <c r="K339" t="s">
        <v>74</v>
      </c>
      <c r="L339" t="s">
        <v>74</v>
      </c>
      <c r="M339" t="s">
        <v>78</v>
      </c>
      <c r="N339" t="s">
        <v>119</v>
      </c>
      <c r="O339" t="s">
        <v>74</v>
      </c>
      <c r="P339" t="s">
        <v>74</v>
      </c>
      <c r="Q339" t="s">
        <v>74</v>
      </c>
      <c r="R339" t="s">
        <v>74</v>
      </c>
      <c r="S339" t="s">
        <v>74</v>
      </c>
      <c r="T339" t="s">
        <v>6155</v>
      </c>
      <c r="U339" t="s">
        <v>74</v>
      </c>
      <c r="V339" t="s">
        <v>6156</v>
      </c>
      <c r="W339" t="s">
        <v>6157</v>
      </c>
      <c r="X339" t="s">
        <v>6158</v>
      </c>
      <c r="Y339" t="s">
        <v>6159</v>
      </c>
      <c r="Z339" t="s">
        <v>6160</v>
      </c>
      <c r="AA339" t="s">
        <v>74</v>
      </c>
      <c r="AB339" t="s">
        <v>74</v>
      </c>
      <c r="AC339" t="s">
        <v>74</v>
      </c>
      <c r="AD339" t="s">
        <v>74</v>
      </c>
      <c r="AE339" t="s">
        <v>74</v>
      </c>
      <c r="AF339" t="s">
        <v>74</v>
      </c>
      <c r="AG339">
        <v>28</v>
      </c>
      <c r="AH339">
        <v>0</v>
      </c>
      <c r="AI339">
        <v>0</v>
      </c>
      <c r="AJ339">
        <v>0</v>
      </c>
      <c r="AK339">
        <v>0</v>
      </c>
      <c r="AL339" t="s">
        <v>248</v>
      </c>
      <c r="AM339" t="s">
        <v>249</v>
      </c>
      <c r="AN339" t="s">
        <v>250</v>
      </c>
      <c r="AO339" t="s">
        <v>6161</v>
      </c>
      <c r="AP339" t="s">
        <v>6162</v>
      </c>
      <c r="AQ339" t="s">
        <v>74</v>
      </c>
      <c r="AR339" t="s">
        <v>6163</v>
      </c>
      <c r="AS339" t="s">
        <v>6164</v>
      </c>
      <c r="AT339" t="s">
        <v>155</v>
      </c>
      <c r="AU339">
        <v>2024</v>
      </c>
      <c r="AV339">
        <v>59</v>
      </c>
      <c r="AW339">
        <v>1</v>
      </c>
      <c r="AX339" t="s">
        <v>74</v>
      </c>
      <c r="AY339" t="s">
        <v>74</v>
      </c>
      <c r="AZ339" t="s">
        <v>74</v>
      </c>
      <c r="BA339" t="s">
        <v>74</v>
      </c>
      <c r="BB339">
        <v>10</v>
      </c>
      <c r="BC339">
        <v>19</v>
      </c>
      <c r="BD339" t="s">
        <v>74</v>
      </c>
      <c r="BE339" t="s">
        <v>6165</v>
      </c>
      <c r="BF339" t="str">
        <f>HYPERLINK("http://dx.doi.org/10.1177/30333962231226043","http://dx.doi.org/10.1177/30333962231226043")</f>
        <v>http://dx.doi.org/10.1177/30333962231226043</v>
      </c>
      <c r="BG339" t="s">
        <v>74</v>
      </c>
      <c r="BH339" t="s">
        <v>290</v>
      </c>
      <c r="BI339">
        <v>10</v>
      </c>
      <c r="BJ339" t="s">
        <v>6166</v>
      </c>
      <c r="BK339" t="s">
        <v>135</v>
      </c>
      <c r="BL339" t="s">
        <v>197</v>
      </c>
      <c r="BM339" t="s">
        <v>6167</v>
      </c>
      <c r="BN339" t="s">
        <v>74</v>
      </c>
      <c r="BO339" t="s">
        <v>316</v>
      </c>
      <c r="BP339" t="s">
        <v>74</v>
      </c>
      <c r="BQ339" t="s">
        <v>74</v>
      </c>
      <c r="BR339" t="s">
        <v>97</v>
      </c>
      <c r="BS339" t="s">
        <v>6168</v>
      </c>
      <c r="BT339" t="str">
        <f>HYPERLINK("https%3A%2F%2Fwww.webofscience.com%2Fwos%2Fwoscc%2Ffull-record%2FWOS:001304220000010","View Full Record in Web of Science")</f>
        <v>View Full Record in Web of Science</v>
      </c>
    </row>
    <row r="340" spans="1:72" x14ac:dyDescent="0.25">
      <c r="A340" t="s">
        <v>72</v>
      </c>
      <c r="B340" t="s">
        <v>6169</v>
      </c>
      <c r="C340" t="s">
        <v>74</v>
      </c>
      <c r="D340" t="s">
        <v>74</v>
      </c>
      <c r="E340" t="s">
        <v>74</v>
      </c>
      <c r="F340" t="s">
        <v>6170</v>
      </c>
      <c r="G340" t="s">
        <v>74</v>
      </c>
      <c r="H340" t="s">
        <v>74</v>
      </c>
      <c r="I340" t="s">
        <v>6171</v>
      </c>
      <c r="J340" t="s">
        <v>6172</v>
      </c>
      <c r="K340" t="s">
        <v>74</v>
      </c>
      <c r="L340" t="s">
        <v>74</v>
      </c>
      <c r="M340" t="s">
        <v>78</v>
      </c>
      <c r="N340" t="s">
        <v>271</v>
      </c>
      <c r="O340" t="s">
        <v>74</v>
      </c>
      <c r="P340" t="s">
        <v>74</v>
      </c>
      <c r="Q340" t="s">
        <v>74</v>
      </c>
      <c r="R340" t="s">
        <v>74</v>
      </c>
      <c r="S340" t="s">
        <v>74</v>
      </c>
      <c r="T340" t="s">
        <v>6173</v>
      </c>
      <c r="U340" t="s">
        <v>74</v>
      </c>
      <c r="V340" t="s">
        <v>6174</v>
      </c>
      <c r="W340" t="s">
        <v>6175</v>
      </c>
      <c r="X340" t="s">
        <v>74</v>
      </c>
      <c r="Y340" t="s">
        <v>6176</v>
      </c>
      <c r="Z340" t="s">
        <v>6177</v>
      </c>
      <c r="AA340" t="s">
        <v>74</v>
      </c>
      <c r="AB340" t="s">
        <v>6178</v>
      </c>
      <c r="AC340" t="s">
        <v>74</v>
      </c>
      <c r="AD340" t="s">
        <v>74</v>
      </c>
      <c r="AE340" t="s">
        <v>74</v>
      </c>
      <c r="AF340" t="s">
        <v>74</v>
      </c>
      <c r="AG340">
        <v>65</v>
      </c>
      <c r="AH340">
        <v>0</v>
      </c>
      <c r="AI340">
        <v>0</v>
      </c>
      <c r="AJ340">
        <v>4</v>
      </c>
      <c r="AK340">
        <v>6</v>
      </c>
      <c r="AL340" t="s">
        <v>1617</v>
      </c>
      <c r="AM340" t="s">
        <v>1618</v>
      </c>
      <c r="AN340" t="s">
        <v>1619</v>
      </c>
      <c r="AO340" t="s">
        <v>6179</v>
      </c>
      <c r="AP340" t="s">
        <v>6180</v>
      </c>
      <c r="AQ340" t="s">
        <v>74</v>
      </c>
      <c r="AR340" t="s">
        <v>6181</v>
      </c>
      <c r="AS340" t="s">
        <v>6182</v>
      </c>
      <c r="AT340" t="s">
        <v>6183</v>
      </c>
      <c r="AU340">
        <v>2024</v>
      </c>
      <c r="AV340" t="s">
        <v>74</v>
      </c>
      <c r="AW340" t="s">
        <v>74</v>
      </c>
      <c r="AX340" t="s">
        <v>74</v>
      </c>
      <c r="AY340" t="s">
        <v>74</v>
      </c>
      <c r="AZ340" t="s">
        <v>74</v>
      </c>
      <c r="BA340" t="s">
        <v>74</v>
      </c>
      <c r="BB340" t="s">
        <v>74</v>
      </c>
      <c r="BC340" t="s">
        <v>74</v>
      </c>
      <c r="BD340" t="s">
        <v>74</v>
      </c>
      <c r="BE340" t="s">
        <v>6184</v>
      </c>
      <c r="BF340" t="str">
        <f>HYPERLINK("http://dx.doi.org/10.1007/s10615-024-00944-z","http://dx.doi.org/10.1007/s10615-024-00944-z")</f>
        <v>http://dx.doi.org/10.1007/s10615-024-00944-z</v>
      </c>
      <c r="BG340" t="s">
        <v>74</v>
      </c>
      <c r="BH340" t="s">
        <v>290</v>
      </c>
      <c r="BI340">
        <v>11</v>
      </c>
      <c r="BJ340" t="s">
        <v>3557</v>
      </c>
      <c r="BK340" t="s">
        <v>112</v>
      </c>
      <c r="BL340" t="s">
        <v>3557</v>
      </c>
      <c r="BM340" t="s">
        <v>6185</v>
      </c>
      <c r="BN340" t="s">
        <v>74</v>
      </c>
      <c r="BO340" t="s">
        <v>74</v>
      </c>
      <c r="BP340" t="s">
        <v>74</v>
      </c>
      <c r="BQ340" t="s">
        <v>74</v>
      </c>
      <c r="BR340" t="s">
        <v>97</v>
      </c>
      <c r="BS340" t="s">
        <v>6186</v>
      </c>
      <c r="BT340" t="str">
        <f>HYPERLINK("https%3A%2F%2Fwww.webofscience.com%2Fwos%2Fwoscc%2Ffull-record%2FWOS:001236511400001","View Full Record in Web of Science")</f>
        <v>View Full Record in Web of Science</v>
      </c>
    </row>
    <row r="341" spans="1:72" x14ac:dyDescent="0.25">
      <c r="A341" t="s">
        <v>72</v>
      </c>
      <c r="B341" t="s">
        <v>6187</v>
      </c>
      <c r="C341" t="s">
        <v>74</v>
      </c>
      <c r="D341" t="s">
        <v>74</v>
      </c>
      <c r="E341" t="s">
        <v>74</v>
      </c>
      <c r="F341" t="s">
        <v>6188</v>
      </c>
      <c r="G341" t="s">
        <v>74</v>
      </c>
      <c r="H341" t="s">
        <v>74</v>
      </c>
      <c r="I341" t="s">
        <v>6189</v>
      </c>
      <c r="J341" t="s">
        <v>6190</v>
      </c>
      <c r="K341" t="s">
        <v>74</v>
      </c>
      <c r="L341" t="s">
        <v>74</v>
      </c>
      <c r="M341" t="s">
        <v>78</v>
      </c>
      <c r="N341" t="s">
        <v>119</v>
      </c>
      <c r="O341" t="s">
        <v>74</v>
      </c>
      <c r="P341" t="s">
        <v>74</v>
      </c>
      <c r="Q341" t="s">
        <v>74</v>
      </c>
      <c r="R341" t="s">
        <v>74</v>
      </c>
      <c r="S341" t="s">
        <v>74</v>
      </c>
      <c r="T341" t="s">
        <v>6191</v>
      </c>
      <c r="U341" t="s">
        <v>6192</v>
      </c>
      <c r="V341" t="s">
        <v>6193</v>
      </c>
      <c r="W341" t="s">
        <v>6194</v>
      </c>
      <c r="X341" t="s">
        <v>6195</v>
      </c>
      <c r="Y341" t="s">
        <v>6196</v>
      </c>
      <c r="Z341" t="s">
        <v>6197</v>
      </c>
      <c r="AA341" t="s">
        <v>74</v>
      </c>
      <c r="AB341" t="s">
        <v>74</v>
      </c>
      <c r="AC341" t="s">
        <v>74</v>
      </c>
      <c r="AD341" t="s">
        <v>74</v>
      </c>
      <c r="AE341" t="s">
        <v>74</v>
      </c>
      <c r="AF341" t="s">
        <v>74</v>
      </c>
      <c r="AG341">
        <v>81</v>
      </c>
      <c r="AH341">
        <v>0</v>
      </c>
      <c r="AI341">
        <v>0</v>
      </c>
      <c r="AJ341">
        <v>0</v>
      </c>
      <c r="AK341">
        <v>0</v>
      </c>
      <c r="AL341" t="s">
        <v>6198</v>
      </c>
      <c r="AM341" t="s">
        <v>6199</v>
      </c>
      <c r="AN341" t="s">
        <v>6200</v>
      </c>
      <c r="AO341" t="s">
        <v>6201</v>
      </c>
      <c r="AP341" t="s">
        <v>74</v>
      </c>
      <c r="AQ341" t="s">
        <v>74</v>
      </c>
      <c r="AR341" t="s">
        <v>6202</v>
      </c>
      <c r="AS341" t="s">
        <v>6203</v>
      </c>
      <c r="AT341" t="s">
        <v>74</v>
      </c>
      <c r="AU341">
        <v>2024</v>
      </c>
      <c r="AV341">
        <v>32</v>
      </c>
      <c r="AW341" t="s">
        <v>74</v>
      </c>
      <c r="AX341" t="s">
        <v>74</v>
      </c>
      <c r="AY341" t="s">
        <v>74</v>
      </c>
      <c r="AZ341" t="s">
        <v>74</v>
      </c>
      <c r="BA341" t="s">
        <v>74</v>
      </c>
      <c r="BB341" t="s">
        <v>74</v>
      </c>
      <c r="BC341" t="s">
        <v>74</v>
      </c>
      <c r="BD341" t="s">
        <v>6204</v>
      </c>
      <c r="BE341" t="s">
        <v>6205</v>
      </c>
      <c r="BF341" t="str">
        <f>HYPERLINK("http://dx.doi.org/10.1590/25268910.ctoAO395238352","http://dx.doi.org/10.1590/25268910.ctoAO395238352")</f>
        <v>http://dx.doi.org/10.1590/25268910.ctoAO395238352</v>
      </c>
      <c r="BG341" t="s">
        <v>74</v>
      </c>
      <c r="BH341" t="s">
        <v>74</v>
      </c>
      <c r="BI341">
        <v>24</v>
      </c>
      <c r="BJ341" t="s">
        <v>1243</v>
      </c>
      <c r="BK341" t="s">
        <v>95</v>
      </c>
      <c r="BL341" t="s">
        <v>1243</v>
      </c>
      <c r="BM341" t="s">
        <v>6206</v>
      </c>
      <c r="BN341" t="s">
        <v>74</v>
      </c>
      <c r="BO341" t="s">
        <v>74</v>
      </c>
      <c r="BP341" t="s">
        <v>74</v>
      </c>
      <c r="BQ341" t="s">
        <v>74</v>
      </c>
      <c r="BR341" t="s">
        <v>97</v>
      </c>
      <c r="BS341" t="s">
        <v>6207</v>
      </c>
      <c r="BT341" t="str">
        <f>HYPERLINK("https%3A%2F%2Fwww.webofscience.com%2Fwos%2Fwoscc%2Ffull-record%2FWOS:001376893200002","View Full Record in Web of Science")</f>
        <v>View Full Record in Web of Science</v>
      </c>
    </row>
    <row r="342" spans="1:72" x14ac:dyDescent="0.25">
      <c r="A342" t="s">
        <v>72</v>
      </c>
      <c r="B342" t="s">
        <v>6208</v>
      </c>
      <c r="C342" t="s">
        <v>74</v>
      </c>
      <c r="D342" t="s">
        <v>74</v>
      </c>
      <c r="E342" t="s">
        <v>74</v>
      </c>
      <c r="F342" t="s">
        <v>6209</v>
      </c>
      <c r="G342" t="s">
        <v>74</v>
      </c>
      <c r="H342" t="s">
        <v>74</v>
      </c>
      <c r="I342" t="s">
        <v>6210</v>
      </c>
      <c r="J342" t="s">
        <v>1310</v>
      </c>
      <c r="K342" t="s">
        <v>74</v>
      </c>
      <c r="L342" t="s">
        <v>74</v>
      </c>
      <c r="M342" t="s">
        <v>78</v>
      </c>
      <c r="N342" t="s">
        <v>119</v>
      </c>
      <c r="O342" t="s">
        <v>74</v>
      </c>
      <c r="P342" t="s">
        <v>74</v>
      </c>
      <c r="Q342" t="s">
        <v>74</v>
      </c>
      <c r="R342" t="s">
        <v>74</v>
      </c>
      <c r="S342" t="s">
        <v>74</v>
      </c>
      <c r="T342" t="s">
        <v>6211</v>
      </c>
      <c r="U342" t="s">
        <v>74</v>
      </c>
      <c r="V342" t="s">
        <v>6212</v>
      </c>
      <c r="W342" t="s">
        <v>6213</v>
      </c>
      <c r="X342" t="s">
        <v>6214</v>
      </c>
      <c r="Y342" t="s">
        <v>6215</v>
      </c>
      <c r="Z342" t="s">
        <v>6216</v>
      </c>
      <c r="AA342" t="s">
        <v>74</v>
      </c>
      <c r="AB342" t="s">
        <v>74</v>
      </c>
      <c r="AC342" t="s">
        <v>74</v>
      </c>
      <c r="AD342" t="s">
        <v>74</v>
      </c>
      <c r="AE342" t="s">
        <v>74</v>
      </c>
      <c r="AF342" t="s">
        <v>74</v>
      </c>
      <c r="AG342">
        <v>38</v>
      </c>
      <c r="AH342">
        <v>0</v>
      </c>
      <c r="AI342">
        <v>0</v>
      </c>
      <c r="AJ342">
        <v>0</v>
      </c>
      <c r="AK342">
        <v>0</v>
      </c>
      <c r="AL342" t="s">
        <v>1296</v>
      </c>
      <c r="AM342" t="s">
        <v>1297</v>
      </c>
      <c r="AN342" t="s">
        <v>1298</v>
      </c>
      <c r="AO342" t="s">
        <v>1316</v>
      </c>
      <c r="AP342" t="s">
        <v>74</v>
      </c>
      <c r="AQ342" t="s">
        <v>74</v>
      </c>
      <c r="AR342" t="s">
        <v>1317</v>
      </c>
      <c r="AS342" t="s">
        <v>1318</v>
      </c>
      <c r="AT342" t="s">
        <v>638</v>
      </c>
      <c r="AU342">
        <v>2024</v>
      </c>
      <c r="AV342">
        <v>20</v>
      </c>
      <c r="AW342">
        <v>1</v>
      </c>
      <c r="AX342" t="s">
        <v>74</v>
      </c>
      <c r="AY342" t="s">
        <v>74</v>
      </c>
      <c r="AZ342" t="s">
        <v>74</v>
      </c>
      <c r="BA342" t="s">
        <v>74</v>
      </c>
      <c r="BB342">
        <v>20</v>
      </c>
      <c r="BC342">
        <v>29</v>
      </c>
      <c r="BD342" t="s">
        <v>74</v>
      </c>
      <c r="BE342" t="s">
        <v>74</v>
      </c>
      <c r="BF342" t="s">
        <v>74</v>
      </c>
      <c r="BG342" t="s">
        <v>74</v>
      </c>
      <c r="BH342" t="s">
        <v>74</v>
      </c>
      <c r="BI342">
        <v>10</v>
      </c>
      <c r="BJ342" t="s">
        <v>1319</v>
      </c>
      <c r="BK342" t="s">
        <v>95</v>
      </c>
      <c r="BL342" t="s">
        <v>1319</v>
      </c>
      <c r="BM342" t="s">
        <v>1320</v>
      </c>
      <c r="BN342" t="s">
        <v>74</v>
      </c>
      <c r="BO342" t="s">
        <v>74</v>
      </c>
      <c r="BP342" t="s">
        <v>74</v>
      </c>
      <c r="BQ342" t="s">
        <v>74</v>
      </c>
      <c r="BR342" t="s">
        <v>97</v>
      </c>
      <c r="BS342" t="s">
        <v>6217</v>
      </c>
      <c r="BT342" t="str">
        <f>HYPERLINK("https%3A%2F%2Fwww.webofscience.com%2Fwos%2Fwoscc%2Ffull-record%2FWOS:001350334400003","View Full Record in Web of Science")</f>
        <v>View Full Record in Web of Science</v>
      </c>
    </row>
    <row r="343" spans="1:72" x14ac:dyDescent="0.25">
      <c r="A343" t="s">
        <v>72</v>
      </c>
      <c r="B343" t="s">
        <v>6218</v>
      </c>
      <c r="C343" t="s">
        <v>74</v>
      </c>
      <c r="D343" t="s">
        <v>74</v>
      </c>
      <c r="E343" t="s">
        <v>74</v>
      </c>
      <c r="F343" t="s">
        <v>6219</v>
      </c>
      <c r="G343" t="s">
        <v>74</v>
      </c>
      <c r="H343" t="s">
        <v>74</v>
      </c>
      <c r="I343" t="s">
        <v>6220</v>
      </c>
      <c r="J343" t="s">
        <v>6221</v>
      </c>
      <c r="K343" t="s">
        <v>74</v>
      </c>
      <c r="L343" t="s">
        <v>74</v>
      </c>
      <c r="M343" t="s">
        <v>78</v>
      </c>
      <c r="N343" t="s">
        <v>119</v>
      </c>
      <c r="O343" t="s">
        <v>74</v>
      </c>
      <c r="P343" t="s">
        <v>74</v>
      </c>
      <c r="Q343" t="s">
        <v>74</v>
      </c>
      <c r="R343" t="s">
        <v>74</v>
      </c>
      <c r="S343" t="s">
        <v>74</v>
      </c>
      <c r="T343" t="s">
        <v>74</v>
      </c>
      <c r="U343" t="s">
        <v>6222</v>
      </c>
      <c r="V343" t="s">
        <v>6223</v>
      </c>
      <c r="W343" t="s">
        <v>6224</v>
      </c>
      <c r="X343" t="s">
        <v>74</v>
      </c>
      <c r="Y343" t="s">
        <v>6225</v>
      </c>
      <c r="Z343" t="s">
        <v>6226</v>
      </c>
      <c r="AA343" t="s">
        <v>6227</v>
      </c>
      <c r="AB343" t="s">
        <v>74</v>
      </c>
      <c r="AC343" t="s">
        <v>74</v>
      </c>
      <c r="AD343" t="s">
        <v>74</v>
      </c>
      <c r="AE343" t="s">
        <v>74</v>
      </c>
      <c r="AF343" t="s">
        <v>74</v>
      </c>
      <c r="AG343">
        <v>52</v>
      </c>
      <c r="AH343">
        <v>0</v>
      </c>
      <c r="AI343">
        <v>0</v>
      </c>
      <c r="AJ343">
        <v>2</v>
      </c>
      <c r="AK343">
        <v>2</v>
      </c>
      <c r="AL343" t="s">
        <v>912</v>
      </c>
      <c r="AM343" t="s">
        <v>913</v>
      </c>
      <c r="AN343" t="s">
        <v>914</v>
      </c>
      <c r="AO343" t="s">
        <v>6228</v>
      </c>
      <c r="AP343" t="s">
        <v>6229</v>
      </c>
      <c r="AQ343" t="s">
        <v>74</v>
      </c>
      <c r="AR343" t="s">
        <v>6230</v>
      </c>
      <c r="AS343" t="s">
        <v>6231</v>
      </c>
      <c r="AT343" t="s">
        <v>6232</v>
      </c>
      <c r="AU343">
        <v>2024</v>
      </c>
      <c r="AV343">
        <v>18</v>
      </c>
      <c r="AW343" t="s">
        <v>74</v>
      </c>
      <c r="AX343" t="s">
        <v>74</v>
      </c>
      <c r="AY343" t="s">
        <v>74</v>
      </c>
      <c r="AZ343" t="s">
        <v>74</v>
      </c>
      <c r="BA343" t="s">
        <v>74</v>
      </c>
      <c r="BB343" t="s">
        <v>74</v>
      </c>
      <c r="BC343" t="s">
        <v>74</v>
      </c>
      <c r="BD343" t="s">
        <v>6233</v>
      </c>
      <c r="BE343" t="s">
        <v>6234</v>
      </c>
      <c r="BF343" t="str">
        <f>HYPERLINK("http://dx.doi.org/10.1093/cww/vpae021","http://dx.doi.org/10.1093/cww/vpae021")</f>
        <v>http://dx.doi.org/10.1093/cww/vpae021</v>
      </c>
      <c r="BG343" t="s">
        <v>74</v>
      </c>
      <c r="BH343" t="s">
        <v>74</v>
      </c>
      <c r="BI343">
        <v>20</v>
      </c>
      <c r="BJ343" t="s">
        <v>197</v>
      </c>
      <c r="BK343" t="s">
        <v>135</v>
      </c>
      <c r="BL343" t="s">
        <v>197</v>
      </c>
      <c r="BM343" t="s">
        <v>6235</v>
      </c>
      <c r="BN343" t="s">
        <v>74</v>
      </c>
      <c r="BO343" t="s">
        <v>74</v>
      </c>
      <c r="BP343" t="s">
        <v>74</v>
      </c>
      <c r="BQ343" t="s">
        <v>74</v>
      </c>
      <c r="BR343" t="s">
        <v>97</v>
      </c>
      <c r="BS343" t="s">
        <v>6236</v>
      </c>
      <c r="BT343" t="str">
        <f>HYPERLINK("https%3A%2F%2Fwww.webofscience.com%2Fwos%2Fwoscc%2Ffull-record%2FWOS:001327183900001","View Full Record in Web of Science")</f>
        <v>View Full Record in Web of Science</v>
      </c>
    </row>
    <row r="344" spans="1:72" x14ac:dyDescent="0.25">
      <c r="A344" t="s">
        <v>72</v>
      </c>
      <c r="B344" t="s">
        <v>6208</v>
      </c>
      <c r="C344" t="s">
        <v>74</v>
      </c>
      <c r="D344" t="s">
        <v>74</v>
      </c>
      <c r="E344" t="s">
        <v>74</v>
      </c>
      <c r="F344" t="s">
        <v>6209</v>
      </c>
      <c r="G344" t="s">
        <v>74</v>
      </c>
      <c r="H344" t="s">
        <v>74</v>
      </c>
      <c r="I344" t="s">
        <v>6237</v>
      </c>
      <c r="J344" t="s">
        <v>1310</v>
      </c>
      <c r="K344" t="s">
        <v>74</v>
      </c>
      <c r="L344" t="s">
        <v>74</v>
      </c>
      <c r="M344" t="s">
        <v>450</v>
      </c>
      <c r="N344" t="s">
        <v>119</v>
      </c>
      <c r="O344" t="s">
        <v>74</v>
      </c>
      <c r="P344" t="s">
        <v>74</v>
      </c>
      <c r="Q344" t="s">
        <v>74</v>
      </c>
      <c r="R344" t="s">
        <v>74</v>
      </c>
      <c r="S344" t="s">
        <v>74</v>
      </c>
      <c r="T344" t="s">
        <v>6238</v>
      </c>
      <c r="U344" t="s">
        <v>74</v>
      </c>
      <c r="V344" t="s">
        <v>6239</v>
      </c>
      <c r="W344" t="s">
        <v>6240</v>
      </c>
      <c r="X344" t="s">
        <v>6214</v>
      </c>
      <c r="Y344" t="s">
        <v>6241</v>
      </c>
      <c r="Z344" t="s">
        <v>6216</v>
      </c>
      <c r="AA344" t="s">
        <v>74</v>
      </c>
      <c r="AB344" t="s">
        <v>74</v>
      </c>
      <c r="AC344" t="s">
        <v>74</v>
      </c>
      <c r="AD344" t="s">
        <v>74</v>
      </c>
      <c r="AE344" t="s">
        <v>74</v>
      </c>
      <c r="AF344" t="s">
        <v>74</v>
      </c>
      <c r="AG344">
        <v>37</v>
      </c>
      <c r="AH344">
        <v>0</v>
      </c>
      <c r="AI344">
        <v>0</v>
      </c>
      <c r="AJ344">
        <v>0</v>
      </c>
      <c r="AK344">
        <v>0</v>
      </c>
      <c r="AL344" t="s">
        <v>1296</v>
      </c>
      <c r="AM344" t="s">
        <v>1297</v>
      </c>
      <c r="AN344" t="s">
        <v>1298</v>
      </c>
      <c r="AO344" t="s">
        <v>1316</v>
      </c>
      <c r="AP344" t="s">
        <v>74</v>
      </c>
      <c r="AQ344" t="s">
        <v>74</v>
      </c>
      <c r="AR344" t="s">
        <v>1317</v>
      </c>
      <c r="AS344" t="s">
        <v>1318</v>
      </c>
      <c r="AT344" t="s">
        <v>638</v>
      </c>
      <c r="AU344">
        <v>2024</v>
      </c>
      <c r="AV344">
        <v>20</v>
      </c>
      <c r="AW344">
        <v>1</v>
      </c>
      <c r="AX344" t="s">
        <v>74</v>
      </c>
      <c r="AY344" t="s">
        <v>74</v>
      </c>
      <c r="AZ344" t="s">
        <v>74</v>
      </c>
      <c r="BA344" t="s">
        <v>74</v>
      </c>
      <c r="BB344" t="s">
        <v>74</v>
      </c>
      <c r="BC344" t="s">
        <v>74</v>
      </c>
      <c r="BD344" t="s">
        <v>74</v>
      </c>
      <c r="BE344" t="s">
        <v>74</v>
      </c>
      <c r="BF344" t="s">
        <v>74</v>
      </c>
      <c r="BG344" t="s">
        <v>74</v>
      </c>
      <c r="BH344" t="s">
        <v>74</v>
      </c>
      <c r="BI344">
        <v>29</v>
      </c>
      <c r="BJ344" t="s">
        <v>1319</v>
      </c>
      <c r="BK344" t="s">
        <v>95</v>
      </c>
      <c r="BL344" t="s">
        <v>1319</v>
      </c>
      <c r="BM344" t="s">
        <v>1508</v>
      </c>
      <c r="BN344" t="s">
        <v>74</v>
      </c>
      <c r="BO344" t="s">
        <v>74</v>
      </c>
      <c r="BP344" t="s">
        <v>74</v>
      </c>
      <c r="BQ344" t="s">
        <v>74</v>
      </c>
      <c r="BR344" t="s">
        <v>97</v>
      </c>
      <c r="BS344" t="s">
        <v>6242</v>
      </c>
      <c r="BT344" t="str">
        <f>HYPERLINK("https%3A%2F%2Fwww.webofscience.com%2Fwos%2Fwoscc%2Ffull-record%2FWOS:001338082700002","View Full Record in Web of Science")</f>
        <v>View Full Record in Web of Science</v>
      </c>
    </row>
    <row r="345" spans="1:72" x14ac:dyDescent="0.25">
      <c r="A345" t="s">
        <v>72</v>
      </c>
      <c r="B345" t="s">
        <v>6243</v>
      </c>
      <c r="C345" t="s">
        <v>74</v>
      </c>
      <c r="D345" t="s">
        <v>74</v>
      </c>
      <c r="E345" t="s">
        <v>74</v>
      </c>
      <c r="F345" t="s">
        <v>6244</v>
      </c>
      <c r="G345" t="s">
        <v>74</v>
      </c>
      <c r="H345" t="s">
        <v>74</v>
      </c>
      <c r="I345" t="s">
        <v>6245</v>
      </c>
      <c r="J345" t="s">
        <v>6246</v>
      </c>
      <c r="K345" t="s">
        <v>74</v>
      </c>
      <c r="L345" t="s">
        <v>74</v>
      </c>
      <c r="M345" t="s">
        <v>78</v>
      </c>
      <c r="N345" t="s">
        <v>119</v>
      </c>
      <c r="O345" t="s">
        <v>74</v>
      </c>
      <c r="P345" t="s">
        <v>74</v>
      </c>
      <c r="Q345" t="s">
        <v>74</v>
      </c>
      <c r="R345" t="s">
        <v>74</v>
      </c>
      <c r="S345" t="s">
        <v>74</v>
      </c>
      <c r="T345" t="s">
        <v>6247</v>
      </c>
      <c r="U345" t="s">
        <v>6248</v>
      </c>
      <c r="V345" t="s">
        <v>6249</v>
      </c>
      <c r="W345" t="s">
        <v>6250</v>
      </c>
      <c r="X345" t="s">
        <v>6251</v>
      </c>
      <c r="Y345" t="s">
        <v>6252</v>
      </c>
      <c r="Z345" t="s">
        <v>6253</v>
      </c>
      <c r="AA345" t="s">
        <v>74</v>
      </c>
      <c r="AB345" t="s">
        <v>74</v>
      </c>
      <c r="AC345" t="s">
        <v>6254</v>
      </c>
      <c r="AD345" t="s">
        <v>6254</v>
      </c>
      <c r="AE345" t="s">
        <v>6255</v>
      </c>
      <c r="AF345" t="s">
        <v>74</v>
      </c>
      <c r="AG345">
        <v>63</v>
      </c>
      <c r="AH345">
        <v>0</v>
      </c>
      <c r="AI345">
        <v>0</v>
      </c>
      <c r="AJ345">
        <v>0</v>
      </c>
      <c r="AK345">
        <v>0</v>
      </c>
      <c r="AL345" t="s">
        <v>4592</v>
      </c>
      <c r="AM345" t="s">
        <v>249</v>
      </c>
      <c r="AN345" t="s">
        <v>4593</v>
      </c>
      <c r="AO345" t="s">
        <v>74</v>
      </c>
      <c r="AP345" t="s">
        <v>6256</v>
      </c>
      <c r="AQ345" t="s">
        <v>74</v>
      </c>
      <c r="AR345" t="s">
        <v>6257</v>
      </c>
      <c r="AS345" t="s">
        <v>6258</v>
      </c>
      <c r="AT345" t="s">
        <v>6259</v>
      </c>
      <c r="AU345">
        <v>2024</v>
      </c>
      <c r="AV345">
        <v>12</v>
      </c>
      <c r="AW345">
        <v>1</v>
      </c>
      <c r="AX345" t="s">
        <v>74</v>
      </c>
      <c r="AY345" t="s">
        <v>74</v>
      </c>
      <c r="AZ345" t="s">
        <v>74</v>
      </c>
      <c r="BA345" t="s">
        <v>74</v>
      </c>
      <c r="BB345" t="s">
        <v>74</v>
      </c>
      <c r="BC345" t="s">
        <v>74</v>
      </c>
      <c r="BD345">
        <v>55</v>
      </c>
      <c r="BE345" t="s">
        <v>6260</v>
      </c>
      <c r="BF345" t="str">
        <f>HYPERLINK("http://dx.doi.org/10.1186/s40878-024-00416-w","http://dx.doi.org/10.1186/s40878-024-00416-w")</f>
        <v>http://dx.doi.org/10.1186/s40878-024-00416-w</v>
      </c>
      <c r="BG345" t="s">
        <v>74</v>
      </c>
      <c r="BH345" t="s">
        <v>74</v>
      </c>
      <c r="BI345">
        <v>19</v>
      </c>
      <c r="BJ345" t="s">
        <v>519</v>
      </c>
      <c r="BK345" t="s">
        <v>112</v>
      </c>
      <c r="BL345" t="s">
        <v>519</v>
      </c>
      <c r="BM345" t="s">
        <v>6261</v>
      </c>
      <c r="BN345" t="s">
        <v>74</v>
      </c>
      <c r="BO345" t="s">
        <v>422</v>
      </c>
      <c r="BP345" t="s">
        <v>74</v>
      </c>
      <c r="BQ345" t="s">
        <v>74</v>
      </c>
      <c r="BR345" t="s">
        <v>97</v>
      </c>
      <c r="BS345" t="s">
        <v>6262</v>
      </c>
      <c r="BT345" t="str">
        <f>HYPERLINK("https%3A%2F%2Fwww.webofscience.com%2Fwos%2Fwoscc%2Ffull-record%2FWOS:001379767800001","View Full Record in Web of Science")</f>
        <v>View Full Record in Web of Science</v>
      </c>
    </row>
    <row r="346" spans="1:72" x14ac:dyDescent="0.25">
      <c r="A346" t="s">
        <v>72</v>
      </c>
      <c r="B346" t="s">
        <v>6263</v>
      </c>
      <c r="C346" t="s">
        <v>74</v>
      </c>
      <c r="D346" t="s">
        <v>74</v>
      </c>
      <c r="E346" t="s">
        <v>74</v>
      </c>
      <c r="F346" t="s">
        <v>6264</v>
      </c>
      <c r="G346" t="s">
        <v>74</v>
      </c>
      <c r="H346" t="s">
        <v>74</v>
      </c>
      <c r="I346" t="s">
        <v>6265</v>
      </c>
      <c r="J346" t="s">
        <v>321</v>
      </c>
      <c r="K346" t="s">
        <v>74</v>
      </c>
      <c r="L346" t="s">
        <v>74</v>
      </c>
      <c r="M346" t="s">
        <v>78</v>
      </c>
      <c r="N346" t="s">
        <v>119</v>
      </c>
      <c r="O346" t="s">
        <v>74</v>
      </c>
      <c r="P346" t="s">
        <v>74</v>
      </c>
      <c r="Q346" t="s">
        <v>74</v>
      </c>
      <c r="R346" t="s">
        <v>74</v>
      </c>
      <c r="S346" t="s">
        <v>74</v>
      </c>
      <c r="T346" t="s">
        <v>6266</v>
      </c>
      <c r="U346" t="s">
        <v>6267</v>
      </c>
      <c r="V346" t="s">
        <v>6268</v>
      </c>
      <c r="W346" t="s">
        <v>6269</v>
      </c>
      <c r="X346" t="s">
        <v>6270</v>
      </c>
      <c r="Y346" t="s">
        <v>6271</v>
      </c>
      <c r="Z346" t="s">
        <v>6272</v>
      </c>
      <c r="AA346" t="s">
        <v>74</v>
      </c>
      <c r="AB346" t="s">
        <v>74</v>
      </c>
      <c r="AC346" t="s">
        <v>74</v>
      </c>
      <c r="AD346" t="s">
        <v>74</v>
      </c>
      <c r="AE346" t="s">
        <v>74</v>
      </c>
      <c r="AF346" t="s">
        <v>74</v>
      </c>
      <c r="AG346">
        <v>74</v>
      </c>
      <c r="AH346">
        <v>0</v>
      </c>
      <c r="AI346">
        <v>0</v>
      </c>
      <c r="AJ346">
        <v>0</v>
      </c>
      <c r="AK346">
        <v>0</v>
      </c>
      <c r="AL346" t="s">
        <v>328</v>
      </c>
      <c r="AM346" t="s">
        <v>329</v>
      </c>
      <c r="AN346" t="s">
        <v>330</v>
      </c>
      <c r="AO346" t="s">
        <v>331</v>
      </c>
      <c r="AP346" t="s">
        <v>74</v>
      </c>
      <c r="AQ346" t="s">
        <v>74</v>
      </c>
      <c r="AR346" t="s">
        <v>332</v>
      </c>
      <c r="AS346" t="s">
        <v>333</v>
      </c>
      <c r="AT346" t="s">
        <v>334</v>
      </c>
      <c r="AU346">
        <v>2024</v>
      </c>
      <c r="AV346">
        <v>31</v>
      </c>
      <c r="AW346" t="s">
        <v>74</v>
      </c>
      <c r="AX346" t="s">
        <v>74</v>
      </c>
      <c r="AY346" t="s">
        <v>74</v>
      </c>
      <c r="AZ346" t="s">
        <v>74</v>
      </c>
      <c r="BA346" t="s">
        <v>74</v>
      </c>
      <c r="BB346" t="s">
        <v>74</v>
      </c>
      <c r="BC346" t="s">
        <v>74</v>
      </c>
      <c r="BD346">
        <v>8623</v>
      </c>
      <c r="BE346" t="s">
        <v>6273</v>
      </c>
      <c r="BF346" t="str">
        <f>HYPERLINK("http://dx.doi.org/10.4000/122t8","http://dx.doi.org/10.4000/122t8")</f>
        <v>http://dx.doi.org/10.4000/122t8</v>
      </c>
      <c r="BG346" t="s">
        <v>74</v>
      </c>
      <c r="BH346" t="s">
        <v>74</v>
      </c>
      <c r="BI346">
        <v>23</v>
      </c>
      <c r="BJ346" t="s">
        <v>336</v>
      </c>
      <c r="BK346" t="s">
        <v>95</v>
      </c>
      <c r="BL346" t="s">
        <v>336</v>
      </c>
      <c r="BM346" t="s">
        <v>337</v>
      </c>
      <c r="BN346" t="s">
        <v>74</v>
      </c>
      <c r="BO346" t="s">
        <v>422</v>
      </c>
      <c r="BP346" t="s">
        <v>74</v>
      </c>
      <c r="BQ346" t="s">
        <v>74</v>
      </c>
      <c r="BR346" t="s">
        <v>97</v>
      </c>
      <c r="BS346" t="s">
        <v>6274</v>
      </c>
      <c r="BT346" t="str">
        <f>HYPERLINK("https%3A%2F%2Fwww.webofscience.com%2Fwos%2Fwoscc%2Ffull-record%2FWOS:001297107300005","View Full Record in Web of Science")</f>
        <v>View Full Record in Web of Science</v>
      </c>
    </row>
    <row r="347" spans="1:72" x14ac:dyDescent="0.25">
      <c r="A347" t="s">
        <v>72</v>
      </c>
      <c r="B347" t="s">
        <v>6275</v>
      </c>
      <c r="C347" t="s">
        <v>74</v>
      </c>
      <c r="D347" t="s">
        <v>74</v>
      </c>
      <c r="E347" t="s">
        <v>74</v>
      </c>
      <c r="F347" t="s">
        <v>6276</v>
      </c>
      <c r="G347" t="s">
        <v>74</v>
      </c>
      <c r="H347" t="s">
        <v>74</v>
      </c>
      <c r="I347" t="s">
        <v>6277</v>
      </c>
      <c r="J347" t="s">
        <v>6278</v>
      </c>
      <c r="K347" t="s">
        <v>74</v>
      </c>
      <c r="L347" t="s">
        <v>74</v>
      </c>
      <c r="M347" t="s">
        <v>5889</v>
      </c>
      <c r="N347" t="s">
        <v>119</v>
      </c>
      <c r="O347" t="s">
        <v>74</v>
      </c>
      <c r="P347" t="s">
        <v>74</v>
      </c>
      <c r="Q347" t="s">
        <v>74</v>
      </c>
      <c r="R347" t="s">
        <v>74</v>
      </c>
      <c r="S347" t="s">
        <v>74</v>
      </c>
      <c r="T347" t="s">
        <v>6279</v>
      </c>
      <c r="U347" t="s">
        <v>74</v>
      </c>
      <c r="V347" t="s">
        <v>6280</v>
      </c>
      <c r="W347" t="s">
        <v>6281</v>
      </c>
      <c r="X347" t="s">
        <v>6282</v>
      </c>
      <c r="Y347" t="s">
        <v>6283</v>
      </c>
      <c r="Z347" t="s">
        <v>6284</v>
      </c>
      <c r="AA347" t="s">
        <v>6285</v>
      </c>
      <c r="AB347" t="s">
        <v>74</v>
      </c>
      <c r="AC347" t="s">
        <v>6286</v>
      </c>
      <c r="AD347" t="s">
        <v>6287</v>
      </c>
      <c r="AE347" t="s">
        <v>6288</v>
      </c>
      <c r="AF347" t="s">
        <v>74</v>
      </c>
      <c r="AG347">
        <v>33</v>
      </c>
      <c r="AH347">
        <v>0</v>
      </c>
      <c r="AI347">
        <v>0</v>
      </c>
      <c r="AJ347">
        <v>0</v>
      </c>
      <c r="AK347">
        <v>0</v>
      </c>
      <c r="AL347" t="s">
        <v>6289</v>
      </c>
      <c r="AM347" t="s">
        <v>6290</v>
      </c>
      <c r="AN347" t="s">
        <v>6291</v>
      </c>
      <c r="AO347" t="s">
        <v>6292</v>
      </c>
      <c r="AP347" t="s">
        <v>6293</v>
      </c>
      <c r="AQ347" t="s">
        <v>74</v>
      </c>
      <c r="AR347" t="s">
        <v>6294</v>
      </c>
      <c r="AS347" t="s">
        <v>6295</v>
      </c>
      <c r="AT347" t="s">
        <v>74</v>
      </c>
      <c r="AU347">
        <v>2024</v>
      </c>
      <c r="AV347">
        <v>53</v>
      </c>
      <c r="AW347" t="s">
        <v>74</v>
      </c>
      <c r="AX347" t="s">
        <v>74</v>
      </c>
      <c r="AY347" t="s">
        <v>74</v>
      </c>
      <c r="AZ347" t="s">
        <v>74</v>
      </c>
      <c r="BA347" t="s">
        <v>74</v>
      </c>
      <c r="BB347" t="s">
        <v>74</v>
      </c>
      <c r="BC347" t="s">
        <v>74</v>
      </c>
      <c r="BD347" t="s">
        <v>74</v>
      </c>
      <c r="BE347" t="s">
        <v>6296</v>
      </c>
      <c r="BF347" t="str">
        <f>HYPERLINK("http://dx.doi.org/10.17223/22220836/53/22","http://dx.doi.org/10.17223/22220836/53/22")</f>
        <v>http://dx.doi.org/10.17223/22220836/53/22</v>
      </c>
      <c r="BG347" t="s">
        <v>74</v>
      </c>
      <c r="BH347" t="s">
        <v>74</v>
      </c>
      <c r="BI347">
        <v>302</v>
      </c>
      <c r="BJ347" t="s">
        <v>765</v>
      </c>
      <c r="BK347" t="s">
        <v>95</v>
      </c>
      <c r="BL347" t="s">
        <v>766</v>
      </c>
      <c r="BM347" t="s">
        <v>6297</v>
      </c>
      <c r="BN347" t="s">
        <v>74</v>
      </c>
      <c r="BO347" t="s">
        <v>74</v>
      </c>
      <c r="BP347" t="s">
        <v>74</v>
      </c>
      <c r="BQ347" t="s">
        <v>74</v>
      </c>
      <c r="BR347" t="s">
        <v>97</v>
      </c>
      <c r="BS347" t="s">
        <v>6298</v>
      </c>
      <c r="BT347" t="str">
        <f>HYPERLINK("https%3A%2F%2Fwww.webofscience.com%2Fwos%2Fwoscc%2Ffull-record%2FWOS:001260301100022","View Full Record in Web of Science")</f>
        <v>View Full Record in Web of Science</v>
      </c>
    </row>
    <row r="348" spans="1:72" x14ac:dyDescent="0.25">
      <c r="A348" t="s">
        <v>72</v>
      </c>
      <c r="B348" t="s">
        <v>6299</v>
      </c>
      <c r="C348" t="s">
        <v>74</v>
      </c>
      <c r="D348" t="s">
        <v>74</v>
      </c>
      <c r="E348" t="s">
        <v>74</v>
      </c>
      <c r="F348" t="s">
        <v>6300</v>
      </c>
      <c r="G348" t="s">
        <v>74</v>
      </c>
      <c r="H348" t="s">
        <v>74</v>
      </c>
      <c r="I348" t="s">
        <v>6301</v>
      </c>
      <c r="J348" t="s">
        <v>3078</v>
      </c>
      <c r="K348" t="s">
        <v>74</v>
      </c>
      <c r="L348" t="s">
        <v>74</v>
      </c>
      <c r="M348" t="s">
        <v>78</v>
      </c>
      <c r="N348" t="s">
        <v>119</v>
      </c>
      <c r="O348" t="s">
        <v>74</v>
      </c>
      <c r="P348" t="s">
        <v>74</v>
      </c>
      <c r="Q348" t="s">
        <v>74</v>
      </c>
      <c r="R348" t="s">
        <v>74</v>
      </c>
      <c r="S348" t="s">
        <v>74</v>
      </c>
      <c r="T348" t="s">
        <v>6302</v>
      </c>
      <c r="U348" t="s">
        <v>6303</v>
      </c>
      <c r="V348" t="s">
        <v>6304</v>
      </c>
      <c r="W348" t="s">
        <v>6305</v>
      </c>
      <c r="X348" t="s">
        <v>6306</v>
      </c>
      <c r="Y348" t="s">
        <v>6307</v>
      </c>
      <c r="Z348" t="s">
        <v>74</v>
      </c>
      <c r="AA348" t="s">
        <v>74</v>
      </c>
      <c r="AB348" t="s">
        <v>74</v>
      </c>
      <c r="AC348" t="s">
        <v>74</v>
      </c>
      <c r="AD348" t="s">
        <v>74</v>
      </c>
      <c r="AE348" t="s">
        <v>74</v>
      </c>
      <c r="AF348" t="s">
        <v>74</v>
      </c>
      <c r="AG348">
        <v>84</v>
      </c>
      <c r="AH348">
        <v>0</v>
      </c>
      <c r="AI348">
        <v>0</v>
      </c>
      <c r="AJ348">
        <v>1</v>
      </c>
      <c r="AK348">
        <v>1</v>
      </c>
      <c r="AL348" t="s">
        <v>281</v>
      </c>
      <c r="AM348" t="s">
        <v>282</v>
      </c>
      <c r="AN348" t="s">
        <v>283</v>
      </c>
      <c r="AO348" t="s">
        <v>3086</v>
      </c>
      <c r="AP348" t="s">
        <v>3087</v>
      </c>
      <c r="AQ348" t="s">
        <v>74</v>
      </c>
      <c r="AR348" t="s">
        <v>3088</v>
      </c>
      <c r="AS348" t="s">
        <v>3089</v>
      </c>
      <c r="AT348" t="s">
        <v>1162</v>
      </c>
      <c r="AU348">
        <v>2024</v>
      </c>
      <c r="AV348">
        <v>51</v>
      </c>
      <c r="AW348">
        <v>4</v>
      </c>
      <c r="AX348" t="s">
        <v>74</v>
      </c>
      <c r="AY348" t="s">
        <v>74</v>
      </c>
      <c r="AZ348" t="s">
        <v>109</v>
      </c>
      <c r="BA348" t="s">
        <v>74</v>
      </c>
      <c r="BB348">
        <v>122</v>
      </c>
      <c r="BC348">
        <v>140</v>
      </c>
      <c r="BD348" t="s">
        <v>74</v>
      </c>
      <c r="BE348" t="s">
        <v>6308</v>
      </c>
      <c r="BF348" t="str">
        <f>HYPERLINK("http://dx.doi.org/10.1177/0094582X241292327","http://dx.doi.org/10.1177/0094582X241292327")</f>
        <v>http://dx.doi.org/10.1177/0094582X241292327</v>
      </c>
      <c r="BG348" t="s">
        <v>74</v>
      </c>
      <c r="BH348" t="s">
        <v>857</v>
      </c>
      <c r="BI348">
        <v>19</v>
      </c>
      <c r="BJ348" t="s">
        <v>3091</v>
      </c>
      <c r="BK348" t="s">
        <v>112</v>
      </c>
      <c r="BL348" t="s">
        <v>3092</v>
      </c>
      <c r="BM348" t="s">
        <v>6309</v>
      </c>
      <c r="BN348" t="s">
        <v>74</v>
      </c>
      <c r="BO348" t="s">
        <v>74</v>
      </c>
      <c r="BP348" t="s">
        <v>74</v>
      </c>
      <c r="BQ348" t="s">
        <v>74</v>
      </c>
      <c r="BR348" t="s">
        <v>97</v>
      </c>
      <c r="BS348" t="s">
        <v>6310</v>
      </c>
      <c r="BT348" t="str">
        <f>HYPERLINK("https%3A%2F%2Fwww.webofscience.com%2Fwos%2Fwoscc%2Ffull-record%2FWOS:001350088500001","View Full Record in Web of Science")</f>
        <v>View Full Record in Web of Science</v>
      </c>
    </row>
    <row r="349" spans="1:72" x14ac:dyDescent="0.25">
      <c r="A349" t="s">
        <v>72</v>
      </c>
      <c r="B349" t="s">
        <v>6311</v>
      </c>
      <c r="C349" t="s">
        <v>74</v>
      </c>
      <c r="D349" t="s">
        <v>74</v>
      </c>
      <c r="E349" t="s">
        <v>74</v>
      </c>
      <c r="F349" t="s">
        <v>6312</v>
      </c>
      <c r="G349" t="s">
        <v>74</v>
      </c>
      <c r="H349" t="s">
        <v>74</v>
      </c>
      <c r="I349" t="s">
        <v>6313</v>
      </c>
      <c r="J349" t="s">
        <v>5639</v>
      </c>
      <c r="K349" t="s">
        <v>74</v>
      </c>
      <c r="L349" t="s">
        <v>74</v>
      </c>
      <c r="M349" t="s">
        <v>78</v>
      </c>
      <c r="N349" t="s">
        <v>79</v>
      </c>
      <c r="O349" t="s">
        <v>74</v>
      </c>
      <c r="P349" t="s">
        <v>74</v>
      </c>
      <c r="Q349" t="s">
        <v>74</v>
      </c>
      <c r="R349" t="s">
        <v>74</v>
      </c>
      <c r="S349" t="s">
        <v>74</v>
      </c>
      <c r="T349" t="s">
        <v>74</v>
      </c>
      <c r="U349" t="s">
        <v>74</v>
      </c>
      <c r="V349" t="s">
        <v>74</v>
      </c>
      <c r="W349" t="s">
        <v>6314</v>
      </c>
      <c r="X349" t="s">
        <v>4341</v>
      </c>
      <c r="Y349" t="s">
        <v>6315</v>
      </c>
      <c r="Z349" t="s">
        <v>6316</v>
      </c>
      <c r="AA349" t="s">
        <v>74</v>
      </c>
      <c r="AB349" t="s">
        <v>74</v>
      </c>
      <c r="AC349" t="s">
        <v>74</v>
      </c>
      <c r="AD349" t="s">
        <v>74</v>
      </c>
      <c r="AE349" t="s">
        <v>74</v>
      </c>
      <c r="AF349" t="s">
        <v>74</v>
      </c>
      <c r="AG349">
        <v>4</v>
      </c>
      <c r="AH349">
        <v>0</v>
      </c>
      <c r="AI349">
        <v>0</v>
      </c>
      <c r="AJ349">
        <v>0</v>
      </c>
      <c r="AK349">
        <v>0</v>
      </c>
      <c r="AL349" t="s">
        <v>84</v>
      </c>
      <c r="AM349" t="s">
        <v>85</v>
      </c>
      <c r="AN349" t="s">
        <v>86</v>
      </c>
      <c r="AO349" t="s">
        <v>5649</v>
      </c>
      <c r="AP349" t="s">
        <v>5650</v>
      </c>
      <c r="AQ349" t="s">
        <v>74</v>
      </c>
      <c r="AR349" t="s">
        <v>5651</v>
      </c>
      <c r="AS349" t="s">
        <v>5652</v>
      </c>
      <c r="AT349" t="s">
        <v>1419</v>
      </c>
      <c r="AU349">
        <v>2024</v>
      </c>
      <c r="AV349">
        <v>18</v>
      </c>
      <c r="AW349">
        <v>6</v>
      </c>
      <c r="AX349" t="s">
        <v>74</v>
      </c>
      <c r="AY349" t="s">
        <v>74</v>
      </c>
      <c r="AZ349" t="s">
        <v>74</v>
      </c>
      <c r="BA349" t="s">
        <v>74</v>
      </c>
      <c r="BB349">
        <v>823</v>
      </c>
      <c r="BC349">
        <v>825</v>
      </c>
      <c r="BD349" t="s">
        <v>74</v>
      </c>
      <c r="BE349" t="s">
        <v>6317</v>
      </c>
      <c r="BF349" t="str">
        <f>HYPERLINK("http://dx.doi.org/10.1080/17524032.2024.2393350","http://dx.doi.org/10.1080/17524032.2024.2393350")</f>
        <v>http://dx.doi.org/10.1080/17524032.2024.2393350</v>
      </c>
      <c r="BG349" t="s">
        <v>74</v>
      </c>
      <c r="BH349" t="s">
        <v>93</v>
      </c>
      <c r="BI349">
        <v>3</v>
      </c>
      <c r="BJ349" t="s">
        <v>5655</v>
      </c>
      <c r="BK349" t="s">
        <v>112</v>
      </c>
      <c r="BL349" t="s">
        <v>5656</v>
      </c>
      <c r="BM349" t="s">
        <v>6318</v>
      </c>
      <c r="BN349" t="s">
        <v>74</v>
      </c>
      <c r="BO349" t="s">
        <v>74</v>
      </c>
      <c r="BP349" t="s">
        <v>74</v>
      </c>
      <c r="BQ349" t="s">
        <v>74</v>
      </c>
      <c r="BR349" t="s">
        <v>97</v>
      </c>
      <c r="BS349" t="s">
        <v>6319</v>
      </c>
      <c r="BT349" t="str">
        <f>HYPERLINK("https%3A%2F%2Fwww.webofscience.com%2Fwos%2Fwoscc%2Ffull-record%2FWOS:001294855900001","View Full Record in Web of Science")</f>
        <v>View Full Record in Web of Science</v>
      </c>
    </row>
    <row r="350" spans="1:72" x14ac:dyDescent="0.25">
      <c r="A350" t="s">
        <v>72</v>
      </c>
      <c r="B350" t="s">
        <v>6320</v>
      </c>
      <c r="C350" t="s">
        <v>74</v>
      </c>
      <c r="D350" t="s">
        <v>74</v>
      </c>
      <c r="E350" t="s">
        <v>74</v>
      </c>
      <c r="F350" t="s">
        <v>6321</v>
      </c>
      <c r="G350" t="s">
        <v>74</v>
      </c>
      <c r="H350" t="s">
        <v>74</v>
      </c>
      <c r="I350" t="s">
        <v>6322</v>
      </c>
      <c r="J350" t="s">
        <v>6323</v>
      </c>
      <c r="K350" t="s">
        <v>74</v>
      </c>
      <c r="L350" t="s">
        <v>74</v>
      </c>
      <c r="M350" t="s">
        <v>78</v>
      </c>
      <c r="N350" t="s">
        <v>119</v>
      </c>
      <c r="O350" t="s">
        <v>74</v>
      </c>
      <c r="P350" t="s">
        <v>74</v>
      </c>
      <c r="Q350" t="s">
        <v>74</v>
      </c>
      <c r="R350" t="s">
        <v>74</v>
      </c>
      <c r="S350" t="s">
        <v>74</v>
      </c>
      <c r="T350" t="s">
        <v>6324</v>
      </c>
      <c r="U350" t="s">
        <v>74</v>
      </c>
      <c r="V350" t="s">
        <v>6325</v>
      </c>
      <c r="W350" t="s">
        <v>6326</v>
      </c>
      <c r="X350" t="s">
        <v>74</v>
      </c>
      <c r="Y350" t="s">
        <v>6327</v>
      </c>
      <c r="Z350" t="s">
        <v>74</v>
      </c>
      <c r="AA350" t="s">
        <v>6328</v>
      </c>
      <c r="AB350" t="s">
        <v>6329</v>
      </c>
      <c r="AC350" t="s">
        <v>74</v>
      </c>
      <c r="AD350" t="s">
        <v>74</v>
      </c>
      <c r="AE350" t="s">
        <v>74</v>
      </c>
      <c r="AF350" t="s">
        <v>74</v>
      </c>
      <c r="AG350">
        <v>35</v>
      </c>
      <c r="AH350">
        <v>0</v>
      </c>
      <c r="AI350">
        <v>0</v>
      </c>
      <c r="AJ350">
        <v>2</v>
      </c>
      <c r="AK350">
        <v>2</v>
      </c>
      <c r="AL350" t="s">
        <v>5589</v>
      </c>
      <c r="AM350" t="s">
        <v>1597</v>
      </c>
      <c r="AN350" t="s">
        <v>5590</v>
      </c>
      <c r="AO350" t="s">
        <v>6330</v>
      </c>
      <c r="AP350" t="s">
        <v>6331</v>
      </c>
      <c r="AQ350" t="s">
        <v>74</v>
      </c>
      <c r="AR350" t="s">
        <v>6332</v>
      </c>
      <c r="AS350" t="s">
        <v>6333</v>
      </c>
      <c r="AT350" t="s">
        <v>6334</v>
      </c>
      <c r="AU350">
        <v>2024</v>
      </c>
      <c r="AV350">
        <v>36</v>
      </c>
      <c r="AW350">
        <v>1</v>
      </c>
      <c r="AX350" t="s">
        <v>74</v>
      </c>
      <c r="AY350" t="s">
        <v>74</v>
      </c>
      <c r="AZ350" t="s">
        <v>74</v>
      </c>
      <c r="BA350" t="s">
        <v>74</v>
      </c>
      <c r="BB350">
        <v>237</v>
      </c>
      <c r="BC350">
        <v>250</v>
      </c>
      <c r="BD350" t="s">
        <v>74</v>
      </c>
      <c r="BE350" t="s">
        <v>6335</v>
      </c>
      <c r="BF350" t="str">
        <f>HYPERLINK("http://dx.doi.org/10.5209/aris.90801","http://dx.doi.org/10.5209/aris.90801")</f>
        <v>http://dx.doi.org/10.5209/aris.90801</v>
      </c>
      <c r="BG350" t="s">
        <v>74</v>
      </c>
      <c r="BH350" t="s">
        <v>74</v>
      </c>
      <c r="BI350">
        <v>14</v>
      </c>
      <c r="BJ350" t="s">
        <v>134</v>
      </c>
      <c r="BK350" t="s">
        <v>135</v>
      </c>
      <c r="BL350" t="s">
        <v>134</v>
      </c>
      <c r="BM350" t="s">
        <v>6336</v>
      </c>
      <c r="BN350" t="s">
        <v>74</v>
      </c>
      <c r="BO350" t="s">
        <v>422</v>
      </c>
      <c r="BP350" t="s">
        <v>74</v>
      </c>
      <c r="BQ350" t="s">
        <v>74</v>
      </c>
      <c r="BR350" t="s">
        <v>97</v>
      </c>
      <c r="BS350" t="s">
        <v>6337</v>
      </c>
      <c r="BT350" t="str">
        <f>HYPERLINK("https%3A%2F%2Fwww.webofscience.com%2Fwos%2Fwoscc%2Ffull-record%2FWOS:001159912800004","View Full Record in Web of Science")</f>
        <v>View Full Record in Web of Science</v>
      </c>
    </row>
    <row r="351" spans="1:72" x14ac:dyDescent="0.25">
      <c r="A351" t="s">
        <v>72</v>
      </c>
      <c r="B351" t="s">
        <v>6338</v>
      </c>
      <c r="C351" t="s">
        <v>74</v>
      </c>
      <c r="D351" t="s">
        <v>74</v>
      </c>
      <c r="E351" t="s">
        <v>74</v>
      </c>
      <c r="F351" t="s">
        <v>6339</v>
      </c>
      <c r="G351" t="s">
        <v>74</v>
      </c>
      <c r="H351" t="s">
        <v>74</v>
      </c>
      <c r="I351" t="s">
        <v>6340</v>
      </c>
      <c r="J351" t="s">
        <v>6341</v>
      </c>
      <c r="K351" t="s">
        <v>74</v>
      </c>
      <c r="L351" t="s">
        <v>74</v>
      </c>
      <c r="M351" t="s">
        <v>78</v>
      </c>
      <c r="N351" t="s">
        <v>79</v>
      </c>
      <c r="O351" t="s">
        <v>74</v>
      </c>
      <c r="P351" t="s">
        <v>74</v>
      </c>
      <c r="Q351" t="s">
        <v>74</v>
      </c>
      <c r="R351" t="s">
        <v>74</v>
      </c>
      <c r="S351" t="s">
        <v>74</v>
      </c>
      <c r="T351" t="s">
        <v>74</v>
      </c>
      <c r="U351" t="s">
        <v>74</v>
      </c>
      <c r="V351" t="s">
        <v>74</v>
      </c>
      <c r="W351" t="s">
        <v>6342</v>
      </c>
      <c r="X351" t="s">
        <v>6343</v>
      </c>
      <c r="Y351" t="s">
        <v>6344</v>
      </c>
      <c r="Z351" t="s">
        <v>74</v>
      </c>
      <c r="AA351" t="s">
        <v>74</v>
      </c>
      <c r="AB351" t="s">
        <v>74</v>
      </c>
      <c r="AC351" t="s">
        <v>74</v>
      </c>
      <c r="AD351" t="s">
        <v>74</v>
      </c>
      <c r="AE351" t="s">
        <v>74</v>
      </c>
      <c r="AF351" t="s">
        <v>74</v>
      </c>
      <c r="AG351">
        <v>40</v>
      </c>
      <c r="AH351">
        <v>0</v>
      </c>
      <c r="AI351">
        <v>0</v>
      </c>
      <c r="AJ351">
        <v>0</v>
      </c>
      <c r="AK351">
        <v>0</v>
      </c>
      <c r="AL351" t="s">
        <v>6345</v>
      </c>
      <c r="AM351" t="s">
        <v>6346</v>
      </c>
      <c r="AN351" t="s">
        <v>6347</v>
      </c>
      <c r="AO351" t="s">
        <v>6348</v>
      </c>
      <c r="AP351" t="s">
        <v>6349</v>
      </c>
      <c r="AQ351" t="s">
        <v>74</v>
      </c>
      <c r="AR351" t="s">
        <v>6350</v>
      </c>
      <c r="AS351" t="s">
        <v>6351</v>
      </c>
      <c r="AT351" t="s">
        <v>6352</v>
      </c>
      <c r="AU351">
        <v>2024</v>
      </c>
      <c r="AV351">
        <v>40</v>
      </c>
      <c r="AW351">
        <v>1</v>
      </c>
      <c r="AX351" t="s">
        <v>74</v>
      </c>
      <c r="AY351" t="s">
        <v>74</v>
      </c>
      <c r="AZ351" t="s">
        <v>74</v>
      </c>
      <c r="BA351" t="s">
        <v>74</v>
      </c>
      <c r="BB351" t="s">
        <v>74</v>
      </c>
      <c r="BC351" t="s">
        <v>74</v>
      </c>
      <c r="BD351" t="s">
        <v>74</v>
      </c>
      <c r="BE351" t="s">
        <v>6353</v>
      </c>
      <c r="BF351" t="str">
        <f>HYPERLINK("http://dx.doi.org/10.1353/cnf.2024.a944293","http://dx.doi.org/10.1353/cnf.2024.a944293")</f>
        <v>http://dx.doi.org/10.1353/cnf.2024.a944293</v>
      </c>
      <c r="BG351" t="s">
        <v>74</v>
      </c>
      <c r="BH351" t="s">
        <v>74</v>
      </c>
      <c r="BI351">
        <v>18</v>
      </c>
      <c r="BJ351" t="s">
        <v>6354</v>
      </c>
      <c r="BK351" t="s">
        <v>135</v>
      </c>
      <c r="BL351" t="s">
        <v>197</v>
      </c>
      <c r="BM351" t="s">
        <v>6355</v>
      </c>
      <c r="BN351" t="s">
        <v>74</v>
      </c>
      <c r="BO351" t="s">
        <v>74</v>
      </c>
      <c r="BP351" t="s">
        <v>74</v>
      </c>
      <c r="BQ351" t="s">
        <v>74</v>
      </c>
      <c r="BR351" t="s">
        <v>97</v>
      </c>
      <c r="BS351" t="s">
        <v>6356</v>
      </c>
      <c r="BT351" t="str">
        <f>HYPERLINK("https%3A%2F%2Fwww.webofscience.com%2Fwos%2Fwoscc%2Ffull-record%2FWOS:001387941300003","View Full Record in Web of Science")</f>
        <v>View Full Record in Web of Science</v>
      </c>
    </row>
    <row r="352" spans="1:72" x14ac:dyDescent="0.25">
      <c r="A352" t="s">
        <v>72</v>
      </c>
      <c r="B352" t="s">
        <v>6357</v>
      </c>
      <c r="C352" t="s">
        <v>74</v>
      </c>
      <c r="D352" t="s">
        <v>74</v>
      </c>
      <c r="E352" t="s">
        <v>74</v>
      </c>
      <c r="F352" t="s">
        <v>6358</v>
      </c>
      <c r="G352" t="s">
        <v>74</v>
      </c>
      <c r="H352" t="s">
        <v>74</v>
      </c>
      <c r="I352" t="s">
        <v>6359</v>
      </c>
      <c r="J352" t="s">
        <v>6360</v>
      </c>
      <c r="K352" t="s">
        <v>74</v>
      </c>
      <c r="L352" t="s">
        <v>74</v>
      </c>
      <c r="M352" t="s">
        <v>78</v>
      </c>
      <c r="N352" t="s">
        <v>119</v>
      </c>
      <c r="O352" t="s">
        <v>74</v>
      </c>
      <c r="P352" t="s">
        <v>74</v>
      </c>
      <c r="Q352" t="s">
        <v>74</v>
      </c>
      <c r="R352" t="s">
        <v>74</v>
      </c>
      <c r="S352" t="s">
        <v>74</v>
      </c>
      <c r="T352" t="s">
        <v>6361</v>
      </c>
      <c r="U352" t="s">
        <v>74</v>
      </c>
      <c r="V352" t="s">
        <v>6362</v>
      </c>
      <c r="W352" t="s">
        <v>6363</v>
      </c>
      <c r="X352" t="s">
        <v>6364</v>
      </c>
      <c r="Y352" t="s">
        <v>6365</v>
      </c>
      <c r="Z352" t="s">
        <v>6366</v>
      </c>
      <c r="AA352" t="s">
        <v>74</v>
      </c>
      <c r="AB352" t="s">
        <v>74</v>
      </c>
      <c r="AC352" t="s">
        <v>74</v>
      </c>
      <c r="AD352" t="s">
        <v>74</v>
      </c>
      <c r="AE352" t="s">
        <v>74</v>
      </c>
      <c r="AF352" t="s">
        <v>74</v>
      </c>
      <c r="AG352">
        <v>34</v>
      </c>
      <c r="AH352">
        <v>0</v>
      </c>
      <c r="AI352">
        <v>0</v>
      </c>
      <c r="AJ352">
        <v>2</v>
      </c>
      <c r="AK352">
        <v>3</v>
      </c>
      <c r="AL352" t="s">
        <v>6367</v>
      </c>
      <c r="AM352" t="s">
        <v>1958</v>
      </c>
      <c r="AN352" t="s">
        <v>6368</v>
      </c>
      <c r="AO352" t="s">
        <v>6369</v>
      </c>
      <c r="AP352" t="s">
        <v>74</v>
      </c>
      <c r="AQ352" t="s">
        <v>74</v>
      </c>
      <c r="AR352" t="s">
        <v>6370</v>
      </c>
      <c r="AS352" t="s">
        <v>6371</v>
      </c>
      <c r="AT352" t="s">
        <v>74</v>
      </c>
      <c r="AU352">
        <v>2024</v>
      </c>
      <c r="AV352">
        <v>26</v>
      </c>
      <c r="AW352" t="s">
        <v>74</v>
      </c>
      <c r="AX352" t="s">
        <v>74</v>
      </c>
      <c r="AY352" t="s">
        <v>74</v>
      </c>
      <c r="AZ352" t="s">
        <v>74</v>
      </c>
      <c r="BA352" t="s">
        <v>74</v>
      </c>
      <c r="BB352" t="s">
        <v>74</v>
      </c>
      <c r="BC352" t="s">
        <v>74</v>
      </c>
      <c r="BD352" t="s">
        <v>6372</v>
      </c>
      <c r="BE352" t="s">
        <v>6373</v>
      </c>
      <c r="BF352" t="str">
        <f>HYPERLINK("http://dx.doi.org/10.20396/etd.v26i00.8671453","http://dx.doi.org/10.20396/etd.v26i00.8671453")</f>
        <v>http://dx.doi.org/10.20396/etd.v26i00.8671453</v>
      </c>
      <c r="BG352" t="s">
        <v>74</v>
      </c>
      <c r="BH352" t="s">
        <v>74</v>
      </c>
      <c r="BI352">
        <v>20</v>
      </c>
      <c r="BJ352" t="s">
        <v>462</v>
      </c>
      <c r="BK352" t="s">
        <v>95</v>
      </c>
      <c r="BL352" t="s">
        <v>462</v>
      </c>
      <c r="BM352" t="s">
        <v>6374</v>
      </c>
      <c r="BN352" t="s">
        <v>74</v>
      </c>
      <c r="BO352" t="s">
        <v>422</v>
      </c>
      <c r="BP352" t="s">
        <v>74</v>
      </c>
      <c r="BQ352" t="s">
        <v>74</v>
      </c>
      <c r="BR352" t="s">
        <v>97</v>
      </c>
      <c r="BS352" t="s">
        <v>6375</v>
      </c>
      <c r="BT352" t="str">
        <f>HYPERLINK("https%3A%2F%2Fwww.webofscience.com%2Fwos%2Fwoscc%2Ffull-record%2FWOS:001201824200006","View Full Record in Web of Science")</f>
        <v>View Full Record in Web of Science</v>
      </c>
    </row>
    <row r="353" spans="1:72" x14ac:dyDescent="0.25">
      <c r="A353" t="s">
        <v>72</v>
      </c>
      <c r="B353" t="s">
        <v>6376</v>
      </c>
      <c r="C353" t="s">
        <v>74</v>
      </c>
      <c r="D353" t="s">
        <v>74</v>
      </c>
      <c r="E353" t="s">
        <v>74</v>
      </c>
      <c r="F353" t="s">
        <v>6377</v>
      </c>
      <c r="G353" t="s">
        <v>74</v>
      </c>
      <c r="H353" t="s">
        <v>74</v>
      </c>
      <c r="I353" t="s">
        <v>6378</v>
      </c>
      <c r="J353" t="s">
        <v>5903</v>
      </c>
      <c r="K353" t="s">
        <v>74</v>
      </c>
      <c r="L353" t="s">
        <v>74</v>
      </c>
      <c r="M353" t="s">
        <v>78</v>
      </c>
      <c r="N353" t="s">
        <v>271</v>
      </c>
      <c r="O353" t="s">
        <v>74</v>
      </c>
      <c r="P353" t="s">
        <v>74</v>
      </c>
      <c r="Q353" t="s">
        <v>74</v>
      </c>
      <c r="R353" t="s">
        <v>74</v>
      </c>
      <c r="S353" t="s">
        <v>74</v>
      </c>
      <c r="T353" t="s">
        <v>6379</v>
      </c>
      <c r="U353" t="s">
        <v>74</v>
      </c>
      <c r="V353" t="s">
        <v>6380</v>
      </c>
      <c r="W353" t="s">
        <v>6381</v>
      </c>
      <c r="X353" t="s">
        <v>6382</v>
      </c>
      <c r="Y353" t="s">
        <v>6383</v>
      </c>
      <c r="Z353" t="s">
        <v>6384</v>
      </c>
      <c r="AA353" t="s">
        <v>74</v>
      </c>
      <c r="AB353" t="s">
        <v>74</v>
      </c>
      <c r="AC353" t="s">
        <v>74</v>
      </c>
      <c r="AD353" t="s">
        <v>74</v>
      </c>
      <c r="AE353" t="s">
        <v>74</v>
      </c>
      <c r="AF353" t="s">
        <v>74</v>
      </c>
      <c r="AG353">
        <v>58</v>
      </c>
      <c r="AH353">
        <v>0</v>
      </c>
      <c r="AI353">
        <v>0</v>
      </c>
      <c r="AJ353">
        <v>0</v>
      </c>
      <c r="AK353">
        <v>0</v>
      </c>
      <c r="AL353" t="s">
        <v>84</v>
      </c>
      <c r="AM353" t="s">
        <v>85</v>
      </c>
      <c r="AN353" t="s">
        <v>86</v>
      </c>
      <c r="AO353" t="s">
        <v>5915</v>
      </c>
      <c r="AP353" t="s">
        <v>5916</v>
      </c>
      <c r="AQ353" t="s">
        <v>74</v>
      </c>
      <c r="AR353" t="s">
        <v>5917</v>
      </c>
      <c r="AS353" t="s">
        <v>5918</v>
      </c>
      <c r="AT353" t="s">
        <v>6385</v>
      </c>
      <c r="AU353">
        <v>2024</v>
      </c>
      <c r="AV353" t="s">
        <v>74</v>
      </c>
      <c r="AW353" t="s">
        <v>74</v>
      </c>
      <c r="AX353" t="s">
        <v>74</v>
      </c>
      <c r="AY353" t="s">
        <v>74</v>
      </c>
      <c r="AZ353" t="s">
        <v>74</v>
      </c>
      <c r="BA353" t="s">
        <v>74</v>
      </c>
      <c r="BB353" t="s">
        <v>74</v>
      </c>
      <c r="BC353" t="s">
        <v>74</v>
      </c>
      <c r="BD353" t="s">
        <v>74</v>
      </c>
      <c r="BE353" t="s">
        <v>6386</v>
      </c>
      <c r="BF353" t="str">
        <f>HYPERLINK("http://dx.doi.org/10.1080/02560046.2024.2430473","http://dx.doi.org/10.1080/02560046.2024.2430473")</f>
        <v>http://dx.doi.org/10.1080/02560046.2024.2430473</v>
      </c>
      <c r="BG353" t="s">
        <v>74</v>
      </c>
      <c r="BH353" t="s">
        <v>857</v>
      </c>
      <c r="BI353">
        <v>24</v>
      </c>
      <c r="BJ353" t="s">
        <v>291</v>
      </c>
      <c r="BK353" t="s">
        <v>292</v>
      </c>
      <c r="BL353" t="s">
        <v>291</v>
      </c>
      <c r="BM353" t="s">
        <v>6387</v>
      </c>
      <c r="BN353" t="s">
        <v>74</v>
      </c>
      <c r="BO353" t="s">
        <v>316</v>
      </c>
      <c r="BP353" t="s">
        <v>74</v>
      </c>
      <c r="BQ353" t="s">
        <v>74</v>
      </c>
      <c r="BR353" t="s">
        <v>97</v>
      </c>
      <c r="BS353" t="s">
        <v>6388</v>
      </c>
      <c r="BT353" t="str">
        <f>HYPERLINK("https%3A%2F%2Fwww.webofscience.com%2Fwos%2Fwoscc%2Ffull-record%2FWOS:001368523100001","View Full Record in Web of Science")</f>
        <v>View Full Record in Web of Science</v>
      </c>
    </row>
    <row r="354" spans="1:72" x14ac:dyDescent="0.25">
      <c r="A354" t="s">
        <v>72</v>
      </c>
      <c r="B354" t="s">
        <v>6389</v>
      </c>
      <c r="C354" t="s">
        <v>74</v>
      </c>
      <c r="D354" t="s">
        <v>74</v>
      </c>
      <c r="E354" t="s">
        <v>74</v>
      </c>
      <c r="F354" t="s">
        <v>6390</v>
      </c>
      <c r="G354" t="s">
        <v>74</v>
      </c>
      <c r="H354" t="s">
        <v>74</v>
      </c>
      <c r="I354" t="s">
        <v>6391</v>
      </c>
      <c r="J354" t="s">
        <v>6392</v>
      </c>
      <c r="K354" t="s">
        <v>74</v>
      </c>
      <c r="L354" t="s">
        <v>74</v>
      </c>
      <c r="M354" t="s">
        <v>78</v>
      </c>
      <c r="N354" t="s">
        <v>271</v>
      </c>
      <c r="O354" t="s">
        <v>74</v>
      </c>
      <c r="P354" t="s">
        <v>74</v>
      </c>
      <c r="Q354" t="s">
        <v>74</v>
      </c>
      <c r="R354" t="s">
        <v>74</v>
      </c>
      <c r="S354" t="s">
        <v>74</v>
      </c>
      <c r="T354" t="s">
        <v>6393</v>
      </c>
      <c r="U354" t="s">
        <v>74</v>
      </c>
      <c r="V354" t="s">
        <v>6394</v>
      </c>
      <c r="W354" t="s">
        <v>6395</v>
      </c>
      <c r="X354" t="s">
        <v>74</v>
      </c>
      <c r="Y354" t="s">
        <v>6396</v>
      </c>
      <c r="Z354" t="s">
        <v>6397</v>
      </c>
      <c r="AA354" t="s">
        <v>6398</v>
      </c>
      <c r="AB354" t="s">
        <v>6399</v>
      </c>
      <c r="AC354" t="s">
        <v>74</v>
      </c>
      <c r="AD354" t="s">
        <v>74</v>
      </c>
      <c r="AE354" t="s">
        <v>74</v>
      </c>
      <c r="AF354" t="s">
        <v>74</v>
      </c>
      <c r="AG354">
        <v>32</v>
      </c>
      <c r="AH354">
        <v>0</v>
      </c>
      <c r="AI354">
        <v>0</v>
      </c>
      <c r="AJ354">
        <v>1</v>
      </c>
      <c r="AK354">
        <v>1</v>
      </c>
      <c r="AL354" t="s">
        <v>84</v>
      </c>
      <c r="AM354" t="s">
        <v>85</v>
      </c>
      <c r="AN354" t="s">
        <v>86</v>
      </c>
      <c r="AO354" t="s">
        <v>6400</v>
      </c>
      <c r="AP354" t="s">
        <v>6401</v>
      </c>
      <c r="AQ354" t="s">
        <v>74</v>
      </c>
      <c r="AR354" t="s">
        <v>6402</v>
      </c>
      <c r="AS354" t="s">
        <v>6403</v>
      </c>
      <c r="AT354" t="s">
        <v>6404</v>
      </c>
      <c r="AU354">
        <v>2024</v>
      </c>
      <c r="AV354" t="s">
        <v>74</v>
      </c>
      <c r="AW354" t="s">
        <v>74</v>
      </c>
      <c r="AX354" t="s">
        <v>74</v>
      </c>
      <c r="AY354" t="s">
        <v>74</v>
      </c>
      <c r="AZ354" t="s">
        <v>74</v>
      </c>
      <c r="BA354" t="s">
        <v>74</v>
      </c>
      <c r="BB354" t="s">
        <v>74</v>
      </c>
      <c r="BC354" t="s">
        <v>74</v>
      </c>
      <c r="BD354" t="s">
        <v>74</v>
      </c>
      <c r="BE354" t="s">
        <v>6405</v>
      </c>
      <c r="BF354" t="str">
        <f>HYPERLINK("http://dx.doi.org/10.1080/17449855.2024.2408665","http://dx.doi.org/10.1080/17449855.2024.2408665")</f>
        <v>http://dx.doi.org/10.1080/17449855.2024.2408665</v>
      </c>
      <c r="BG354" t="s">
        <v>74</v>
      </c>
      <c r="BH354" t="s">
        <v>501</v>
      </c>
      <c r="BI354">
        <v>14</v>
      </c>
      <c r="BJ354" t="s">
        <v>197</v>
      </c>
      <c r="BK354" t="s">
        <v>135</v>
      </c>
      <c r="BL354" t="s">
        <v>197</v>
      </c>
      <c r="BM354" t="s">
        <v>6406</v>
      </c>
      <c r="BN354" t="s">
        <v>74</v>
      </c>
      <c r="BO354" t="s">
        <v>74</v>
      </c>
      <c r="BP354" t="s">
        <v>74</v>
      </c>
      <c r="BQ354" t="s">
        <v>74</v>
      </c>
      <c r="BR354" t="s">
        <v>97</v>
      </c>
      <c r="BS354" t="s">
        <v>6407</v>
      </c>
      <c r="BT354" t="str">
        <f>HYPERLINK("https%3A%2F%2Fwww.webofscience.com%2Fwos%2Fwoscc%2Ffull-record%2FWOS:001339816600001","View Full Record in Web of Science")</f>
        <v>View Full Record in Web of Science</v>
      </c>
    </row>
    <row r="355" spans="1:72" x14ac:dyDescent="0.25">
      <c r="A355" t="s">
        <v>72</v>
      </c>
      <c r="B355" t="s">
        <v>6408</v>
      </c>
      <c r="C355" t="s">
        <v>74</v>
      </c>
      <c r="D355" t="s">
        <v>74</v>
      </c>
      <c r="E355" t="s">
        <v>74</v>
      </c>
      <c r="F355" t="s">
        <v>6409</v>
      </c>
      <c r="G355" t="s">
        <v>74</v>
      </c>
      <c r="H355" t="s">
        <v>74</v>
      </c>
      <c r="I355" t="s">
        <v>6410</v>
      </c>
      <c r="J355" t="s">
        <v>6411</v>
      </c>
      <c r="K355" t="s">
        <v>74</v>
      </c>
      <c r="L355" t="s">
        <v>74</v>
      </c>
      <c r="M355" t="s">
        <v>78</v>
      </c>
      <c r="N355" t="s">
        <v>344</v>
      </c>
      <c r="O355" t="s">
        <v>74</v>
      </c>
      <c r="P355" t="s">
        <v>74</v>
      </c>
      <c r="Q355" t="s">
        <v>74</v>
      </c>
      <c r="R355" t="s">
        <v>74</v>
      </c>
      <c r="S355" t="s">
        <v>74</v>
      </c>
      <c r="T355" t="s">
        <v>6412</v>
      </c>
      <c r="U355" t="s">
        <v>74</v>
      </c>
      <c r="V355" t="s">
        <v>6413</v>
      </c>
      <c r="W355" t="s">
        <v>6414</v>
      </c>
      <c r="X355" t="s">
        <v>74</v>
      </c>
      <c r="Y355" t="s">
        <v>6415</v>
      </c>
      <c r="Z355" t="s">
        <v>6416</v>
      </c>
      <c r="AA355" t="s">
        <v>74</v>
      </c>
      <c r="AB355" t="s">
        <v>74</v>
      </c>
      <c r="AC355" t="s">
        <v>74</v>
      </c>
      <c r="AD355" t="s">
        <v>74</v>
      </c>
      <c r="AE355" t="s">
        <v>74</v>
      </c>
      <c r="AF355" t="s">
        <v>74</v>
      </c>
      <c r="AG355">
        <v>15</v>
      </c>
      <c r="AH355">
        <v>0</v>
      </c>
      <c r="AI355">
        <v>0</v>
      </c>
      <c r="AJ355">
        <v>0</v>
      </c>
      <c r="AK355">
        <v>0</v>
      </c>
      <c r="AL355" t="s">
        <v>6417</v>
      </c>
      <c r="AM355" t="s">
        <v>6418</v>
      </c>
      <c r="AN355" t="s">
        <v>6419</v>
      </c>
      <c r="AO355" t="s">
        <v>6420</v>
      </c>
      <c r="AP355" t="s">
        <v>6421</v>
      </c>
      <c r="AQ355" t="s">
        <v>74</v>
      </c>
      <c r="AR355" t="s">
        <v>6422</v>
      </c>
      <c r="AS355" t="s">
        <v>6423</v>
      </c>
      <c r="AT355" t="s">
        <v>638</v>
      </c>
      <c r="AU355">
        <v>2024</v>
      </c>
      <c r="AV355">
        <v>19</v>
      </c>
      <c r="AW355">
        <v>35</v>
      </c>
      <c r="AX355" t="s">
        <v>74</v>
      </c>
      <c r="AY355" t="s">
        <v>74</v>
      </c>
      <c r="AZ355" t="s">
        <v>74</v>
      </c>
      <c r="BA355" t="s">
        <v>74</v>
      </c>
      <c r="BB355" t="s">
        <v>74</v>
      </c>
      <c r="BC355" t="s">
        <v>74</v>
      </c>
      <c r="BD355" t="s">
        <v>74</v>
      </c>
      <c r="BE355" t="s">
        <v>6424</v>
      </c>
      <c r="BF355" t="str">
        <f>HYPERLINK("http://dx.doi.org/10.14483/21450706.20433","http://dx.doi.org/10.14483/21450706.20433")</f>
        <v>http://dx.doi.org/10.14483/21450706.20433</v>
      </c>
      <c r="BG355" t="s">
        <v>74</v>
      </c>
      <c r="BH355" t="s">
        <v>74</v>
      </c>
      <c r="BI355">
        <v>19</v>
      </c>
      <c r="BJ355" t="s">
        <v>134</v>
      </c>
      <c r="BK355" t="s">
        <v>95</v>
      </c>
      <c r="BL355" t="s">
        <v>134</v>
      </c>
      <c r="BM355" t="s">
        <v>6425</v>
      </c>
      <c r="BN355" t="s">
        <v>74</v>
      </c>
      <c r="BO355" t="s">
        <v>422</v>
      </c>
      <c r="BP355" t="s">
        <v>74</v>
      </c>
      <c r="BQ355" t="s">
        <v>74</v>
      </c>
      <c r="BR355" t="s">
        <v>97</v>
      </c>
      <c r="BS355" t="s">
        <v>6426</v>
      </c>
      <c r="BT355" t="str">
        <f>HYPERLINK("https%3A%2F%2Fwww.webofscience.com%2Fwos%2Fwoscc%2Ffull-record%2FWOS:001165515700005","View Full Record in Web of Science")</f>
        <v>View Full Record in Web of Science</v>
      </c>
    </row>
    <row r="356" spans="1:72" x14ac:dyDescent="0.25">
      <c r="A356" t="s">
        <v>72</v>
      </c>
      <c r="B356" t="s">
        <v>6427</v>
      </c>
      <c r="C356" t="s">
        <v>74</v>
      </c>
      <c r="D356" t="s">
        <v>74</v>
      </c>
      <c r="E356" t="s">
        <v>74</v>
      </c>
      <c r="F356" t="s">
        <v>6428</v>
      </c>
      <c r="G356" t="s">
        <v>74</v>
      </c>
      <c r="H356" t="s">
        <v>74</v>
      </c>
      <c r="I356" t="s">
        <v>6429</v>
      </c>
      <c r="J356" t="s">
        <v>6430</v>
      </c>
      <c r="K356" t="s">
        <v>74</v>
      </c>
      <c r="L356" t="s">
        <v>74</v>
      </c>
      <c r="M356" t="s">
        <v>78</v>
      </c>
      <c r="N356" t="s">
        <v>52</v>
      </c>
      <c r="O356" t="s">
        <v>6431</v>
      </c>
      <c r="P356" t="s">
        <v>6432</v>
      </c>
      <c r="Q356" t="s">
        <v>6433</v>
      </c>
      <c r="R356" t="s">
        <v>74</v>
      </c>
      <c r="S356" t="s">
        <v>74</v>
      </c>
      <c r="T356" t="s">
        <v>74</v>
      </c>
      <c r="U356" t="s">
        <v>74</v>
      </c>
      <c r="V356" t="s">
        <v>74</v>
      </c>
      <c r="W356" t="s">
        <v>6434</v>
      </c>
      <c r="X356" t="s">
        <v>6435</v>
      </c>
      <c r="Y356" t="s">
        <v>74</v>
      </c>
      <c r="Z356" t="s">
        <v>74</v>
      </c>
      <c r="AA356" t="s">
        <v>74</v>
      </c>
      <c r="AB356" t="s">
        <v>74</v>
      </c>
      <c r="AC356" t="s">
        <v>74</v>
      </c>
      <c r="AD356" t="s">
        <v>74</v>
      </c>
      <c r="AE356" t="s">
        <v>74</v>
      </c>
      <c r="AF356" t="s">
        <v>74</v>
      </c>
      <c r="AG356">
        <v>0</v>
      </c>
      <c r="AH356">
        <v>0</v>
      </c>
      <c r="AI356">
        <v>0</v>
      </c>
      <c r="AJ356">
        <v>0</v>
      </c>
      <c r="AK356">
        <v>0</v>
      </c>
      <c r="AL356" t="s">
        <v>248</v>
      </c>
      <c r="AM356" t="s">
        <v>249</v>
      </c>
      <c r="AN356" t="s">
        <v>250</v>
      </c>
      <c r="AO356" t="s">
        <v>6436</v>
      </c>
      <c r="AP356" t="s">
        <v>6437</v>
      </c>
      <c r="AQ356" t="s">
        <v>74</v>
      </c>
      <c r="AR356" t="s">
        <v>6438</v>
      </c>
      <c r="AS356" t="s">
        <v>6439</v>
      </c>
      <c r="AT356" t="s">
        <v>2094</v>
      </c>
      <c r="AU356">
        <v>2024</v>
      </c>
      <c r="AV356">
        <v>72</v>
      </c>
      <c r="AW356">
        <v>1</v>
      </c>
      <c r="AX356" t="s">
        <v>74</v>
      </c>
      <c r="AY356" t="s">
        <v>74</v>
      </c>
      <c r="AZ356" t="s">
        <v>74</v>
      </c>
      <c r="BA356">
        <v>92</v>
      </c>
      <c r="BB356">
        <v>107</v>
      </c>
      <c r="BC356">
        <v>108</v>
      </c>
      <c r="BD356" t="s">
        <v>74</v>
      </c>
      <c r="BE356" t="s">
        <v>74</v>
      </c>
      <c r="BF356" t="s">
        <v>74</v>
      </c>
      <c r="BG356" t="s">
        <v>74</v>
      </c>
      <c r="BH356" t="s">
        <v>74</v>
      </c>
      <c r="BI356">
        <v>2</v>
      </c>
      <c r="BJ356" t="s">
        <v>6440</v>
      </c>
      <c r="BK356" t="s">
        <v>6441</v>
      </c>
      <c r="BL356" t="s">
        <v>6442</v>
      </c>
      <c r="BM356" t="s">
        <v>6443</v>
      </c>
      <c r="BN356" t="s">
        <v>74</v>
      </c>
      <c r="BO356" t="s">
        <v>74</v>
      </c>
      <c r="BP356" t="s">
        <v>74</v>
      </c>
      <c r="BQ356" t="s">
        <v>74</v>
      </c>
      <c r="BR356" t="s">
        <v>97</v>
      </c>
      <c r="BS356" t="s">
        <v>6444</v>
      </c>
      <c r="BT356" t="str">
        <f>HYPERLINK("https%3A%2F%2Fwww.webofscience.com%2Fwos%2Fwoscc%2Ffull-record%2FWOS:001307337600158","View Full Record in Web of Science")</f>
        <v>View Full Record in Web of Science</v>
      </c>
    </row>
  </sheetData>
  <pageMargins left="0.78740157499999996" right="0.78740157499999996" top="0.984251969" bottom="0.984251969"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savedrecs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Vilker Zucolotto Pessin</dc:creator>
  <cp:lastModifiedBy>Vilker Zucolotto Pessin</cp:lastModifiedBy>
  <dcterms:created xsi:type="dcterms:W3CDTF">2025-01-30T20:32:35Z</dcterms:created>
  <dcterms:modified xsi:type="dcterms:W3CDTF">2025-01-30T20:32:35Z</dcterms:modified>
</cp:coreProperties>
</file>